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WY_LSIP\"/>
    </mc:Choice>
  </mc:AlternateContent>
  <xr:revisionPtr revIDLastSave="0" documentId="13_ncr:1_{1B526BFF-E2A1-423B-A2C6-1E432337A11D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26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A1" i="44" l="1"/>
  <c r="F7" i="44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B36" i="44" s="1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F49" i="44" l="1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<sst xmlns="http://schemas.openxmlformats.org/spreadsheetml/2006/main" count="2355" uniqueCount="531">
  <si>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</si>
  <si>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</si>
  <si>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</si>
  <si>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</si>
  <si>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</si>
  <si>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</si>
  <si>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</si>
  <si>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</si>
  <si>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</si>
  <si>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</si>
  <si>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</si>
  <si>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</si>
  <si>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</si>
  <si>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</si>
  <si>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</si>
  <si>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</si>
  <si>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</si>
  <si>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</si>
  <si>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</si>
  <si>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</si>
  <si>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</si>
  <si>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</si>
  <si>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</si>
  <si>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</si>
  <si>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</si>
  <si>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</si>
  <si>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</si>
  <si>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</si>
  <si>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</si>
  <si>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</si>
  <si>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</si>
  <si>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</si>
  <si>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</si>
  <si>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</si>
  <si>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</si>
  <si>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</si>
  <si>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</si>
  <si>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</si>
  <si>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</si>
  <si>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</si>
  <si>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</si>
  <si>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</si>
  <si>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</si>
  <si>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</si>
  <si>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</si>
  <si>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</si>
  <si>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</si>
  <si>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</si>
  <si>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</si>
  <si>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</si>
  <si>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</si>
  <si>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</si>
  <si>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</si>
  <si>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</si>
  <si>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</si>
  <si>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</si>
  <si>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</si>
  <si>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</si>
  <si>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</si>
  <si>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</si>
  <si>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</si>
  <si>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</si>
  <si>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</si>
  <si>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</si>
  <si>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</si>
  <si>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</si>
  <si>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</si>
  <si>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</si>
  <si>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</si>
  <si>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</si>
  <si>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</si>
  <si>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</si>
  <si>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</si>
  <si>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</si>
  <si>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</si>
  <si>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</si>
  <si>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</si>
  <si>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</si>
  <si>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</si>
  <si>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</si>
  <si>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</si>
  <si>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</si>
  <si>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</si>
  <si>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</si>
  <si>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</si>
  <si>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</si>
  <si>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</si>
  <si>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</si>
  <si>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</si>
  <si>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</si>
  <si>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</si>
  <si>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</si>
  <si>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</si>
  <si>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</si>
  <si>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</si>
  <si>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</si>
  <si>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</si>
  <si>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</si>
  <si>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</si>
  <si>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</si>
  <si>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</si>
  <si>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</si>
  <si>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</si>
  <si>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</si>
  <si>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</si>
  <si>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</si>
  <si>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</si>
  <si>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</si>
  <si>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</si>
  <si>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</si>
  <si>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</si>
  <si>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</si>
  <si>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</si>
  <si>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</si>
  <si>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</si>
  <si>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</si>
  <si>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</si>
  <si>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</si>
  <si>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</si>
  <si>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</si>
  <si>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</si>
  <si>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</si>
  <si>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</si>
  <si>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</si>
  <si>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</si>
  <si>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</si>
  <si>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</si>
  <si>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</si>
  <si>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</si>
  <si>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</si>
  <si>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</si>
  <si>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</si>
  <si>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</si>
  <si>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</si>
  <si>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</si>
  <si>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</si>
  <si>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</si>
  <si>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</si>
  <si>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</si>
  <si>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</si>
  <si>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</si>
  <si>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</si>
  <si>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</si>
  <si>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</si>
  <si>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</si>
  <si>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</si>
  <si>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</si>
  <si>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</si>
  <si>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</si>
  <si>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</si>
  <si>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</si>
  <si>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</si>
  <si>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</si>
  <si>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</si>
  <si>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</si>
  <si>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</si>
  <si>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</si>
  <si>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</si>
  <si>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</si>
  <si>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</si>
  <si>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</si>
  <si>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</si>
  <si>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</si>
  <si>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</si>
  <si>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</si>
  <si>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</si>
  <si>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</si>
  <si>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</si>
  <si>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</si>
  <si>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</si>
  <si>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</si>
  <si>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</si>
  <si>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</si>
  <si>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</si>
  <si>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</si>
  <si>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</si>
  <si>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</si>
  <si>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</si>
  <si>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</si>
  <si>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</si>
  <si>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</si>
  <si>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</si>
  <si>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</si>
  <si>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</si>
  <si>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</si>
  <si>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</si>
  <si>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</si>
  <si>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</si>
  <si>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</si>
  <si>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</si>
  <si>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</si>
  <si>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</si>
  <si>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</si>
  <si>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</si>
  <si>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</si>
  <si>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</si>
  <si>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</si>
  <si>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</si>
  <si>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</si>
  <si>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</si>
  <si>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</si>
  <si>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</si>
  <si>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</si>
  <si>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</si>
  <si>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</si>
  <si>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</si>
  <si>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</si>
  <si>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</si>
  <si>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</si>
  <si>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</si>
  <si>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</si>
  <si>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</si>
  <si>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</si>
  <si>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</si>
  <si>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</si>
  <si>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</si>
  <si>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</si>
  <si>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</si>
  <si>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</si>
  <si>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</si>
  <si>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</si>
  <si>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</si>
  <si>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</si>
  <si>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</si>
  <si>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</si>
  <si>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</si>
  <si>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</si>
  <si>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</si>
  <si>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</si>
  <si>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</si>
  <si>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</si>
  <si>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</si>
  <si>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</si>
  <si>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</si>
  <si>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</si>
  <si>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</si>
  <si>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</si>
  <si>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</si>
  <si>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</si>
  <si>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</si>
  <si>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</si>
  <si>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</si>
  <si>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</si>
  <si>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</si>
  <si>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</si>
  <si>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</si>
  <si>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</si>
  <si>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</si>
  <si>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</si>
  <si>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</si>
  <si>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</si>
  <si>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</si>
  <si>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</si>
  <si>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</si>
  <si>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</si>
  <si>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</si>
  <si>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</si>
  <si>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</si>
  <si>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</si>
  <si>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</si>
  <si>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</si>
  <si>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</si>
  <si>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</si>
  <si>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</si>
  <si>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</si>
  <si>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</si>
  <si>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</si>
  <si>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</si>
  <si>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</si>
  <si>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</si>
  <si>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</si>
  <si>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</si>
  <si>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</si>
  <si>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</si>
  <si>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</si>
  <si>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</si>
  <si>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</si>
  <si>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</si>
  <si>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</si>
  <si>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</si>
  <si>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</si>
  <si>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</si>
  <si>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</si>
  <si>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</si>
  <si>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</si>
  <si>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</si>
  <si>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</si>
  <si>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</si>
  <si>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</si>
  <si>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</si>
  <si>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</si>
  <si>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</si>
  <si>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</si>
  <si>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</si>
  <si>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</si>
  <si>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</si>
  <si>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</si>
  <si>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</si>
  <si>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</si>
  <si>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</si>
  <si>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</si>
  <si>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</si>
  <si>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</si>
  <si>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</si>
  <si>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</si>
  <si>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</si>
  <si>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</si>
  <si>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</si>
  <si>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</si>
  <si>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</si>
  <si>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</si>
  <si>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</si>
  <si>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</si>
  <si>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</si>
  <si>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</si>
  <si>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</si>
  <si>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</si>
  <si>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</si>
  <si>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</si>
  <si>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</si>
  <si>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</si>
  <si>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</si>
  <si>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</si>
  <si>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</si>
  <si>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</si>
  <si>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</si>
  <si>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</si>
  <si>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</si>
  <si>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</si>
  <si>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</si>
  <si>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</si>
  <si>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</si>
  <si>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</si>
  <si>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</si>
  <si>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</si>
  <si>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</si>
  <si>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</si>
  <si>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</si>
  <si>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</si>
  <si>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</si>
  <si>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</si>
  <si>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</si>
  <si>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</si>
  <si>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</si>
  <si>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</si>
  <si>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</si>
  <si>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</si>
  <si>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</si>
  <si>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</si>
  <si>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</si>
  <si>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</si>
  <si>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</si>
  <si>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</si>
  <si>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</si>
  <si>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</si>
  <si>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</si>
  <si>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</si>
  <si>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</si>
  <si>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</si>
  <si>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</si>
  <si>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</si>
  <si>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</si>
  <si>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</si>
  <si>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</si>
  <si>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</si>
  <si>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</si>
  <si>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</si>
  <si>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</si>
  <si>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</si>
  <si>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</si>
  <si>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</si>
  <si>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</si>
  <si>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</si>
  <si>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</si>
  <si>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</si>
  <si>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</si>
  <si>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</si>
  <si>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</si>
  <si>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</si>
  <si>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</si>
  <si>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</si>
  <si>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</si>
  <si>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</si>
  <si>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</si>
  <si>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</si>
  <si>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</si>
  <si>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</si>
  <si>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</si>
  <si>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</si>
  <si>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</si>
  <si>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</si>
  <si>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</si>
  <si>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</si>
  <si>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</si>
  <si>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</si>
  <si>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</si>
  <si>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</si>
  <si>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</si>
  <si>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</si>
  <si>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</si>
  <si>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</si>
  <si>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</si>
  <si>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</si>
  <si>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</si>
  <si>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</si>
  <si>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</si>
  <si>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</si>
  <si>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</si>
  <si>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</si>
  <si>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</si>
  <si>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</si>
  <si>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</si>
  <si>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</si>
  <si>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</si>
  <si>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</si>
  <si>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</si>
  <si>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</si>
  <si>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</si>
  <si>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</si>
  <si>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</si>
  <si>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</si>
  <si>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</si>
  <si>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</si>
  <si>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</si>
  <si>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</si>
  <si>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</si>
  <si>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</si>
  <si>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</si>
  <si>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</si>
  <si>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</si>
  <si>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</si>
  <si>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</si>
  <si>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</si>
  <si>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</si>
  <si>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</si>
  <si>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</si>
  <si>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</si>
  <si>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</si>
  <si>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</si>
  <si>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</si>
  <si>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</si>
  <si>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</si>
  <si>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</si>
  <si>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</si>
  <si>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</si>
  <si>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</si>
  <si>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</si>
  <si>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</si>
  <si>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</si>
  <si>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</si>
  <si>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</si>
  <si>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</si>
  <si>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</si>
  <si>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</si>
  <si>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</si>
  <si>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</si>
  <si>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</si>
  <si>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</si>
  <si>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</si>
  <si>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</si>
  <si>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</si>
  <si>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</si>
  <si>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</si>
  <si>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</si>
  <si>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</si>
  <si>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</si>
  <si>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</si>
  <si>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</si>
  <si>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</si>
  <si>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</si>
  <si>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</si>
  <si>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</si>
  <si>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</si>
  <si>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</si>
  <si>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</si>
  <si>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</si>
  <si>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</si>
  <si>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</si>
  <si>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</si>
  <si>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</si>
  <si>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</si>
  <si>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</si>
  <si>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</si>
  <si>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</si>
  <si>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</si>
  <si>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</si>
  <si>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</si>
  <si>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</si>
  <si>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</si>
  <si>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</si>
  <si>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</si>
  <si>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</si>
  <si>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</si>
  <si>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</si>
  <si>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</si>
  <si>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</si>
  <si>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</si>
  <si>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</si>
  <si>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</si>
  <si>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</si>
  <si>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</si>
  <si>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</si>
  <si>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</si>
  <si>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</si>
  <si>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</si>
  <si>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</si>
  <si>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</si>
  <si>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</si>
  <si>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</si>
  <si>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</si>
  <si>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</si>
  <si>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</si>
  <si>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</si>
  <si>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</si>
  <si>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</si>
  <si>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</si>
  <si>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</si>
  <si>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</si>
  <si>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</si>
  <si>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</si>
  <si>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</si>
  <si>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</si>
  <si>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</si>
  <si>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</si>
  <si>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automation/Data/Results/Workbooks/LSIPs/WY_LSIP/WY_LSIP_Database.Main.xlsx</t>
  </si>
  <si>
    <t>LSIP</t>
  </si>
  <si>
    <t>36. West Yorkshire</t>
  </si>
  <si>
    <t>28-02-2024 10:27:04</t>
  </si>
  <si>
    <t>LSIP name</t>
  </si>
  <si>
    <t>West Yorkshire</t>
  </si>
  <si>
    <t>29 02 2024 04:18:32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</si>
</sst>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1.0110023691278114</c:v>
                </c:pt>
                <c:pt idx="2">
                  <c:v>1.5120208182922479</c:v>
                </c:pt>
                <c:pt idx="3">
                  <c:v>-0.18352808864211534</c:v>
                </c:pt>
                <c:pt idx="4">
                  <c:v>1.8999516920195303</c:v>
                </c:pt>
                <c:pt idx="5">
                  <c:v>0.98438121826782687</c:v>
                </c:pt>
                <c:pt idx="7">
                  <c:v>8.4569285408323971</c:v>
                </c:pt>
                <c:pt idx="8">
                  <c:v>0.8334830169788976</c:v>
                </c:pt>
                <c:pt idx="9">
                  <c:v>-1.3271920444327234</c:v>
                </c:pt>
                <c:pt idx="10">
                  <c:v>1.9163773710845433</c:v>
                </c:pt>
                <c:pt idx="11">
                  <c:v>6.8702261643238449</c:v>
                </c:pt>
                <c:pt idx="12">
                  <c:v>-1.0154845254546019</c:v>
                </c:pt>
                <c:pt idx="13">
                  <c:v>6.1962638542450987</c:v>
                </c:pt>
                <c:pt idx="14">
                  <c:v>2.0743038094796384</c:v>
                </c:pt>
                <c:pt idx="15">
                  <c:v>1.6217067928941065</c:v>
                </c:pt>
                <c:pt idx="17">
                  <c:v>-0.36204046736139084</c:v>
                </c:pt>
                <c:pt idx="18">
                  <c:v>2.1997782363196938</c:v>
                </c:pt>
                <c:pt idx="19">
                  <c:v>0.45821135179118233</c:v>
                </c:pt>
                <c:pt idx="20">
                  <c:v>0.63364220201185262</c:v>
                </c:pt>
                <c:pt idx="22">
                  <c:v>2.9649153511304371</c:v>
                </c:pt>
                <c:pt idx="24">
                  <c:v>-0.2077989108693834</c:v>
                </c:pt>
                <c:pt idx="25">
                  <c:v>-0.88637166610873175</c:v>
                </c:pt>
                <c:pt idx="26">
                  <c:v>0.7264390765036266</c:v>
                </c:pt>
                <c:pt idx="27">
                  <c:v>-0.15769469531294877</c:v>
                </c:pt>
                <c:pt idx="29">
                  <c:v>3.9204911246431662</c:v>
                </c:pt>
                <c:pt idx="30">
                  <c:v>-7.7864909342009287</c:v>
                </c:pt>
                <c:pt idx="31">
                  <c:v>-20.580587192122991</c:v>
                </c:pt>
                <c:pt idx="32">
                  <c:v>-7.8060352010107081</c:v>
                </c:pt>
                <c:pt idx="33">
                  <c:v>-3.864983056006599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0.27528835539654128</c:v>
                </c:pt>
                <c:pt idx="2">
                  <c:v>1.0215852708240769</c:v>
                </c:pt>
                <c:pt idx="3">
                  <c:v>0.13406596958700501</c:v>
                </c:pt>
                <c:pt idx="4">
                  <c:v>2.327902675614002E-2</c:v>
                </c:pt>
                <c:pt idx="5">
                  <c:v>0.57161583808389427</c:v>
                </c:pt>
                <c:pt idx="7">
                  <c:v>-0.88307730796145512</c:v>
                </c:pt>
                <c:pt idx="8">
                  <c:v>-0.25239267426646617</c:v>
                </c:pt>
                <c:pt idx="9">
                  <c:v>0.87909056958694887</c:v>
                </c:pt>
                <c:pt idx="10">
                  <c:v>0.75222964647800872</c:v>
                </c:pt>
                <c:pt idx="11">
                  <c:v>-0.40515285220804609</c:v>
                </c:pt>
                <c:pt idx="12">
                  <c:v>-5.6311882604098695E-2</c:v>
                </c:pt>
                <c:pt idx="13">
                  <c:v>0.73145538829617607</c:v>
                </c:pt>
                <c:pt idx="14">
                  <c:v>-1.0406518475181148E-2</c:v>
                </c:pt>
                <c:pt idx="15">
                  <c:v>0.37842011511410867</c:v>
                </c:pt>
                <c:pt idx="17">
                  <c:v>0.56838808412589259</c:v>
                </c:pt>
                <c:pt idx="18">
                  <c:v>1.1067577756293856</c:v>
                </c:pt>
                <c:pt idx="19">
                  <c:v>-2.7589048389675686E-2</c:v>
                </c:pt>
                <c:pt idx="20">
                  <c:v>0.35564652910418104</c:v>
                </c:pt>
                <c:pt idx="22">
                  <c:v>0.23329469342565634</c:v>
                </c:pt>
                <c:pt idx="24">
                  <c:v>-1.4399348522293409</c:v>
                </c:pt>
                <c:pt idx="25">
                  <c:v>0.25812159708558102</c:v>
                </c:pt>
                <c:pt idx="26">
                  <c:v>-1.2713523065875698</c:v>
                </c:pt>
                <c:pt idx="27">
                  <c:v>-1.1416909727917868</c:v>
                </c:pt>
                <c:pt idx="29">
                  <c:v>0.5813831657007551</c:v>
                </c:pt>
                <c:pt idx="30">
                  <c:v>-0.36583829569361015</c:v>
                </c:pt>
                <c:pt idx="31">
                  <c:v>-4.8521294225485789</c:v>
                </c:pt>
                <c:pt idx="32">
                  <c:v>0.45839113674221998</c:v>
                </c:pt>
                <c:pt idx="33">
                  <c:v>0.25043766699222036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7.2150000000000096</c:v>
                </c:pt>
                <c:pt idx="1">
                  <c:v>10.146999999999993</c:v>
                </c:pt>
                <c:pt idx="2">
                  <c:v>10.604000000000013</c:v>
                </c:pt>
                <c:pt idx="3">
                  <c:v>8.1590000000000042</c:v>
                </c:pt>
                <c:pt idx="4">
                  <c:v>8.7610000000000152</c:v>
                </c:pt>
                <c:pt idx="5">
                  <c:v>7.6750000000000105</c:v>
                </c:pt>
                <c:pt idx="6">
                  <c:v>6.2630000000000097</c:v>
                </c:pt>
                <c:pt idx="7">
                  <c:v>4.3300000000000072</c:v>
                </c:pt>
                <c:pt idx="8">
                  <c:v>7.2600000000000042</c:v>
                </c:pt>
                <c:pt idx="9">
                  <c:v>8.6059999999999892</c:v>
                </c:pt>
                <c:pt idx="10">
                  <c:v>5.1120000000000037</c:v>
                </c:pt>
                <c:pt idx="11">
                  <c:v>5.1740000000000137</c:v>
                </c:pt>
                <c:pt idx="12">
                  <c:v>5.237999999999996</c:v>
                </c:pt>
                <c:pt idx="13">
                  <c:v>5.3109999999999973</c:v>
                </c:pt>
                <c:pt idx="14">
                  <c:v>5.3679999999999959</c:v>
                </c:pt>
                <c:pt idx="15">
                  <c:v>5.3719999999999937</c:v>
                </c:pt>
                <c:pt idx="16">
                  <c:v>5.3830000000000107</c:v>
                </c:pt>
                <c:pt idx="17">
                  <c:v>5.3920000000000137</c:v>
                </c:pt>
                <c:pt idx="18">
                  <c:v>5.399</c:v>
                </c:pt>
                <c:pt idx="19">
                  <c:v>5.4059999999999953</c:v>
                </c:pt>
                <c:pt idx="20">
                  <c:v>5.4189999999999934</c:v>
                </c:pt>
                <c:pt idx="21">
                  <c:v>5.4319999999999906</c:v>
                </c:pt>
                <c:pt idx="22">
                  <c:v>5.4439999999999982</c:v>
                </c:pt>
                <c:pt idx="23">
                  <c:v>5.4550000000000125</c:v>
                </c:pt>
                <c:pt idx="24" formatCode="#,##0.00">
                  <c:v>5.4649999999999963</c:v>
                </c:pt>
                <c:pt idx="25">
                  <c:v>5.4749999999999872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0.69899999999999951</c:v>
                </c:pt>
                <c:pt idx="1">
                  <c:v>0.7039999999999994</c:v>
                </c:pt>
                <c:pt idx="2">
                  <c:v>0.75599999999999956</c:v>
                </c:pt>
                <c:pt idx="3">
                  <c:v>0.57500000000000207</c:v>
                </c:pt>
                <c:pt idx="4">
                  <c:v>1.0060000000000002</c:v>
                </c:pt>
                <c:pt idx="5">
                  <c:v>1.2279999999999991</c:v>
                </c:pt>
                <c:pt idx="6">
                  <c:v>1.6429999999999976</c:v>
                </c:pt>
                <c:pt idx="7">
                  <c:v>0.76000000000000112</c:v>
                </c:pt>
                <c:pt idx="8">
                  <c:v>1.1540000000000019</c:v>
                </c:pt>
                <c:pt idx="9">
                  <c:v>0.42099999999999949</c:v>
                </c:pt>
                <c:pt idx="10">
                  <c:v>0.38800000000000007</c:v>
                </c:pt>
                <c:pt idx="11">
                  <c:v>0.36000000000000093</c:v>
                </c:pt>
                <c:pt idx="12">
                  <c:v>0.3489999999999997</c:v>
                </c:pt>
                <c:pt idx="13">
                  <c:v>0.32699999999999996</c:v>
                </c:pt>
                <c:pt idx="14">
                  <c:v>0.30500000000000027</c:v>
                </c:pt>
                <c:pt idx="15">
                  <c:v>0.28800000000000009</c:v>
                </c:pt>
                <c:pt idx="16">
                  <c:v>0.27399999999999997</c:v>
                </c:pt>
                <c:pt idx="17">
                  <c:v>0.2599999999999999</c:v>
                </c:pt>
                <c:pt idx="18">
                  <c:v>0.24799999999999997</c:v>
                </c:pt>
                <c:pt idx="19">
                  <c:v>0.23599999999999988</c:v>
                </c:pt>
                <c:pt idx="20">
                  <c:v>0.22599999999999978</c:v>
                </c:pt>
                <c:pt idx="21">
                  <c:v>0.21599999999999997</c:v>
                </c:pt>
                <c:pt idx="22">
                  <c:v>0.20699999999999996</c:v>
                </c:pt>
                <c:pt idx="23">
                  <c:v>0.19899999999999926</c:v>
                </c:pt>
                <c:pt idx="24" formatCode="#,##0.00">
                  <c:v>0.19099999999999986</c:v>
                </c:pt>
                <c:pt idx="25">
                  <c:v>0.18400000000000014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6.9739999999999984</c:v>
                </c:pt>
                <c:pt idx="1">
                  <c:v>6.0419999999999945</c:v>
                </c:pt>
                <c:pt idx="2">
                  <c:v>5.2960000000000003</c:v>
                </c:pt>
                <c:pt idx="3">
                  <c:v>5.9290000000000083</c:v>
                </c:pt>
                <c:pt idx="4">
                  <c:v>5.0729999999999995</c:v>
                </c:pt>
                <c:pt idx="5">
                  <c:v>6.7850000000000135</c:v>
                </c:pt>
                <c:pt idx="6">
                  <c:v>5.3990000000000089</c:v>
                </c:pt>
                <c:pt idx="7">
                  <c:v>4.2099999999999991</c:v>
                </c:pt>
                <c:pt idx="8">
                  <c:v>5.2790000000000132</c:v>
                </c:pt>
                <c:pt idx="9">
                  <c:v>5.0749999999999984</c:v>
                </c:pt>
                <c:pt idx="10">
                  <c:v>4.5240000000000009</c:v>
                </c:pt>
                <c:pt idx="11">
                  <c:v>4.4600000000000009</c:v>
                </c:pt>
                <c:pt idx="12">
                  <c:v>4.3589999999999955</c:v>
                </c:pt>
                <c:pt idx="13">
                  <c:v>4.3329999999999993</c:v>
                </c:pt>
                <c:pt idx="14">
                  <c:v>4.3249999999999922</c:v>
                </c:pt>
                <c:pt idx="15">
                  <c:v>4.3170000000000002</c:v>
                </c:pt>
                <c:pt idx="16">
                  <c:v>4.3070000000000048</c:v>
                </c:pt>
                <c:pt idx="17">
                  <c:v>4.2999999999999856</c:v>
                </c:pt>
                <c:pt idx="18">
                  <c:v>4.2929999999999939</c:v>
                </c:pt>
                <c:pt idx="19">
                  <c:v>4.2870000000000008</c:v>
                </c:pt>
                <c:pt idx="20">
                  <c:v>4.2850000000000019</c:v>
                </c:pt>
                <c:pt idx="21">
                  <c:v>4.2829999999999941</c:v>
                </c:pt>
                <c:pt idx="22">
                  <c:v>4.282000000000008</c:v>
                </c:pt>
                <c:pt idx="23">
                  <c:v>4.2820000000000036</c:v>
                </c:pt>
                <c:pt idx="24" formatCode="#,##0.00">
                  <c:v>4.2819999999999965</c:v>
                </c:pt>
                <c:pt idx="25">
                  <c:v>4.2819999999999938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5.9420000000000082</c:v>
                </c:pt>
                <c:pt idx="1">
                  <c:v>6.6220000000000034</c:v>
                </c:pt>
                <c:pt idx="2">
                  <c:v>8.2329999999999934</c:v>
                </c:pt>
                <c:pt idx="3">
                  <c:v>8.5440000000000271</c:v>
                </c:pt>
                <c:pt idx="4">
                  <c:v>7.5130000000000043</c:v>
                </c:pt>
                <c:pt idx="5">
                  <c:v>7.3109999999999804</c:v>
                </c:pt>
                <c:pt idx="6">
                  <c:v>8.3439999999999976</c:v>
                </c:pt>
                <c:pt idx="7">
                  <c:v>8.2360000000000095</c:v>
                </c:pt>
                <c:pt idx="8">
                  <c:v>10.381999999999964</c:v>
                </c:pt>
                <c:pt idx="9">
                  <c:v>9.0779999999999959</c:v>
                </c:pt>
                <c:pt idx="10">
                  <c:v>8.8610000000000291</c:v>
                </c:pt>
                <c:pt idx="11">
                  <c:v>8.661999999999983</c:v>
                </c:pt>
                <c:pt idx="12">
                  <c:v>8.5959999999999948</c:v>
                </c:pt>
                <c:pt idx="13">
                  <c:v>8.6840000000000046</c:v>
                </c:pt>
                <c:pt idx="14">
                  <c:v>9.0109999999999992</c:v>
                </c:pt>
                <c:pt idx="15">
                  <c:v>9.1910000000000149</c:v>
                </c:pt>
                <c:pt idx="16">
                  <c:v>9.3190000000000257</c:v>
                </c:pt>
                <c:pt idx="17">
                  <c:v>9.4059999999999775</c:v>
                </c:pt>
                <c:pt idx="18">
                  <c:v>9.4670000000000112</c:v>
                </c:pt>
                <c:pt idx="19">
                  <c:v>9.5109999999999868</c:v>
                </c:pt>
                <c:pt idx="20">
                  <c:v>9.5469999999999899</c:v>
                </c:pt>
                <c:pt idx="21">
                  <c:v>9.5769999999999964</c:v>
                </c:pt>
                <c:pt idx="22">
                  <c:v>9.601999999999995</c:v>
                </c:pt>
                <c:pt idx="23">
                  <c:v>9.6249999999999911</c:v>
                </c:pt>
                <c:pt idx="24" formatCode="#,##0.00">
                  <c:v>9.6459999999999617</c:v>
                </c:pt>
                <c:pt idx="25">
                  <c:v>9.6659999999999986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17.235000000000028</c:v>
                </c:pt>
                <c:pt idx="1">
                  <c:v>15.185999999999984</c:v>
                </c:pt>
                <c:pt idx="2">
                  <c:v>14.952999999999964</c:v>
                </c:pt>
                <c:pt idx="3">
                  <c:v>18.542000000000012</c:v>
                </c:pt>
                <c:pt idx="4">
                  <c:v>17.922000000000015</c:v>
                </c:pt>
                <c:pt idx="5">
                  <c:v>19.373999999999974</c:v>
                </c:pt>
                <c:pt idx="6">
                  <c:v>20.106999999999967</c:v>
                </c:pt>
                <c:pt idx="7">
                  <c:v>21.203999999999994</c:v>
                </c:pt>
                <c:pt idx="8">
                  <c:v>18.898000000000014</c:v>
                </c:pt>
                <c:pt idx="9">
                  <c:v>19.295999999999992</c:v>
                </c:pt>
                <c:pt idx="10">
                  <c:v>20.088000000000026</c:v>
                </c:pt>
                <c:pt idx="11">
                  <c:v>19.881999999999966</c:v>
                </c:pt>
                <c:pt idx="12">
                  <c:v>19.689000000000036</c:v>
                </c:pt>
                <c:pt idx="13">
                  <c:v>19.576999999999941</c:v>
                </c:pt>
                <c:pt idx="14">
                  <c:v>19.358000000000018</c:v>
                </c:pt>
                <c:pt idx="15">
                  <c:v>19.077000000000016</c:v>
                </c:pt>
                <c:pt idx="16">
                  <c:v>18.833000000000023</c:v>
                </c:pt>
                <c:pt idx="17">
                  <c:v>18.579999999999941</c:v>
                </c:pt>
                <c:pt idx="18">
                  <c:v>18.32299999999999</c:v>
                </c:pt>
                <c:pt idx="19">
                  <c:v>18.066999999999986</c:v>
                </c:pt>
                <c:pt idx="20">
                  <c:v>17.816000000000027</c:v>
                </c:pt>
                <c:pt idx="21">
                  <c:v>17.567000000000011</c:v>
                </c:pt>
                <c:pt idx="22">
                  <c:v>17.318999999999946</c:v>
                </c:pt>
                <c:pt idx="23">
                  <c:v>17.072000000000013</c:v>
                </c:pt>
                <c:pt idx="24" formatCode="#,##0.00">
                  <c:v>16.824999999999989</c:v>
                </c:pt>
                <c:pt idx="25">
                  <c:v>16.579999999999998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16.728999999999992</c:v>
                </c:pt>
                <c:pt idx="1">
                  <c:v>15.600999999999985</c:v>
                </c:pt>
                <c:pt idx="2">
                  <c:v>21.421000000000038</c:v>
                </c:pt>
                <c:pt idx="3">
                  <c:v>20.778000000000002</c:v>
                </c:pt>
                <c:pt idx="4">
                  <c:v>16.533000000000008</c:v>
                </c:pt>
                <c:pt idx="5">
                  <c:v>18.350999999999996</c:v>
                </c:pt>
                <c:pt idx="6">
                  <c:v>16.135000000000055</c:v>
                </c:pt>
                <c:pt idx="7">
                  <c:v>16.761000000000049</c:v>
                </c:pt>
                <c:pt idx="8">
                  <c:v>17.945000000000046</c:v>
                </c:pt>
                <c:pt idx="9">
                  <c:v>17.928999999999977</c:v>
                </c:pt>
                <c:pt idx="10">
                  <c:v>17.551999999999992</c:v>
                </c:pt>
                <c:pt idx="11">
                  <c:v>18.061999999999998</c:v>
                </c:pt>
                <c:pt idx="12">
                  <c:v>18.05899999999998</c:v>
                </c:pt>
                <c:pt idx="13">
                  <c:v>18.198999999999998</c:v>
                </c:pt>
                <c:pt idx="14">
                  <c:v>18.307000000000038</c:v>
                </c:pt>
                <c:pt idx="15">
                  <c:v>18.445999999999952</c:v>
                </c:pt>
                <c:pt idx="16">
                  <c:v>18.430999999999969</c:v>
                </c:pt>
                <c:pt idx="17">
                  <c:v>18.411999999999971</c:v>
                </c:pt>
                <c:pt idx="18">
                  <c:v>18.39100000000003</c:v>
                </c:pt>
                <c:pt idx="19">
                  <c:v>18.368999999999996</c:v>
                </c:pt>
                <c:pt idx="20">
                  <c:v>18.363000000000046</c:v>
                </c:pt>
                <c:pt idx="21">
                  <c:v>18.347000000000019</c:v>
                </c:pt>
                <c:pt idx="22">
                  <c:v>18.32699999999998</c:v>
                </c:pt>
                <c:pt idx="23">
                  <c:v>18.302000000000032</c:v>
                </c:pt>
                <c:pt idx="24" formatCode="#,##0.00">
                  <c:v>18.274999999999928</c:v>
                </c:pt>
                <c:pt idx="25">
                  <c:v>18.243999999999957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80.153000000000091</c:v>
                </c:pt>
                <c:pt idx="1">
                  <c:v>83.590999999999894</c:v>
                </c:pt>
                <c:pt idx="2">
                  <c:v>77.183000000000106</c:v>
                </c:pt>
                <c:pt idx="3">
                  <c:v>71.741000000000227</c:v>
                </c:pt>
                <c:pt idx="4">
                  <c:v>82.027999999999821</c:v>
                </c:pt>
                <c:pt idx="5">
                  <c:v>85.04999999999977</c:v>
                </c:pt>
                <c:pt idx="6">
                  <c:v>71.103000000000236</c:v>
                </c:pt>
                <c:pt idx="7">
                  <c:v>79.951000000000491</c:v>
                </c:pt>
                <c:pt idx="8">
                  <c:v>89.565000000000296</c:v>
                </c:pt>
                <c:pt idx="9">
                  <c:v>80.687000000000083</c:v>
                </c:pt>
                <c:pt idx="10">
                  <c:v>84.169999999999987</c:v>
                </c:pt>
                <c:pt idx="11">
                  <c:v>83.072999999999922</c:v>
                </c:pt>
                <c:pt idx="12">
                  <c:v>81.509000000000199</c:v>
                </c:pt>
                <c:pt idx="13">
                  <c:v>79.773000000000252</c:v>
                </c:pt>
                <c:pt idx="14">
                  <c:v>78.660999999999817</c:v>
                </c:pt>
                <c:pt idx="15">
                  <c:v>77.401999999999802</c:v>
                </c:pt>
                <c:pt idx="16">
                  <c:v>76.311000000000234</c:v>
                </c:pt>
                <c:pt idx="17">
                  <c:v>75.2139999999997</c:v>
                </c:pt>
                <c:pt idx="18">
                  <c:v>74.161999999999793</c:v>
                </c:pt>
                <c:pt idx="19">
                  <c:v>73.143999999999863</c:v>
                </c:pt>
                <c:pt idx="20">
                  <c:v>72.187999999999874</c:v>
                </c:pt>
                <c:pt idx="21">
                  <c:v>71.22600000000007</c:v>
                </c:pt>
                <c:pt idx="22">
                  <c:v>70.296999999999898</c:v>
                </c:pt>
                <c:pt idx="23">
                  <c:v>69.400999999999982</c:v>
                </c:pt>
                <c:pt idx="24" formatCode="#,##0.00">
                  <c:v>68.539000000000144</c:v>
                </c:pt>
                <c:pt idx="25">
                  <c:v>67.712999999999937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70.777999999999849</c:v>
                </c:pt>
                <c:pt idx="1">
                  <c:v>67.384999999999891</c:v>
                </c:pt>
                <c:pt idx="2">
                  <c:v>65.314999999999813</c:v>
                </c:pt>
                <c:pt idx="3">
                  <c:v>62.035999999999881</c:v>
                </c:pt>
                <c:pt idx="4">
                  <c:v>66.783000000000087</c:v>
                </c:pt>
                <c:pt idx="5">
                  <c:v>71.537999999999982</c:v>
                </c:pt>
                <c:pt idx="6">
                  <c:v>74.785999999999888</c:v>
                </c:pt>
                <c:pt idx="7">
                  <c:v>77.610000000000142</c:v>
                </c:pt>
                <c:pt idx="8">
                  <c:v>66.767999999999788</c:v>
                </c:pt>
                <c:pt idx="9">
                  <c:v>78.915000000000276</c:v>
                </c:pt>
                <c:pt idx="10">
                  <c:v>82.791000000000096</c:v>
                </c:pt>
                <c:pt idx="11">
                  <c:v>81.222000000000122</c:v>
                </c:pt>
                <c:pt idx="12">
                  <c:v>81.462999999999994</c:v>
                </c:pt>
                <c:pt idx="13">
                  <c:v>82.02300000000001</c:v>
                </c:pt>
                <c:pt idx="14">
                  <c:v>82.607000000000056</c:v>
                </c:pt>
                <c:pt idx="15">
                  <c:v>83.020000000000024</c:v>
                </c:pt>
                <c:pt idx="16">
                  <c:v>83.344999999999985</c:v>
                </c:pt>
                <c:pt idx="17">
                  <c:v>83.477000000000046</c:v>
                </c:pt>
                <c:pt idx="18">
                  <c:v>83.702999999999975</c:v>
                </c:pt>
                <c:pt idx="19">
                  <c:v>83.879999999999811</c:v>
                </c:pt>
                <c:pt idx="20">
                  <c:v>84.154000000000082</c:v>
                </c:pt>
                <c:pt idx="21">
                  <c:v>84.445000000000036</c:v>
                </c:pt>
                <c:pt idx="22">
                  <c:v>84.753000000000043</c:v>
                </c:pt>
                <c:pt idx="23">
                  <c:v>85.074000000000311</c:v>
                </c:pt>
                <c:pt idx="24" formatCode="#,##0.00">
                  <c:v>85.4020000000001</c:v>
                </c:pt>
                <c:pt idx="25">
                  <c:v>85.735999999999962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168.21099999999981</c:v>
                </c:pt>
                <c:pt idx="1">
                  <c:v>169.92499999999993</c:v>
                </c:pt>
                <c:pt idx="2">
                  <c:v>159.14099999999976</c:v>
                </c:pt>
                <c:pt idx="3">
                  <c:v>162.01800000000014</c:v>
                </c:pt>
                <c:pt idx="4">
                  <c:v>165.09899999999956</c:v>
                </c:pt>
                <c:pt idx="5">
                  <c:v>169.66899999999993</c:v>
                </c:pt>
                <c:pt idx="6">
                  <c:v>184.46100000000007</c:v>
                </c:pt>
                <c:pt idx="7">
                  <c:v>179.52300000000025</c:v>
                </c:pt>
                <c:pt idx="8">
                  <c:v>170.00900000000027</c:v>
                </c:pt>
                <c:pt idx="9">
                  <c:v>170.07900000000004</c:v>
                </c:pt>
                <c:pt idx="10">
                  <c:v>173.59199999999944</c:v>
                </c:pt>
                <c:pt idx="11">
                  <c:v>173.16099999999997</c:v>
                </c:pt>
                <c:pt idx="12">
                  <c:v>172.75899999999984</c:v>
                </c:pt>
                <c:pt idx="13">
                  <c:v>172.6350000000001</c:v>
                </c:pt>
                <c:pt idx="14">
                  <c:v>172.66199999999995</c:v>
                </c:pt>
                <c:pt idx="15">
                  <c:v>172.773</c:v>
                </c:pt>
                <c:pt idx="16">
                  <c:v>172.75299999999976</c:v>
                </c:pt>
                <c:pt idx="17">
                  <c:v>172.70700000000042</c:v>
                </c:pt>
                <c:pt idx="18">
                  <c:v>172.65500000000034</c:v>
                </c:pt>
                <c:pt idx="19">
                  <c:v>172.6049999999999</c:v>
                </c:pt>
                <c:pt idx="20">
                  <c:v>172.59300000000047</c:v>
                </c:pt>
                <c:pt idx="21">
                  <c:v>172.60199999999998</c:v>
                </c:pt>
                <c:pt idx="22">
                  <c:v>172.61500000000012</c:v>
                </c:pt>
                <c:pt idx="23">
                  <c:v>172.7140000000004</c:v>
                </c:pt>
                <c:pt idx="24" formatCode="#,##0.00">
                  <c:v>172.79599999999991</c:v>
                </c:pt>
                <c:pt idx="25">
                  <c:v>172.875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51.744000000000035</c:v>
                </c:pt>
                <c:pt idx="1">
                  <c:v>50.726999999999926</c:v>
                </c:pt>
                <c:pt idx="2">
                  <c:v>48.333999999999953</c:v>
                </c:pt>
                <c:pt idx="3">
                  <c:v>54.067000000000043</c:v>
                </c:pt>
                <c:pt idx="4">
                  <c:v>52.688999999999865</c:v>
                </c:pt>
                <c:pt idx="5">
                  <c:v>57.72799999999976</c:v>
                </c:pt>
                <c:pt idx="6">
                  <c:v>61.872000000000071</c:v>
                </c:pt>
                <c:pt idx="7">
                  <c:v>66.554999999999779</c:v>
                </c:pt>
                <c:pt idx="8">
                  <c:v>69.362000000000251</c:v>
                </c:pt>
                <c:pt idx="9">
                  <c:v>62.755000000000159</c:v>
                </c:pt>
                <c:pt idx="10">
                  <c:v>64.363000000000056</c:v>
                </c:pt>
                <c:pt idx="11">
                  <c:v>68.346999999999923</c:v>
                </c:pt>
                <c:pt idx="12">
                  <c:v>69.480000000000032</c:v>
                </c:pt>
                <c:pt idx="13">
                  <c:v>70.583999999999918</c:v>
                </c:pt>
                <c:pt idx="14">
                  <c:v>71.617000000000104</c:v>
                </c:pt>
                <c:pt idx="15">
                  <c:v>72.149999999999864</c:v>
                </c:pt>
                <c:pt idx="16">
                  <c:v>72.561000000000007</c:v>
                </c:pt>
                <c:pt idx="17">
                  <c:v>72.957000000000264</c:v>
                </c:pt>
                <c:pt idx="18">
                  <c:v>73.338999999999857</c:v>
                </c:pt>
                <c:pt idx="19">
                  <c:v>73.716999999999913</c:v>
                </c:pt>
                <c:pt idx="20">
                  <c:v>74.122000000000114</c:v>
                </c:pt>
                <c:pt idx="21">
                  <c:v>74.494</c:v>
                </c:pt>
                <c:pt idx="22">
                  <c:v>74.860000000000085</c:v>
                </c:pt>
                <c:pt idx="23">
                  <c:v>75.217999999999989</c:v>
                </c:pt>
                <c:pt idx="24" formatCode="#,##0.00">
                  <c:v>75.567999999999813</c:v>
                </c:pt>
                <c:pt idx="25">
                  <c:v>75.91700000000003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57.468000000000146</c:v>
                </c:pt>
                <c:pt idx="1">
                  <c:v>58.291000000000061</c:v>
                </c:pt>
                <c:pt idx="2">
                  <c:v>56.258999999999837</c:v>
                </c:pt>
                <c:pt idx="3">
                  <c:v>58.410000000000075</c:v>
                </c:pt>
                <c:pt idx="4">
                  <c:v>60.698000000000079</c:v>
                </c:pt>
                <c:pt idx="5">
                  <c:v>65.158999999999935</c:v>
                </c:pt>
                <c:pt idx="6">
                  <c:v>59.398000000000167</c:v>
                </c:pt>
                <c:pt idx="7">
                  <c:v>70.479000000000028</c:v>
                </c:pt>
                <c:pt idx="8">
                  <c:v>72.489000000000175</c:v>
                </c:pt>
                <c:pt idx="9">
                  <c:v>71.7379999999999</c:v>
                </c:pt>
                <c:pt idx="10">
                  <c:v>63.987999999999971</c:v>
                </c:pt>
                <c:pt idx="11">
                  <c:v>59.926000000000002</c:v>
                </c:pt>
                <c:pt idx="12">
                  <c:v>60.316000000000038</c:v>
                </c:pt>
                <c:pt idx="13">
                  <c:v>61.127000000000024</c:v>
                </c:pt>
                <c:pt idx="14">
                  <c:v>62.328000000000038</c:v>
                </c:pt>
                <c:pt idx="15">
                  <c:v>63.307000000000002</c:v>
                </c:pt>
                <c:pt idx="16">
                  <c:v>64.106000000000009</c:v>
                </c:pt>
                <c:pt idx="17">
                  <c:v>64.825000000000145</c:v>
                </c:pt>
                <c:pt idx="18">
                  <c:v>65.504000000000005</c:v>
                </c:pt>
                <c:pt idx="19">
                  <c:v>66.157000000000124</c:v>
                </c:pt>
                <c:pt idx="20">
                  <c:v>66.792000000000073</c:v>
                </c:pt>
                <c:pt idx="21">
                  <c:v>67.406000000000134</c:v>
                </c:pt>
                <c:pt idx="22">
                  <c:v>68.003999999999991</c:v>
                </c:pt>
                <c:pt idx="23">
                  <c:v>68.58400000000006</c:v>
                </c:pt>
                <c:pt idx="24" formatCode="#,##0.00">
                  <c:v>69.135999999999996</c:v>
                </c:pt>
                <c:pt idx="25">
                  <c:v>69.665999999999897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10.549999999999988</c:v>
                </c:pt>
                <c:pt idx="1">
                  <c:v>8.6769999999999783</c:v>
                </c:pt>
                <c:pt idx="2">
                  <c:v>8.1210000000000093</c:v>
                </c:pt>
                <c:pt idx="3">
                  <c:v>9.4560000000000333</c:v>
                </c:pt>
                <c:pt idx="4">
                  <c:v>6.88</c:v>
                </c:pt>
                <c:pt idx="5">
                  <c:v>6.3639999999999874</c:v>
                </c:pt>
                <c:pt idx="6">
                  <c:v>9.9229999999999894</c:v>
                </c:pt>
                <c:pt idx="7">
                  <c:v>8.977000000000011</c:v>
                </c:pt>
                <c:pt idx="8">
                  <c:v>6.0450000000000106</c:v>
                </c:pt>
                <c:pt idx="9">
                  <c:v>9.1149999999999913</c:v>
                </c:pt>
                <c:pt idx="10">
                  <c:v>7.05200000000002</c:v>
                </c:pt>
                <c:pt idx="11">
                  <c:v>6.9719999999999942</c:v>
                </c:pt>
                <c:pt idx="12">
                  <c:v>6.9490000000000087</c:v>
                </c:pt>
                <c:pt idx="13">
                  <c:v>6.9220000000000006</c:v>
                </c:pt>
                <c:pt idx="14">
                  <c:v>6.9079999999999959</c:v>
                </c:pt>
                <c:pt idx="15">
                  <c:v>6.9289999999999825</c:v>
                </c:pt>
                <c:pt idx="16">
                  <c:v>6.9420000000000019</c:v>
                </c:pt>
                <c:pt idx="17">
                  <c:v>6.9539999999999926</c:v>
                </c:pt>
                <c:pt idx="18">
                  <c:v>6.9659999999999949</c:v>
                </c:pt>
                <c:pt idx="19">
                  <c:v>6.9779999999999811</c:v>
                </c:pt>
                <c:pt idx="20">
                  <c:v>6.988000000000012</c:v>
                </c:pt>
                <c:pt idx="21">
                  <c:v>6.9990000000000094</c:v>
                </c:pt>
                <c:pt idx="22">
                  <c:v>7.0089999999999906</c:v>
                </c:pt>
                <c:pt idx="23">
                  <c:v>7.0199999999999898</c:v>
                </c:pt>
                <c:pt idx="24" formatCode="#,##0.00">
                  <c:v>7.0300000000000065</c:v>
                </c:pt>
                <c:pt idx="25">
                  <c:v>7.0409999999999897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23.943000000000019</c:v>
                </c:pt>
                <c:pt idx="1">
                  <c:v>22.259000000000054</c:v>
                </c:pt>
                <c:pt idx="2">
                  <c:v>24.538999999999962</c:v>
                </c:pt>
                <c:pt idx="3">
                  <c:v>23.510999999999999</c:v>
                </c:pt>
                <c:pt idx="4">
                  <c:v>25.876999999999953</c:v>
                </c:pt>
                <c:pt idx="5">
                  <c:v>24.528000000000024</c:v>
                </c:pt>
                <c:pt idx="6">
                  <c:v>26.087000000000018</c:v>
                </c:pt>
                <c:pt idx="7">
                  <c:v>29.829000000000025</c:v>
                </c:pt>
                <c:pt idx="8">
                  <c:v>37.103000000000016</c:v>
                </c:pt>
                <c:pt idx="9">
                  <c:v>33.624000000000031</c:v>
                </c:pt>
                <c:pt idx="10">
                  <c:v>33.128999999999969</c:v>
                </c:pt>
                <c:pt idx="11">
                  <c:v>33.81299999999996</c:v>
                </c:pt>
                <c:pt idx="12">
                  <c:v>34.005000000000024</c:v>
                </c:pt>
                <c:pt idx="13">
                  <c:v>34.483999999999988</c:v>
                </c:pt>
                <c:pt idx="14">
                  <c:v>34.839999999999918</c:v>
                </c:pt>
                <c:pt idx="15">
                  <c:v>35.117999999999952</c:v>
                </c:pt>
                <c:pt idx="16">
                  <c:v>35.366999999999969</c:v>
                </c:pt>
                <c:pt idx="17">
                  <c:v>35.56900000000001</c:v>
                </c:pt>
                <c:pt idx="18">
                  <c:v>35.753999999999948</c:v>
                </c:pt>
                <c:pt idx="19">
                  <c:v>35.935999999999851</c:v>
                </c:pt>
                <c:pt idx="20">
                  <c:v>36.131000000000064</c:v>
                </c:pt>
                <c:pt idx="21">
                  <c:v>36.318999999999868</c:v>
                </c:pt>
                <c:pt idx="22">
                  <c:v>36.500000000000007</c:v>
                </c:pt>
                <c:pt idx="23">
                  <c:v>36.666999999999973</c:v>
                </c:pt>
                <c:pt idx="24" formatCode="#,##0.00">
                  <c:v>36.819000000000095</c:v>
                </c:pt>
                <c:pt idx="25">
                  <c:v>36.955999999999996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49.846999999999788</c:v>
                </c:pt>
                <c:pt idx="1">
                  <c:v>49.898000000000081</c:v>
                </c:pt>
                <c:pt idx="2">
                  <c:v>53.18200000000008</c:v>
                </c:pt>
                <c:pt idx="3">
                  <c:v>43.686</c:v>
                </c:pt>
                <c:pt idx="4">
                  <c:v>46.22999999999999</c:v>
                </c:pt>
                <c:pt idx="5">
                  <c:v>47.655000000000051</c:v>
                </c:pt>
                <c:pt idx="6">
                  <c:v>44.973000000000013</c:v>
                </c:pt>
                <c:pt idx="7">
                  <c:v>45.433</c:v>
                </c:pt>
                <c:pt idx="8">
                  <c:v>46.726000000000226</c:v>
                </c:pt>
                <c:pt idx="9">
                  <c:v>45.261999999999908</c:v>
                </c:pt>
                <c:pt idx="10">
                  <c:v>45.283999999999999</c:v>
                </c:pt>
                <c:pt idx="11">
                  <c:v>46.188999999999965</c:v>
                </c:pt>
                <c:pt idx="12">
                  <c:v>46.098999999999911</c:v>
                </c:pt>
                <c:pt idx="13">
                  <c:v>45.997000000000121</c:v>
                </c:pt>
                <c:pt idx="14">
                  <c:v>45.798000000000052</c:v>
                </c:pt>
                <c:pt idx="15">
                  <c:v>45.654000000000025</c:v>
                </c:pt>
                <c:pt idx="16">
                  <c:v>45.561999999999948</c:v>
                </c:pt>
                <c:pt idx="17">
                  <c:v>45.462000000000153</c:v>
                </c:pt>
                <c:pt idx="18">
                  <c:v>45.359000000000094</c:v>
                </c:pt>
                <c:pt idx="19">
                  <c:v>45.253000000000021</c:v>
                </c:pt>
                <c:pt idx="20">
                  <c:v>45.220999999999997</c:v>
                </c:pt>
                <c:pt idx="21">
                  <c:v>45.157000000000025</c:v>
                </c:pt>
                <c:pt idx="22">
                  <c:v>45.093999999999873</c:v>
                </c:pt>
                <c:pt idx="23">
                  <c:v>45.030000000000044</c:v>
                </c:pt>
                <c:pt idx="24" formatCode="#,##0.00">
                  <c:v>44.96599999999988</c:v>
                </c:pt>
                <c:pt idx="25">
                  <c:v>44.903000000000148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13.743000000000007</c:v>
                </c:pt>
                <c:pt idx="1">
                  <c:v>12.879000000000007</c:v>
                </c:pt>
                <c:pt idx="2">
                  <c:v>15.151000000000034</c:v>
                </c:pt>
                <c:pt idx="3">
                  <c:v>18.068000000000072</c:v>
                </c:pt>
                <c:pt idx="4">
                  <c:v>17.753000000000014</c:v>
                </c:pt>
                <c:pt idx="5">
                  <c:v>15.675000000000017</c:v>
                </c:pt>
                <c:pt idx="6">
                  <c:v>17.914999999999978</c:v>
                </c:pt>
                <c:pt idx="7">
                  <c:v>18.050000000000026</c:v>
                </c:pt>
                <c:pt idx="8">
                  <c:v>17.002000000000038</c:v>
                </c:pt>
                <c:pt idx="9">
                  <c:v>18.377999999999982</c:v>
                </c:pt>
                <c:pt idx="10">
                  <c:v>21.851999999999979</c:v>
                </c:pt>
                <c:pt idx="11">
                  <c:v>20.872999999999976</c:v>
                </c:pt>
                <c:pt idx="12">
                  <c:v>20.022000000000038</c:v>
                </c:pt>
                <c:pt idx="13">
                  <c:v>19.455999999999957</c:v>
                </c:pt>
                <c:pt idx="14">
                  <c:v>19.055000000000025</c:v>
                </c:pt>
                <c:pt idx="15">
                  <c:v>19.081000000000042</c:v>
                </c:pt>
                <c:pt idx="16">
                  <c:v>19.173999999999975</c:v>
                </c:pt>
                <c:pt idx="17">
                  <c:v>19.298000000000023</c:v>
                </c:pt>
                <c:pt idx="18">
                  <c:v>19.440000000000001</c:v>
                </c:pt>
                <c:pt idx="19">
                  <c:v>19.591999999999988</c:v>
                </c:pt>
                <c:pt idx="20">
                  <c:v>19.748000000000037</c:v>
                </c:pt>
                <c:pt idx="21">
                  <c:v>19.907000000000032</c:v>
                </c:pt>
                <c:pt idx="22">
                  <c:v>20.068999999999978</c:v>
                </c:pt>
                <c:pt idx="23">
                  <c:v>20.233000000000015</c:v>
                </c:pt>
                <c:pt idx="24" formatCode="#,##0.00">
                  <c:v>20.39700000000002</c:v>
                </c:pt>
                <c:pt idx="25">
                  <c:v>20.561000000000014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66.063999999999893</c:v>
                </c:pt>
                <c:pt idx="1">
                  <c:v>73.725999999999985</c:v>
                </c:pt>
                <c:pt idx="2">
                  <c:v>81.532999999999973</c:v>
                </c:pt>
                <c:pt idx="3">
                  <c:v>88.326000000000107</c:v>
                </c:pt>
                <c:pt idx="4">
                  <c:v>82.847999999999942</c:v>
                </c:pt>
                <c:pt idx="5">
                  <c:v>86.157000000000025</c:v>
                </c:pt>
                <c:pt idx="6">
                  <c:v>92.840999999999937</c:v>
                </c:pt>
                <c:pt idx="7">
                  <c:v>96.814000000000235</c:v>
                </c:pt>
                <c:pt idx="8">
                  <c:v>97.053999999999888</c:v>
                </c:pt>
                <c:pt idx="9">
                  <c:v>94.116000000000369</c:v>
                </c:pt>
                <c:pt idx="10">
                  <c:v>94.7349999999999</c:v>
                </c:pt>
                <c:pt idx="11">
                  <c:v>96.394999999999783</c:v>
                </c:pt>
                <c:pt idx="12">
                  <c:v>96.926999999999992</c:v>
                </c:pt>
                <c:pt idx="13">
                  <c:v>97.698999999999742</c:v>
                </c:pt>
                <c:pt idx="14">
                  <c:v>98.530000000000044</c:v>
                </c:pt>
                <c:pt idx="15">
                  <c:v>99.188999999999979</c:v>
                </c:pt>
                <c:pt idx="16">
                  <c:v>99.798999999999992</c:v>
                </c:pt>
                <c:pt idx="17">
                  <c:v>100.43299999999977</c:v>
                </c:pt>
                <c:pt idx="18">
                  <c:v>101.08799999999995</c:v>
                </c:pt>
                <c:pt idx="19">
                  <c:v>101.76599999999986</c:v>
                </c:pt>
                <c:pt idx="20">
                  <c:v>102.48299999999985</c:v>
                </c:pt>
                <c:pt idx="21">
                  <c:v>103.18299999999988</c:v>
                </c:pt>
                <c:pt idx="22">
                  <c:v>103.88600000000018</c:v>
                </c:pt>
                <c:pt idx="23">
                  <c:v>104.59099999999978</c:v>
                </c:pt>
                <c:pt idx="24" formatCode="#,##0.00">
                  <c:v>105.29799999999994</c:v>
                </c:pt>
                <c:pt idx="25">
                  <c:v>106.00599999999976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86.46999999999997</c:v>
                </c:pt>
                <c:pt idx="1">
                  <c:v>90.09000000000016</c:v>
                </c:pt>
                <c:pt idx="2">
                  <c:v>89.458000000000297</c:v>
                </c:pt>
                <c:pt idx="3">
                  <c:v>92.513999999999925</c:v>
                </c:pt>
                <c:pt idx="4">
                  <c:v>103.34700000000001</c:v>
                </c:pt>
                <c:pt idx="5">
                  <c:v>111.24800000000002</c:v>
                </c:pt>
                <c:pt idx="6">
                  <c:v>117.67099999999994</c:v>
                </c:pt>
                <c:pt idx="7">
                  <c:v>114.82499999999995</c:v>
                </c:pt>
                <c:pt idx="8">
                  <c:v>101.96600000000001</c:v>
                </c:pt>
                <c:pt idx="9">
                  <c:v>103.37800000000003</c:v>
                </c:pt>
                <c:pt idx="10">
                  <c:v>104.05899999999995</c:v>
                </c:pt>
                <c:pt idx="11">
                  <c:v>105.79000000000019</c:v>
                </c:pt>
                <c:pt idx="12">
                  <c:v>107.88500000000009</c:v>
                </c:pt>
                <c:pt idx="13">
                  <c:v>109.25800000000008</c:v>
                </c:pt>
                <c:pt idx="14">
                  <c:v>110.16299999999987</c:v>
                </c:pt>
                <c:pt idx="15">
                  <c:v>110.87200000000014</c:v>
                </c:pt>
                <c:pt idx="16">
                  <c:v>111.66500000000002</c:v>
                </c:pt>
                <c:pt idx="17">
                  <c:v>112.44799999999989</c:v>
                </c:pt>
                <c:pt idx="18">
                  <c:v>113.22400000000022</c:v>
                </c:pt>
                <c:pt idx="19">
                  <c:v>114.00000000000018</c:v>
                </c:pt>
                <c:pt idx="20">
                  <c:v>114.79899999999989</c:v>
                </c:pt>
                <c:pt idx="21">
                  <c:v>115.5679999999998</c:v>
                </c:pt>
                <c:pt idx="22">
                  <c:v>116.33899999999991</c:v>
                </c:pt>
                <c:pt idx="23">
                  <c:v>117.11099999999983</c:v>
                </c:pt>
                <c:pt idx="24" formatCode="#,##0.00">
                  <c:v>117.88299999999984</c:v>
                </c:pt>
                <c:pt idx="25">
                  <c:v>118.65800000000006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26.423000000000005</c:v>
                </c:pt>
                <c:pt idx="1">
                  <c:v>25.918000000000049</c:v>
                </c:pt>
                <c:pt idx="2">
                  <c:v>27.706000000000003</c:v>
                </c:pt>
                <c:pt idx="3">
                  <c:v>30.325999999999961</c:v>
                </c:pt>
                <c:pt idx="4">
                  <c:v>28.882000000000026</c:v>
                </c:pt>
                <c:pt idx="5">
                  <c:v>28.601999999999919</c:v>
                </c:pt>
                <c:pt idx="6">
                  <c:v>29.820000000000029</c:v>
                </c:pt>
                <c:pt idx="7">
                  <c:v>28.979000000000024</c:v>
                </c:pt>
                <c:pt idx="8">
                  <c:v>30.45699999999999</c:v>
                </c:pt>
                <c:pt idx="9">
                  <c:v>28.88799999999997</c:v>
                </c:pt>
                <c:pt idx="10">
                  <c:v>29.814000000000011</c:v>
                </c:pt>
                <c:pt idx="11">
                  <c:v>29.362999999999939</c:v>
                </c:pt>
                <c:pt idx="12">
                  <c:v>27.613999999999969</c:v>
                </c:pt>
                <c:pt idx="13">
                  <c:v>27.109999999999996</c:v>
                </c:pt>
                <c:pt idx="14">
                  <c:v>27.362999999999921</c:v>
                </c:pt>
                <c:pt idx="15">
                  <c:v>27.475000000000072</c:v>
                </c:pt>
                <c:pt idx="16">
                  <c:v>27.624999999999943</c:v>
                </c:pt>
                <c:pt idx="17">
                  <c:v>27.756999999999991</c:v>
                </c:pt>
                <c:pt idx="18">
                  <c:v>27.870000000000022</c:v>
                </c:pt>
                <c:pt idx="19">
                  <c:v>27.969999999999917</c:v>
                </c:pt>
                <c:pt idx="20">
                  <c:v>28.081999999999915</c:v>
                </c:pt>
                <c:pt idx="21">
                  <c:v>28.202000000000044</c:v>
                </c:pt>
                <c:pt idx="22">
                  <c:v>28.329999999999934</c:v>
                </c:pt>
                <c:pt idx="23">
                  <c:v>28.458000000000048</c:v>
                </c:pt>
                <c:pt idx="24" formatCode="#,##0.00">
                  <c:v>28.582999999999995</c:v>
                </c:pt>
                <c:pt idx="25">
                  <c:v>28.705000000000052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26.316999999999968</c:v>
                </c:pt>
                <c:pt idx="1">
                  <c:v>29.86800000000007</c:v>
                </c:pt>
                <c:pt idx="2">
                  <c:v>30.246999999999971</c:v>
                </c:pt>
                <c:pt idx="3">
                  <c:v>23.118000000000016</c:v>
                </c:pt>
                <c:pt idx="4">
                  <c:v>28.777000000000005</c:v>
                </c:pt>
                <c:pt idx="5">
                  <c:v>26.685999999999975</c:v>
                </c:pt>
                <c:pt idx="6">
                  <c:v>32.265999999999998</c:v>
                </c:pt>
                <c:pt idx="7">
                  <c:v>28.030999999999967</c:v>
                </c:pt>
                <c:pt idx="8">
                  <c:v>32.363999999999997</c:v>
                </c:pt>
                <c:pt idx="9">
                  <c:v>35.738000000000056</c:v>
                </c:pt>
                <c:pt idx="10">
                  <c:v>40.046999999999947</c:v>
                </c:pt>
                <c:pt idx="11">
                  <c:v>37.900999999999996</c:v>
                </c:pt>
                <c:pt idx="12">
                  <c:v>36.655000000000015</c:v>
                </c:pt>
                <c:pt idx="13">
                  <c:v>36.484000000000023</c:v>
                </c:pt>
                <c:pt idx="14">
                  <c:v>36.377999999999965</c:v>
                </c:pt>
                <c:pt idx="15">
                  <c:v>36.237000000000023</c:v>
                </c:pt>
                <c:pt idx="16">
                  <c:v>36.08400000000006</c:v>
                </c:pt>
                <c:pt idx="17">
                  <c:v>35.935999999999936</c:v>
                </c:pt>
                <c:pt idx="18">
                  <c:v>35.796000000000014</c:v>
                </c:pt>
                <c:pt idx="19">
                  <c:v>35.66599999999999</c:v>
                </c:pt>
                <c:pt idx="20">
                  <c:v>35.550999999999995</c:v>
                </c:pt>
                <c:pt idx="21">
                  <c:v>35.444000000000038</c:v>
                </c:pt>
                <c:pt idx="22">
                  <c:v>35.341000000000022</c:v>
                </c:pt>
                <c:pt idx="23">
                  <c:v>35.242999999999988</c:v>
                </c:pt>
                <c:pt idx="24" formatCode="#,##0.00">
                  <c:v>35.147999999999961</c:v>
                </c:pt>
                <c:pt idx="25">
                  <c:v>35.058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63.141999999999967</c:v>
                </c:pt>
                <c:pt idx="1">
                  <c:v>57.930999999999969</c:v>
                </c:pt>
                <c:pt idx="2">
                  <c:v>58.964999999999982</c:v>
                </c:pt>
                <c:pt idx="3">
                  <c:v>55.184000000000061</c:v>
                </c:pt>
                <c:pt idx="4">
                  <c:v>54.541000000000047</c:v>
                </c:pt>
                <c:pt idx="5">
                  <c:v>48.664000000000016</c:v>
                </c:pt>
                <c:pt idx="6">
                  <c:v>47.433000000000007</c:v>
                </c:pt>
                <c:pt idx="7">
                  <c:v>46.285000000000032</c:v>
                </c:pt>
                <c:pt idx="8">
                  <c:v>49.518999999999942</c:v>
                </c:pt>
                <c:pt idx="9">
                  <c:v>50.530000000000079</c:v>
                </c:pt>
                <c:pt idx="10">
                  <c:v>53.466000000000044</c:v>
                </c:pt>
                <c:pt idx="11">
                  <c:v>53.484000000000115</c:v>
                </c:pt>
                <c:pt idx="12">
                  <c:v>53.591999999999906</c:v>
                </c:pt>
                <c:pt idx="13">
                  <c:v>53.551999999999886</c:v>
                </c:pt>
                <c:pt idx="14">
                  <c:v>53.513000000000012</c:v>
                </c:pt>
                <c:pt idx="15">
                  <c:v>53.550000000000018</c:v>
                </c:pt>
                <c:pt idx="16">
                  <c:v>53.552000000000099</c:v>
                </c:pt>
                <c:pt idx="17">
                  <c:v>53.557000000000123</c:v>
                </c:pt>
                <c:pt idx="18">
                  <c:v>53.565999999999974</c:v>
                </c:pt>
                <c:pt idx="19">
                  <c:v>53.576000000000086</c:v>
                </c:pt>
                <c:pt idx="20">
                  <c:v>53.585000000000036</c:v>
                </c:pt>
                <c:pt idx="21">
                  <c:v>53.601000000000063</c:v>
                </c:pt>
                <c:pt idx="22">
                  <c:v>53.61599999999995</c:v>
                </c:pt>
                <c:pt idx="23">
                  <c:v>53.632000000000033</c:v>
                </c:pt>
                <c:pt idx="24" formatCode="#,##0.00">
                  <c:v>53.643999999999977</c:v>
                </c:pt>
                <c:pt idx="25">
                  <c:v>53.653000000000105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107.4279999999999</c:v>
                </c:pt>
                <c:pt idx="1">
                  <c:v>99.21400000000007</c:v>
                </c:pt>
                <c:pt idx="2">
                  <c:v>102.49299999999992</c:v>
                </c:pt>
                <c:pt idx="3">
                  <c:v>108.07499999999999</c:v>
                </c:pt>
                <c:pt idx="4">
                  <c:v>106.33899999999976</c:v>
                </c:pt>
                <c:pt idx="5">
                  <c:v>108.82899999999994</c:v>
                </c:pt>
                <c:pt idx="6">
                  <c:v>110.44700000000002</c:v>
                </c:pt>
                <c:pt idx="7">
                  <c:v>106.41299999999976</c:v>
                </c:pt>
                <c:pt idx="8">
                  <c:v>111.20099999999982</c:v>
                </c:pt>
                <c:pt idx="9">
                  <c:v>108.59500000000033</c:v>
                </c:pt>
                <c:pt idx="10">
                  <c:v>107.83400000000012</c:v>
                </c:pt>
                <c:pt idx="11">
                  <c:v>107.46199999999985</c:v>
                </c:pt>
                <c:pt idx="12">
                  <c:v>107.16599999999987</c:v>
                </c:pt>
                <c:pt idx="13">
                  <c:v>107.20899999999997</c:v>
                </c:pt>
                <c:pt idx="14">
                  <c:v>107.38599999999997</c:v>
                </c:pt>
                <c:pt idx="15">
                  <c:v>107.65600000000002</c:v>
                </c:pt>
                <c:pt idx="16">
                  <c:v>107.77299999999988</c:v>
                </c:pt>
                <c:pt idx="17">
                  <c:v>107.91199999999992</c:v>
                </c:pt>
                <c:pt idx="18">
                  <c:v>108.0769999999999</c:v>
                </c:pt>
                <c:pt idx="19">
                  <c:v>108.27400000000007</c:v>
                </c:pt>
                <c:pt idx="20">
                  <c:v>108.55799999999982</c:v>
                </c:pt>
                <c:pt idx="21">
                  <c:v>108.84599999999998</c:v>
                </c:pt>
                <c:pt idx="22">
                  <c:v>109.13900000000004</c:v>
                </c:pt>
                <c:pt idx="23">
                  <c:v>109.43700000000013</c:v>
                </c:pt>
                <c:pt idx="24" formatCode="#,##0.00">
                  <c:v>109.72999999999993</c:v>
                </c:pt>
                <c:pt idx="25">
                  <c:v>110.02299999999985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142.98700000000019</c:v>
                </c:pt>
                <c:pt idx="1">
                  <c:v>137.62300000000025</c:v>
                </c:pt>
                <c:pt idx="2">
                  <c:v>135.97399999999988</c:v>
                </c:pt>
                <c:pt idx="3">
                  <c:v>135.7339999999999</c:v>
                </c:pt>
                <c:pt idx="4">
                  <c:v>138.21599999999987</c:v>
                </c:pt>
                <c:pt idx="5">
                  <c:v>147.84000000000037</c:v>
                </c:pt>
                <c:pt idx="6">
                  <c:v>147.2109999999999</c:v>
                </c:pt>
                <c:pt idx="7">
                  <c:v>144.73500000000035</c:v>
                </c:pt>
                <c:pt idx="8">
                  <c:v>149.81099999999961</c:v>
                </c:pt>
                <c:pt idx="9">
                  <c:v>157.3690000000004</c:v>
                </c:pt>
                <c:pt idx="10">
                  <c:v>159.36000000000007</c:v>
                </c:pt>
                <c:pt idx="11">
                  <c:v>162.12000000000003</c:v>
                </c:pt>
                <c:pt idx="12">
                  <c:v>164.34899999999982</c:v>
                </c:pt>
                <c:pt idx="13">
                  <c:v>166.38299999999975</c:v>
                </c:pt>
                <c:pt idx="14">
                  <c:v>168.72600000000025</c:v>
                </c:pt>
                <c:pt idx="15">
                  <c:v>170.61200000000005</c:v>
                </c:pt>
                <c:pt idx="16">
                  <c:v>172.20099999999988</c:v>
                </c:pt>
                <c:pt idx="17">
                  <c:v>173.70900000000015</c:v>
                </c:pt>
                <c:pt idx="18">
                  <c:v>175.19800000000006</c:v>
                </c:pt>
                <c:pt idx="19">
                  <c:v>176.68399999999986</c:v>
                </c:pt>
                <c:pt idx="20">
                  <c:v>178.16500000000005</c:v>
                </c:pt>
                <c:pt idx="21">
                  <c:v>179.63700000000034</c:v>
                </c:pt>
                <c:pt idx="22">
                  <c:v>181.1109999999999</c:v>
                </c:pt>
                <c:pt idx="23">
                  <c:v>182.59700000000001</c:v>
                </c:pt>
                <c:pt idx="24" formatCode="#,##0.00">
                  <c:v>184.09400000000014</c:v>
                </c:pt>
                <c:pt idx="25">
                  <c:v>185.60600000000019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20.830000000000016</c:v>
                </c:pt>
                <c:pt idx="1">
                  <c:v>23.51499999999999</c:v>
                </c:pt>
                <c:pt idx="2">
                  <c:v>24.889000000000006</c:v>
                </c:pt>
                <c:pt idx="3">
                  <c:v>23.207000000000043</c:v>
                </c:pt>
                <c:pt idx="4">
                  <c:v>22.353000000000019</c:v>
                </c:pt>
                <c:pt idx="5">
                  <c:v>22.999000000000002</c:v>
                </c:pt>
                <c:pt idx="6">
                  <c:v>21.649000000000015</c:v>
                </c:pt>
                <c:pt idx="7">
                  <c:v>17.536000000000016</c:v>
                </c:pt>
                <c:pt idx="8">
                  <c:v>24.074999999999982</c:v>
                </c:pt>
                <c:pt idx="9">
                  <c:v>23.179999999999982</c:v>
                </c:pt>
                <c:pt idx="10">
                  <c:v>18.885000000000034</c:v>
                </c:pt>
                <c:pt idx="11">
                  <c:v>18.655999999999999</c:v>
                </c:pt>
                <c:pt idx="12">
                  <c:v>18.541999999999987</c:v>
                </c:pt>
                <c:pt idx="13">
                  <c:v>18.655000000000001</c:v>
                </c:pt>
                <c:pt idx="14">
                  <c:v>19.008999999999986</c:v>
                </c:pt>
                <c:pt idx="15">
                  <c:v>19.168000000000006</c:v>
                </c:pt>
                <c:pt idx="16">
                  <c:v>19.283000000000044</c:v>
                </c:pt>
                <c:pt idx="17">
                  <c:v>19.357999999999976</c:v>
                </c:pt>
                <c:pt idx="18">
                  <c:v>19.407000000000004</c:v>
                </c:pt>
                <c:pt idx="19">
                  <c:v>19.439999999999984</c:v>
                </c:pt>
                <c:pt idx="20">
                  <c:v>19.476999999999986</c:v>
                </c:pt>
                <c:pt idx="21">
                  <c:v>19.507999999999981</c:v>
                </c:pt>
                <c:pt idx="22">
                  <c:v>19.535000000000004</c:v>
                </c:pt>
                <c:pt idx="23">
                  <c:v>19.561000000000007</c:v>
                </c:pt>
                <c:pt idx="24">
                  <c:v>19.583999999999953</c:v>
                </c:pt>
                <c:pt idx="25">
                  <c:v>19.606999999999978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114.1170000000001</c:v>
                </c:pt>
                <c:pt idx="1">
                  <c:v>114.37799999999987</c:v>
                </c:pt>
                <c:pt idx="2">
                  <c:v>113.5570000000001</c:v>
                </c:pt>
                <c:pt idx="3">
                  <c:v>111.06100000000023</c:v>
                </c:pt>
                <c:pt idx="4">
                  <c:v>116.48299999999985</c:v>
                </c:pt>
                <c:pt idx="5">
                  <c:v>122.77499999999974</c:v>
                </c:pt>
                <c:pt idx="6">
                  <c:v>107.34500000000025</c:v>
                </c:pt>
                <c:pt idx="7">
                  <c:v>117.91600000000054</c:v>
                </c:pt>
                <c:pt idx="8">
                  <c:v>126.40800000000036</c:v>
                </c:pt>
                <c:pt idx="9">
                  <c:v>117.91200000000005</c:v>
                </c:pt>
                <c:pt idx="10">
                  <c:v>121.81</c:v>
                </c:pt>
                <c:pt idx="11">
                  <c:v>121.01699999999988</c:v>
                </c:pt>
                <c:pt idx="12">
                  <c:v>119.25700000000022</c:v>
                </c:pt>
                <c:pt idx="13">
                  <c:v>117.54900000000019</c:v>
                </c:pt>
                <c:pt idx="14">
                  <c:v>116.32599999999988</c:v>
                </c:pt>
                <c:pt idx="15">
                  <c:v>114.92499999999977</c:v>
                </c:pt>
                <c:pt idx="16">
                  <c:v>113.57500000000023</c:v>
                </c:pt>
                <c:pt idx="17">
                  <c:v>112.20599999999962</c:v>
                </c:pt>
                <c:pt idx="18">
                  <c:v>110.87599999999981</c:v>
                </c:pt>
                <c:pt idx="19">
                  <c:v>109.57999999999984</c:v>
                </c:pt>
                <c:pt idx="20">
                  <c:v>108.36699999999995</c:v>
                </c:pt>
                <c:pt idx="21">
                  <c:v>107.1400000000001</c:v>
                </c:pt>
                <c:pt idx="22">
                  <c:v>105.94299999999983</c:v>
                </c:pt>
                <c:pt idx="23">
                  <c:v>104.77500000000003</c:v>
                </c:pt>
                <c:pt idx="24">
                  <c:v>103.63900000000007</c:v>
                </c:pt>
                <c:pt idx="25">
                  <c:v>102.53699999999989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70.777999999999849</c:v>
                </c:pt>
                <c:pt idx="1">
                  <c:v>67.384999999999891</c:v>
                </c:pt>
                <c:pt idx="2">
                  <c:v>65.314999999999813</c:v>
                </c:pt>
                <c:pt idx="3">
                  <c:v>62.035999999999881</c:v>
                </c:pt>
                <c:pt idx="4">
                  <c:v>66.783000000000087</c:v>
                </c:pt>
                <c:pt idx="5">
                  <c:v>71.537999999999982</c:v>
                </c:pt>
                <c:pt idx="6">
                  <c:v>74.785999999999888</c:v>
                </c:pt>
                <c:pt idx="7">
                  <c:v>77.610000000000142</c:v>
                </c:pt>
                <c:pt idx="8">
                  <c:v>66.767999999999788</c:v>
                </c:pt>
                <c:pt idx="9">
                  <c:v>78.915000000000276</c:v>
                </c:pt>
                <c:pt idx="10">
                  <c:v>82.791000000000096</c:v>
                </c:pt>
                <c:pt idx="11">
                  <c:v>81.222000000000122</c:v>
                </c:pt>
                <c:pt idx="12">
                  <c:v>81.462999999999994</c:v>
                </c:pt>
                <c:pt idx="13">
                  <c:v>82.02300000000001</c:v>
                </c:pt>
                <c:pt idx="14">
                  <c:v>82.607000000000056</c:v>
                </c:pt>
                <c:pt idx="15">
                  <c:v>83.020000000000024</c:v>
                </c:pt>
                <c:pt idx="16">
                  <c:v>83.344999999999985</c:v>
                </c:pt>
                <c:pt idx="17">
                  <c:v>83.477000000000046</c:v>
                </c:pt>
                <c:pt idx="18">
                  <c:v>83.702999999999975</c:v>
                </c:pt>
                <c:pt idx="19">
                  <c:v>83.879999999999811</c:v>
                </c:pt>
                <c:pt idx="20">
                  <c:v>84.154000000000082</c:v>
                </c:pt>
                <c:pt idx="21">
                  <c:v>84.445000000000036</c:v>
                </c:pt>
                <c:pt idx="22">
                  <c:v>84.753000000000043</c:v>
                </c:pt>
                <c:pt idx="23">
                  <c:v>85.074000000000311</c:v>
                </c:pt>
                <c:pt idx="24" formatCode="#,##0.00">
                  <c:v>85.4020000000001</c:v>
                </c:pt>
                <c:pt idx="25">
                  <c:v>85.735999999999962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277.423</c:v>
                </c:pt>
                <c:pt idx="1">
                  <c:v>278.94299999999993</c:v>
                </c:pt>
                <c:pt idx="2">
                  <c:v>263.73399999999953</c:v>
                </c:pt>
                <c:pt idx="3">
                  <c:v>274.49500000000023</c:v>
                </c:pt>
                <c:pt idx="4">
                  <c:v>278.48599999999954</c:v>
                </c:pt>
                <c:pt idx="5">
                  <c:v>292.55599999999959</c:v>
                </c:pt>
                <c:pt idx="6">
                  <c:v>305.73100000000034</c:v>
                </c:pt>
                <c:pt idx="7">
                  <c:v>316.55700000000007</c:v>
                </c:pt>
                <c:pt idx="8">
                  <c:v>311.8600000000007</c:v>
                </c:pt>
                <c:pt idx="9">
                  <c:v>304.57200000000012</c:v>
                </c:pt>
                <c:pt idx="10">
                  <c:v>301.94299999999947</c:v>
                </c:pt>
                <c:pt idx="11">
                  <c:v>301.43399999999991</c:v>
                </c:pt>
                <c:pt idx="12">
                  <c:v>302.55499999999989</c:v>
                </c:pt>
                <c:pt idx="13">
                  <c:v>304.34600000000006</c:v>
                </c:pt>
                <c:pt idx="14">
                  <c:v>306.60700000000008</c:v>
                </c:pt>
                <c:pt idx="15">
                  <c:v>308.22999999999985</c:v>
                </c:pt>
                <c:pt idx="16">
                  <c:v>309.41999999999979</c:v>
                </c:pt>
                <c:pt idx="17">
                  <c:v>310.48900000000083</c:v>
                </c:pt>
                <c:pt idx="18">
                  <c:v>311.49800000000022</c:v>
                </c:pt>
                <c:pt idx="19">
                  <c:v>312.47899999999993</c:v>
                </c:pt>
                <c:pt idx="20">
                  <c:v>313.50700000000069</c:v>
                </c:pt>
                <c:pt idx="21">
                  <c:v>314.50200000000012</c:v>
                </c:pt>
                <c:pt idx="22">
                  <c:v>315.47900000000016</c:v>
                </c:pt>
                <c:pt idx="23">
                  <c:v>316.51600000000042</c:v>
                </c:pt>
                <c:pt idx="24">
                  <c:v>317.49999999999972</c:v>
                </c:pt>
                <c:pt idx="25">
                  <c:v>318.45799999999991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303.35699999999963</c:v>
                </c:pt>
                <c:pt idx="1">
                  <c:v>313.3150000000004</c:v>
                </c:pt>
                <c:pt idx="2">
                  <c:v>329.93700000000035</c:v>
                </c:pt>
                <c:pt idx="3">
                  <c:v>329.00500000000011</c:v>
                </c:pt>
                <c:pt idx="4">
                  <c:v>340.59399999999994</c:v>
                </c:pt>
                <c:pt idx="5">
                  <c:v>346.91499999999996</c:v>
                </c:pt>
                <c:pt idx="6">
                  <c:v>371.49599999999992</c:v>
                </c:pt>
                <c:pt idx="7">
                  <c:v>370.93800000000022</c:v>
                </c:pt>
                <c:pt idx="8">
                  <c:v>368.71700000000016</c:v>
                </c:pt>
                <c:pt idx="9">
                  <c:v>368.49900000000036</c:v>
                </c:pt>
                <c:pt idx="10">
                  <c:v>375.97199999999981</c:v>
                </c:pt>
                <c:pt idx="11">
                  <c:v>377.29599999999982</c:v>
                </c:pt>
                <c:pt idx="12">
                  <c:v>376.15600000000006</c:v>
                </c:pt>
                <c:pt idx="13">
                  <c:v>377.40999999999997</c:v>
                </c:pt>
                <c:pt idx="14">
                  <c:v>379.0349999999998</c:v>
                </c:pt>
                <c:pt idx="15">
                  <c:v>380.55500000000023</c:v>
                </c:pt>
                <c:pt idx="16">
                  <c:v>382.2179999999999</c:v>
                </c:pt>
                <c:pt idx="17">
                  <c:v>383.8569999999998</c:v>
                </c:pt>
                <c:pt idx="18">
                  <c:v>385.49700000000018</c:v>
                </c:pt>
                <c:pt idx="19">
                  <c:v>387.16099999999977</c:v>
                </c:pt>
                <c:pt idx="20">
                  <c:v>389.00299999999982</c:v>
                </c:pt>
                <c:pt idx="21">
                  <c:v>390.77899999999971</c:v>
                </c:pt>
                <c:pt idx="22">
                  <c:v>392.56799999999987</c:v>
                </c:pt>
                <c:pt idx="23">
                  <c:v>394.35299999999967</c:v>
                </c:pt>
                <c:pt idx="24">
                  <c:v>396.12399999999974</c:v>
                </c:pt>
                <c:pt idx="25">
                  <c:v>397.88800000000003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313.55700000000007</c:v>
                </c:pt>
                <c:pt idx="1">
                  <c:v>294.76800000000026</c:v>
                </c:pt>
                <c:pt idx="2">
                  <c:v>297.43199999999979</c:v>
                </c:pt>
                <c:pt idx="3">
                  <c:v>298.99299999999994</c:v>
                </c:pt>
                <c:pt idx="4">
                  <c:v>299.09599999999966</c:v>
                </c:pt>
                <c:pt idx="5">
                  <c:v>305.33300000000031</c:v>
                </c:pt>
                <c:pt idx="6">
                  <c:v>305.09099999999989</c:v>
                </c:pt>
                <c:pt idx="7">
                  <c:v>297.43300000000011</c:v>
                </c:pt>
                <c:pt idx="8">
                  <c:v>310.53099999999938</c:v>
                </c:pt>
                <c:pt idx="9">
                  <c:v>316.49400000000082</c:v>
                </c:pt>
                <c:pt idx="10">
                  <c:v>320.6600000000002</c:v>
                </c:pt>
                <c:pt idx="11">
                  <c:v>323.06600000000003</c:v>
                </c:pt>
                <c:pt idx="12">
                  <c:v>325.10699999999963</c:v>
                </c:pt>
                <c:pt idx="13">
                  <c:v>327.14399999999961</c:v>
                </c:pt>
                <c:pt idx="14">
                  <c:v>329.62500000000023</c:v>
                </c:pt>
                <c:pt idx="15">
                  <c:v>331.8180000000001</c:v>
                </c:pt>
                <c:pt idx="16">
                  <c:v>333.52599999999984</c:v>
                </c:pt>
                <c:pt idx="17">
                  <c:v>335.17800000000022</c:v>
                </c:pt>
                <c:pt idx="18">
                  <c:v>336.84099999999989</c:v>
                </c:pt>
                <c:pt idx="19">
                  <c:v>338.53399999999999</c:v>
                </c:pt>
                <c:pt idx="20">
                  <c:v>340.30799999999988</c:v>
                </c:pt>
                <c:pt idx="21">
                  <c:v>342.0840000000004</c:v>
                </c:pt>
                <c:pt idx="22">
                  <c:v>343.86599999999987</c:v>
                </c:pt>
                <c:pt idx="23">
                  <c:v>345.66600000000017</c:v>
                </c:pt>
                <c:pt idx="24">
                  <c:v>347.46800000000007</c:v>
                </c:pt>
                <c:pt idx="25">
                  <c:v>349.28200000000015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26.273883157963613</c:v>
                </c:pt>
                <c:pt idx="1">
                  <c:v>26.239279381307501</c:v>
                </c:pt>
                <c:pt idx="2">
                  <c:v>27.426761355248669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29.85201133105474</c:v>
                </c:pt>
                <c:pt idx="1">
                  <c:v>30.765403690977777</c:v>
                </c:pt>
                <c:pt idx="2">
                  <c:v>31.243462938591676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25.174423207321787</c:v>
                </c:pt>
                <c:pt idx="1">
                  <c:v>24.707686441184158</c:v>
                </c:pt>
                <c:pt idx="2">
                  <c:v>25.006360384072966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6.1558398645229921</c:v>
                </c:pt>
                <c:pt idx="1">
                  <c:v>6.7747027357881571</c:v>
                </c:pt>
                <c:pt idx="2">
                  <c:v>6.7322702330884425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10.564780108009854</c:v>
                </c:pt>
                <c:pt idx="1">
                  <c:v>9.9675875426840417</c:v>
                </c:pt>
                <c:pt idx="2">
                  <c:v>8.0515395270386918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1.9790623311270141</c:v>
                </c:pt>
                <c:pt idx="1">
                  <c:v>1.5453402080583571</c:v>
                </c:pt>
                <c:pt idx="2">
                  <c:v>1.5396055619595621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15.326999999999884</c:v>
                </c:pt>
                <c:pt idx="1">
                  <c:v>29.056999999999846</c:v>
                </c:pt>
                <c:pt idx="2">
                  <c:v>9.3869999999998868</c:v>
                </c:pt>
                <c:pt idx="3">
                  <c:v>11.253000000000114</c:v>
                </c:pt>
                <c:pt idx="4">
                  <c:v>-0.9649999999997334</c:v>
                </c:pt>
                <c:pt idx="5">
                  <c:v>-4.1139999999999688</c:v>
                </c:pt>
                <c:pt idx="7">
                  <c:v>59.945000000000164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28.621999999999957</c:v>
                </c:pt>
                <c:pt idx="1">
                  <c:v>21.916000000000224</c:v>
                </c:pt>
                <c:pt idx="2">
                  <c:v>16.515000000000441</c:v>
                </c:pt>
                <c:pt idx="3">
                  <c:v>2.9449999999998653</c:v>
                </c:pt>
                <c:pt idx="4">
                  <c:v>-19.27300000000011</c:v>
                </c:pt>
                <c:pt idx="5">
                  <c:v>0.72199999999994446</c:v>
                </c:pt>
                <c:pt idx="7">
                  <c:v>51.447000000000322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0.27528835539654128</c:v>
                </c:pt>
                <c:pt idx="2">
                  <c:v>-0.63962357929578939</c:v>
                </c:pt>
                <c:pt idx="3">
                  <c:v>-1.8720083620828665</c:v>
                </c:pt>
                <c:pt idx="4">
                  <c:v>-0.83387688409783944</c:v>
                </c:pt>
                <c:pt idx="6">
                  <c:v>0.1760815045744879</c:v>
                </c:pt>
                <c:pt idx="7">
                  <c:v>0.90579415903866423</c:v>
                </c:pt>
                <c:pt idx="8">
                  <c:v>0.52393817212064153</c:v>
                </c:pt>
                <c:pt idx="10">
                  <c:v>2.6891077598024449</c:v>
                </c:pt>
                <c:pt idx="11">
                  <c:v>-1.0497150329405347</c:v>
                </c:pt>
                <c:pt idx="12">
                  <c:v>4.7702368712077003E-2</c:v>
                </c:pt>
                <c:pt idx="14">
                  <c:v>-0.82387200676709016</c:v>
                </c:pt>
                <c:pt idx="15">
                  <c:v>-0.45277253736978329</c:v>
                </c:pt>
                <c:pt idx="16">
                  <c:v>1.2033174311539385</c:v>
                </c:pt>
                <c:pt idx="17">
                  <c:v>0.83279892261252098</c:v>
                </c:pt>
                <c:pt idx="19">
                  <c:v>-0.72258098724536923</c:v>
                </c:pt>
                <c:pt idx="20">
                  <c:v>-0.80736945178098152</c:v>
                </c:pt>
                <c:pt idx="21">
                  <c:v>-0.72341780578286663</c:v>
                </c:pt>
                <c:pt idx="22">
                  <c:v>0.98163649153741872</c:v>
                </c:pt>
                <c:pt idx="23">
                  <c:v>-0.56306579365784648</c:v>
                </c:pt>
                <c:pt idx="25">
                  <c:v>-1.0914648231870605</c:v>
                </c:pt>
                <c:pt idx="26">
                  <c:v>-0.70039380729771672</c:v>
                </c:pt>
                <c:pt idx="27">
                  <c:v>-0.76581155008190738</c:v>
                </c:pt>
                <c:pt idx="29">
                  <c:v>2.1958642148489638E-2</c:v>
                </c:pt>
                <c:pt idx="30">
                  <c:v>-4.6930820047075272E-2</c:v>
                </c:pt>
                <c:pt idx="31">
                  <c:v>1.9338803567545693</c:v>
                </c:pt>
                <c:pt idx="32">
                  <c:v>0.73124417267909081</c:v>
                </c:pt>
                <c:pt idx="33">
                  <c:v>-0.39249749454124405</c:v>
                </c:pt>
                <c:pt idx="34">
                  <c:v>0.24859013282851894</c:v>
                </c:pt>
                <c:pt idx="36">
                  <c:v>1.5068076142015219</c:v>
                </c:pt>
                <c:pt idx="37">
                  <c:v>0.68636309697684972</c:v>
                </c:pt>
                <c:pt idx="38">
                  <c:v>1.1478930417409217</c:v>
                </c:pt>
                <c:pt idx="39">
                  <c:v>1.0422038398748557</c:v>
                </c:pt>
                <c:pt idx="40">
                  <c:v>1.1397896231596816</c:v>
                </c:pt>
                <c:pt idx="42">
                  <c:v>2.1206404425452297</c:v>
                </c:pt>
                <c:pt idx="43">
                  <c:v>9.5349809146938469E-2</c:v>
                </c:pt>
                <c:pt idx="44">
                  <c:v>0.78023585639686033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1.0110023691278114</c:v>
                </c:pt>
                <c:pt idx="2">
                  <c:v>-2.5855020282660179</c:v>
                </c:pt>
                <c:pt idx="3">
                  <c:v>-4.3019509593717693</c:v>
                </c:pt>
                <c:pt idx="4">
                  <c:v>-2.889487440712013</c:v>
                </c:pt>
                <c:pt idx="6">
                  <c:v>-1.4141532727476869</c:v>
                </c:pt>
                <c:pt idx="7">
                  <c:v>-2.7904324144696568</c:v>
                </c:pt>
                <c:pt idx="8">
                  <c:v>-2.0672645473138851</c:v>
                </c:pt>
                <c:pt idx="10">
                  <c:v>2.0904870338479098</c:v>
                </c:pt>
                <c:pt idx="11">
                  <c:v>-0.58547567815065982</c:v>
                </c:pt>
                <c:pt idx="12">
                  <c:v>2.3312036341138764E-2</c:v>
                </c:pt>
                <c:pt idx="14">
                  <c:v>2.1302063916730951</c:v>
                </c:pt>
                <c:pt idx="15">
                  <c:v>1.9889554373171636</c:v>
                </c:pt>
                <c:pt idx="16">
                  <c:v>0.2964407506542921</c:v>
                </c:pt>
                <c:pt idx="17">
                  <c:v>0.6921561612755589</c:v>
                </c:pt>
                <c:pt idx="19">
                  <c:v>-3.2849148826976649</c:v>
                </c:pt>
                <c:pt idx="20">
                  <c:v>-3.7530972738056168</c:v>
                </c:pt>
                <c:pt idx="21">
                  <c:v>-1.6784591882092914</c:v>
                </c:pt>
                <c:pt idx="22">
                  <c:v>-3.1362304723846046</c:v>
                </c:pt>
                <c:pt idx="23">
                  <c:v>-2.8263777076022012</c:v>
                </c:pt>
                <c:pt idx="25">
                  <c:v>-2.0983133502542217</c:v>
                </c:pt>
                <c:pt idx="26">
                  <c:v>0.8085333802065664</c:v>
                </c:pt>
                <c:pt idx="27">
                  <c:v>0.27354834619113255</c:v>
                </c:pt>
                <c:pt idx="29">
                  <c:v>2.9788459629256803</c:v>
                </c:pt>
                <c:pt idx="30">
                  <c:v>4.4806415989587345</c:v>
                </c:pt>
                <c:pt idx="31">
                  <c:v>2.4364761919502653</c:v>
                </c:pt>
                <c:pt idx="32">
                  <c:v>3.7382958669043509</c:v>
                </c:pt>
                <c:pt idx="33">
                  <c:v>5.682735629795399</c:v>
                </c:pt>
                <c:pt idx="34">
                  <c:v>3.6535205501599499</c:v>
                </c:pt>
                <c:pt idx="36">
                  <c:v>6.3872773827837959</c:v>
                </c:pt>
                <c:pt idx="37">
                  <c:v>2.428434275044844</c:v>
                </c:pt>
                <c:pt idx="38">
                  <c:v>3.7411390282461099</c:v>
                </c:pt>
                <c:pt idx="39">
                  <c:v>5.2080929851219038</c:v>
                </c:pt>
                <c:pt idx="40">
                  <c:v>4.6020622949455747</c:v>
                </c:pt>
                <c:pt idx="42">
                  <c:v>1.9907580005628311</c:v>
                </c:pt>
                <c:pt idx="43">
                  <c:v>4.8658860003967908</c:v>
                </c:pt>
                <c:pt idx="44">
                  <c:v>3.9304147123923494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18.264389998712133</c:v>
                </c:pt>
                <c:pt idx="1">
                  <c:v>3.5961424207688282</c:v>
                </c:pt>
                <c:pt idx="2">
                  <c:v>14.774367747992819</c:v>
                </c:pt>
                <c:pt idx="3">
                  <c:v>9.0297322945040364</c:v>
                </c:pt>
                <c:pt idx="4">
                  <c:v>6.2752783573781841</c:v>
                </c:pt>
                <c:pt idx="5">
                  <c:v>21.459256423902239</c:v>
                </c:pt>
                <c:pt idx="6">
                  <c:v>6.2884647953981627</c:v>
                </c:pt>
                <c:pt idx="7">
                  <c:v>3.7923724871811189</c:v>
                </c:pt>
                <c:pt idx="8">
                  <c:v>1.5668476628921617</c:v>
                </c:pt>
                <c:pt idx="9">
                  <c:v>3.7181109670726773</c:v>
                </c:pt>
                <c:pt idx="10">
                  <c:v>9.8459384256293916</c:v>
                </c:pt>
                <c:pt idx="11">
                  <c:v>5.0997160065571592</c:v>
                </c:pt>
                <c:pt idx="12">
                  <c:v>-2.9847038053120478</c:v>
                </c:pt>
                <c:pt idx="13">
                  <c:v>-1.8380527895649905</c:v>
                </c:pt>
                <c:pt idx="14">
                  <c:v>-3.6981884126532947</c:v>
                </c:pt>
                <c:pt idx="15">
                  <c:v>-7.3265600289174628</c:v>
                </c:pt>
                <c:pt idx="16">
                  <c:v>-3.8787740133605126</c:v>
                </c:pt>
                <c:pt idx="17">
                  <c:v>1.3163336196235775</c:v>
                </c:pt>
                <c:pt idx="18">
                  <c:v>2.5596655942654323</c:v>
                </c:pt>
                <c:pt idx="19">
                  <c:v>0.13133913291550536</c:v>
                </c:pt>
                <c:pt idx="20">
                  <c:v>-2.3140021402283821</c:v>
                </c:pt>
                <c:pt idx="21">
                  <c:v>2.4333041072770349</c:v>
                </c:pt>
                <c:pt idx="22">
                  <c:v>-5.7086417929313384</c:v>
                </c:pt>
                <c:pt idx="23">
                  <c:v>-3.2015086649011977</c:v>
                </c:pt>
                <c:pt idx="24">
                  <c:v>-5.0811475100573453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1.2436784635570035</c:v>
                </c:pt>
                <c:pt idx="1">
                  <c:v>14.174201694158604</c:v>
                </c:pt>
                <c:pt idx="2">
                  <c:v>11.088889296240282</c:v>
                </c:pt>
                <c:pt idx="3">
                  <c:v>10.050480939723592</c:v>
                </c:pt>
                <c:pt idx="4">
                  <c:v>5.9976018936777677</c:v>
                </c:pt>
                <c:pt idx="5">
                  <c:v>20.270103330510082</c:v>
                </c:pt>
                <c:pt idx="6">
                  <c:v>-1.4918963503227474</c:v>
                </c:pt>
                <c:pt idx="7">
                  <c:v>2.6122698579279096</c:v>
                </c:pt>
                <c:pt idx="8">
                  <c:v>4.5987914124971496</c:v>
                </c:pt>
                <c:pt idx="9">
                  <c:v>-0.13255888398899884</c:v>
                </c:pt>
                <c:pt idx="10">
                  <c:v>0.23794326536733479</c:v>
                </c:pt>
                <c:pt idx="11">
                  <c:v>-12.93028874315155</c:v>
                </c:pt>
                <c:pt idx="12">
                  <c:v>-4.050061443785971</c:v>
                </c:pt>
                <c:pt idx="13">
                  <c:v>1.6793791020566857</c:v>
                </c:pt>
                <c:pt idx="14">
                  <c:v>-4.3206756807200009</c:v>
                </c:pt>
                <c:pt idx="15">
                  <c:v>-3.9797063323809354</c:v>
                </c:pt>
                <c:pt idx="16">
                  <c:v>-2.1995959491510533</c:v>
                </c:pt>
                <c:pt idx="17">
                  <c:v>17.608619721315947</c:v>
                </c:pt>
                <c:pt idx="18">
                  <c:v>-1.7961316231925935</c:v>
                </c:pt>
                <c:pt idx="19">
                  <c:v>-0.15323238992194832</c:v>
                </c:pt>
                <c:pt idx="20">
                  <c:v>-11.369797831275278</c:v>
                </c:pt>
                <c:pt idx="21">
                  <c:v>12.105129075730087</c:v>
                </c:pt>
                <c:pt idx="22">
                  <c:v>5.4391816691870289</c:v>
                </c:pt>
                <c:pt idx="23">
                  <c:v>1.1598708617575113</c:v>
                </c:pt>
                <c:pt idx="24">
                  <c:v>-5.1002585972436165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21.860532419480961</c:v>
                </c:pt>
                <c:pt idx="1">
                  <c:v>51.538634823777244</c:v>
                </c:pt>
                <c:pt idx="2">
                  <c:v>25.211734338173528</c:v>
                </c:pt>
                <c:pt idx="3">
                  <c:v>2.115012201245122</c:v>
                </c:pt>
                <c:pt idx="4">
                  <c:v>-16.741575244496246</c:v>
                </c:pt>
                <c:pt idx="5">
                  <c:v>4.0073383468045165</c:v>
                </c:pt>
                <c:pt idx="6">
                  <c:v>0.11930196704865637</c:v>
                </c:pt>
                <c:pt idx="7">
                  <c:v>-8.910150457832529</c:v>
                </c:pt>
                <c:pt idx="8">
                  <c:v>-19.255828394200677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15.417880157715601</c:v>
                </c:pt>
                <c:pt idx="1">
                  <c:v>47.407075460151702</c:v>
                </c:pt>
                <c:pt idx="2">
                  <c:v>5.8245493014806584</c:v>
                </c:pt>
                <c:pt idx="3">
                  <c:v>-16.980350186937528</c:v>
                </c:pt>
                <c:pt idx="4">
                  <c:v>-8.8205988601953038</c:v>
                </c:pt>
                <c:pt idx="5">
                  <c:v>15.6592557082014</c:v>
                </c:pt>
                <c:pt idx="6">
                  <c:v>0.73533124445481235</c:v>
                </c:pt>
                <c:pt idx="7">
                  <c:v>6.5990525309445331</c:v>
                </c:pt>
                <c:pt idx="8">
                  <c:v>-14.395195355816085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57.167895871431924</c:v>
                </c:pt>
                <c:pt idx="1">
                  <c:v>61.611059288625192</c:v>
                </c:pt>
                <c:pt idx="2">
                  <c:v>64.588020215465548</c:v>
                </c:pt>
                <c:pt idx="3">
                  <c:v>64.632476034358135</c:v>
                </c:pt>
                <c:pt idx="4">
                  <c:v>62.392302212807472</c:v>
                </c:pt>
                <c:pt idx="5">
                  <c:v>68.11219572704853</c:v>
                </c:pt>
                <c:pt idx="6">
                  <c:v>73.737017774723611</c:v>
                </c:pt>
                <c:pt idx="7">
                  <c:v>76.602450875647349</c:v>
                </c:pt>
                <c:pt idx="8">
                  <c:v>78.534362774402709</c:v>
                </c:pt>
                <c:pt idx="9">
                  <c:v>80.69944139162898</c:v>
                </c:pt>
                <c:pt idx="10">
                  <c:v>86.376585725760663</c:v>
                </c:pt>
                <c:pt idx="11">
                  <c:v>77.198536279636215</c:v>
                </c:pt>
                <c:pt idx="12">
                  <c:v>77.714591244595098</c:v>
                </c:pt>
                <c:pt idx="13">
                  <c:v>78.443405390404223</c:v>
                </c:pt>
                <c:pt idx="14">
                  <c:v>79.281752080261455</c:v>
                </c:pt>
                <c:pt idx="15">
                  <c:v>80.034570664440338</c:v>
                </c:pt>
                <c:pt idx="16">
                  <c:v>80.748807049100009</c:v>
                </c:pt>
                <c:pt idx="17">
                  <c:v>81.450124833600825</c:v>
                </c:pt>
                <c:pt idx="18">
                  <c:v>82.182918774445525</c:v>
                </c:pt>
                <c:pt idx="19">
                  <c:v>82.916365867047546</c:v>
                </c:pt>
                <c:pt idx="20">
                  <c:v>83.708415083822089</c:v>
                </c:pt>
                <c:pt idx="21">
                  <c:v>84.477638864119697</c:v>
                </c:pt>
                <c:pt idx="22">
                  <c:v>85.247135887613538</c:v>
                </c:pt>
                <c:pt idx="23">
                  <c:v>86.029689076736517</c:v>
                </c:pt>
                <c:pt idx="24">
                  <c:v>86.810674510996648</c:v>
                </c:pt>
                <c:pt idx="25">
                  <c:v>87.620264189317666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28.090681324527942</c:v>
                </c:pt>
                <c:pt idx="1">
                  <c:v>31.012498704193717</c:v>
                </c:pt>
                <c:pt idx="2">
                  <c:v>32.005600632287376</c:v>
                </c:pt>
                <c:pt idx="3">
                  <c:v>31.651083497325917</c:v>
                </c:pt>
                <c:pt idx="4">
                  <c:v>33.947692611151034</c:v>
                </c:pt>
                <c:pt idx="5">
                  <c:v>34.718266555370633</c:v>
                </c:pt>
                <c:pt idx="6">
                  <c:v>33.795948399708102</c:v>
                </c:pt>
                <c:pt idx="7">
                  <c:v>35.988142446539804</c:v>
                </c:pt>
                <c:pt idx="8">
                  <c:v>35.340551178227301</c:v>
                </c:pt>
                <c:pt idx="9">
                  <c:v>37.495421665368475</c:v>
                </c:pt>
                <c:pt idx="10">
                  <c:v>38.314408976139461</c:v>
                </c:pt>
                <c:pt idx="11">
                  <c:v>43.639678065720823</c:v>
                </c:pt>
                <c:pt idx="12">
                  <c:v>43.929308095020033</c:v>
                </c:pt>
                <c:pt idx="13">
                  <c:v>44.460454551325512</c:v>
                </c:pt>
                <c:pt idx="14">
                  <c:v>45.103815462607592</c:v>
                </c:pt>
                <c:pt idx="15">
                  <c:v>45.733381199585345</c:v>
                </c:pt>
                <c:pt idx="16">
                  <c:v>46.331482124022422</c:v>
                </c:pt>
                <c:pt idx="17">
                  <c:v>46.945271029474164</c:v>
                </c:pt>
                <c:pt idx="18">
                  <c:v>47.583202261779014</c:v>
                </c:pt>
                <c:pt idx="19">
                  <c:v>48.240506068284169</c:v>
                </c:pt>
                <c:pt idx="20">
                  <c:v>48.925437642646813</c:v>
                </c:pt>
                <c:pt idx="21">
                  <c:v>49.618801161193502</c:v>
                </c:pt>
                <c:pt idx="22">
                  <c:v>50.283288185192994</c:v>
                </c:pt>
                <c:pt idx="23">
                  <c:v>50.951926103150136</c:v>
                </c:pt>
                <c:pt idx="24">
                  <c:v>51.615193959680774</c:v>
                </c:pt>
                <c:pt idx="25">
                  <c:v>52.488610670298065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48.012705817275872</c:v>
                </c:pt>
                <c:pt idx="1">
                  <c:v>45.277239410129624</c:v>
                </c:pt>
                <c:pt idx="2">
                  <c:v>49.783921768890998</c:v>
                </c:pt>
                <c:pt idx="3">
                  <c:v>46.835414246433345</c:v>
                </c:pt>
                <c:pt idx="4">
                  <c:v>49.966269505763506</c:v>
                </c:pt>
                <c:pt idx="5">
                  <c:v>51.126146735683186</c:v>
                </c:pt>
                <c:pt idx="6">
                  <c:v>54.565379196982796</c:v>
                </c:pt>
                <c:pt idx="7">
                  <c:v>55.387858636267161</c:v>
                </c:pt>
                <c:pt idx="8">
                  <c:v>60.851077491889761</c:v>
                </c:pt>
                <c:pt idx="9">
                  <c:v>61.38984507834666</c:v>
                </c:pt>
                <c:pt idx="10">
                  <c:v>65.900514483676005</c:v>
                </c:pt>
                <c:pt idx="11">
                  <c:v>66.413424226047169</c:v>
                </c:pt>
                <c:pt idx="12">
                  <c:v>66.960214738304003</c:v>
                </c:pt>
                <c:pt idx="13">
                  <c:v>67.702790878554225</c:v>
                </c:pt>
                <c:pt idx="14">
                  <c:v>68.582825595406149</c:v>
                </c:pt>
                <c:pt idx="15">
                  <c:v>69.33164162764848</c:v>
                </c:pt>
                <c:pt idx="16">
                  <c:v>70.034867581731518</c:v>
                </c:pt>
                <c:pt idx="17">
                  <c:v>70.75667906961705</c:v>
                </c:pt>
                <c:pt idx="18">
                  <c:v>71.521353491677417</c:v>
                </c:pt>
                <c:pt idx="19">
                  <c:v>72.257110384453838</c:v>
                </c:pt>
                <c:pt idx="20">
                  <c:v>73.047047166326678</c:v>
                </c:pt>
                <c:pt idx="21">
                  <c:v>73.813787207194324</c:v>
                </c:pt>
                <c:pt idx="22">
                  <c:v>74.605906827817492</c:v>
                </c:pt>
                <c:pt idx="23">
                  <c:v>75.378428407837276</c:v>
                </c:pt>
                <c:pt idx="24">
                  <c:v>76.188156512381028</c:v>
                </c:pt>
                <c:pt idx="25">
                  <c:v>76.989403779916287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39.901105367430176</c:v>
                </c:pt>
                <c:pt idx="1">
                  <c:v>41.347242687697758</c:v>
                </c:pt>
                <c:pt idx="2">
                  <c:v>41.303868570737848</c:v>
                </c:pt>
                <c:pt idx="3">
                  <c:v>42.805394320847256</c:v>
                </c:pt>
                <c:pt idx="4">
                  <c:v>42.043822430568682</c:v>
                </c:pt>
                <c:pt idx="5">
                  <c:v>44.793326128243457</c:v>
                </c:pt>
                <c:pt idx="6">
                  <c:v>46.374955174677467</c:v>
                </c:pt>
                <c:pt idx="7">
                  <c:v>46.883845596947189</c:v>
                </c:pt>
                <c:pt idx="8">
                  <c:v>48.688207902965388</c:v>
                </c:pt>
                <c:pt idx="9">
                  <c:v>52.771857296306187</c:v>
                </c:pt>
                <c:pt idx="10">
                  <c:v>53.823058422747494</c:v>
                </c:pt>
                <c:pt idx="11">
                  <c:v>55.503389878806544</c:v>
                </c:pt>
                <c:pt idx="12">
                  <c:v>55.949872369681266</c:v>
                </c:pt>
                <c:pt idx="13">
                  <c:v>56.564142434205358</c:v>
                </c:pt>
                <c:pt idx="14">
                  <c:v>57.225778096748051</c:v>
                </c:pt>
                <c:pt idx="15">
                  <c:v>57.82314042083587</c:v>
                </c:pt>
                <c:pt idx="16">
                  <c:v>58.40337524195634</c:v>
                </c:pt>
                <c:pt idx="17">
                  <c:v>58.968443088108998</c:v>
                </c:pt>
                <c:pt idx="18">
                  <c:v>59.590601016945797</c:v>
                </c:pt>
                <c:pt idx="19">
                  <c:v>60.175398062426702</c:v>
                </c:pt>
                <c:pt idx="20">
                  <c:v>60.817143098967129</c:v>
                </c:pt>
                <c:pt idx="21">
                  <c:v>61.440929320298487</c:v>
                </c:pt>
                <c:pt idx="22">
                  <c:v>62.063391214194816</c:v>
                </c:pt>
                <c:pt idx="23">
                  <c:v>62.69553909391287</c:v>
                </c:pt>
                <c:pt idx="24">
                  <c:v>63.300628688402476</c:v>
                </c:pt>
                <c:pt idx="25">
                  <c:v>63.873539362471085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50.46783489539564</c:v>
                </c:pt>
                <c:pt idx="1">
                  <c:v>48.011492592209535</c:v>
                </c:pt>
                <c:pt idx="2">
                  <c:v>48.789327260800782</c:v>
                </c:pt>
                <c:pt idx="3">
                  <c:v>50.525197103060016</c:v>
                </c:pt>
                <c:pt idx="4">
                  <c:v>49.772538145503994</c:v>
                </c:pt>
                <c:pt idx="5">
                  <c:v>49.231783331321303</c:v>
                </c:pt>
                <c:pt idx="6">
                  <c:v>52.192505896531763</c:v>
                </c:pt>
                <c:pt idx="7">
                  <c:v>49.320672051899216</c:v>
                </c:pt>
                <c:pt idx="8">
                  <c:v>52.125863275850563</c:v>
                </c:pt>
                <c:pt idx="9">
                  <c:v>53.072970496239734</c:v>
                </c:pt>
                <c:pt idx="10">
                  <c:v>55.507061688699487</c:v>
                </c:pt>
                <c:pt idx="11">
                  <c:v>55.508097170232986</c:v>
                </c:pt>
                <c:pt idx="12">
                  <c:v>55.678858086104825</c:v>
                </c:pt>
                <c:pt idx="13">
                  <c:v>56.106301460963181</c:v>
                </c:pt>
                <c:pt idx="14">
                  <c:v>56.597754960670777</c:v>
                </c:pt>
                <c:pt idx="15">
                  <c:v>57.044240986123995</c:v>
                </c:pt>
                <c:pt idx="16">
                  <c:v>57.432395137081819</c:v>
                </c:pt>
                <c:pt idx="17">
                  <c:v>57.824324831671241</c:v>
                </c:pt>
                <c:pt idx="18">
                  <c:v>58.240503543077686</c:v>
                </c:pt>
                <c:pt idx="19">
                  <c:v>58.703384403903733</c:v>
                </c:pt>
                <c:pt idx="20">
                  <c:v>59.170934223044057</c:v>
                </c:pt>
                <c:pt idx="21">
                  <c:v>59.632917060452897</c:v>
                </c:pt>
                <c:pt idx="22">
                  <c:v>60.097403126885894</c:v>
                </c:pt>
                <c:pt idx="23">
                  <c:v>60.576423066130005</c:v>
                </c:pt>
                <c:pt idx="24">
                  <c:v>61.045854830674052</c:v>
                </c:pt>
                <c:pt idx="25">
                  <c:v>61.504663582377255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61.512172018371714</c:v>
                </c:pt>
                <c:pt idx="1">
                  <c:v>58.022364598133564</c:v>
                </c:pt>
                <c:pt idx="2">
                  <c:v>59.6851143827895</c:v>
                </c:pt>
                <c:pt idx="3">
                  <c:v>61.805422017050567</c:v>
                </c:pt>
                <c:pt idx="4">
                  <c:v>59.419174021998202</c:v>
                </c:pt>
                <c:pt idx="5">
                  <c:v>59.140634847580934</c:v>
                </c:pt>
                <c:pt idx="6">
                  <c:v>65.875337965551608</c:v>
                </c:pt>
                <c:pt idx="7">
                  <c:v>66.378514611377</c:v>
                </c:pt>
                <c:pt idx="8">
                  <c:v>71.547689004968305</c:v>
                </c:pt>
                <c:pt idx="9">
                  <c:v>71.554198728690139</c:v>
                </c:pt>
                <c:pt idx="10">
                  <c:v>80.599891271483173</c:v>
                </c:pt>
                <c:pt idx="11">
                  <c:v>85.067457867134664</c:v>
                </c:pt>
                <c:pt idx="12">
                  <c:v>85.75652673069068</c:v>
                </c:pt>
                <c:pt idx="13">
                  <c:v>86.812330107320932</c:v>
                </c:pt>
                <c:pt idx="14">
                  <c:v>88.004836121020602</c:v>
                </c:pt>
                <c:pt idx="15">
                  <c:v>89.131393401261278</c:v>
                </c:pt>
                <c:pt idx="16">
                  <c:v>90.236990871471022</c:v>
                </c:pt>
                <c:pt idx="17">
                  <c:v>91.347537006249766</c:v>
                </c:pt>
                <c:pt idx="18">
                  <c:v>92.512359829013747</c:v>
                </c:pt>
                <c:pt idx="19">
                  <c:v>93.670226911701533</c:v>
                </c:pt>
                <c:pt idx="20">
                  <c:v>94.906318125939734</c:v>
                </c:pt>
                <c:pt idx="21">
                  <c:v>96.093989113645478</c:v>
                </c:pt>
                <c:pt idx="22">
                  <c:v>97.264487474495809</c:v>
                </c:pt>
                <c:pt idx="23">
                  <c:v>98.441473725510889</c:v>
                </c:pt>
                <c:pt idx="24">
                  <c:v>99.640379743022407</c:v>
                </c:pt>
                <c:pt idx="25">
                  <c:v>100.86999460199326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20.100869109557554</c:v>
                </c:pt>
                <c:pt idx="1">
                  <c:v>19.589445075527724</c:v>
                </c:pt>
                <c:pt idx="2">
                  <c:v>21.482641008285263</c:v>
                </c:pt>
                <c:pt idx="3">
                  <c:v>21.031887628627647</c:v>
                </c:pt>
                <c:pt idx="4">
                  <c:v>19.71889068036225</c:v>
                </c:pt>
                <c:pt idx="5">
                  <c:v>19.755281606090502</c:v>
                </c:pt>
                <c:pt idx="6">
                  <c:v>20.825814316399729</c:v>
                </c:pt>
                <c:pt idx="7">
                  <c:v>23.594726335856993</c:v>
                </c:pt>
                <c:pt idx="8">
                  <c:v>24.812896874766952</c:v>
                </c:pt>
                <c:pt idx="9">
                  <c:v>23.661537063122246</c:v>
                </c:pt>
                <c:pt idx="10">
                  <c:v>26.043746401488665</c:v>
                </c:pt>
                <c:pt idx="11">
                  <c:v>22.175023315975956</c:v>
                </c:pt>
                <c:pt idx="12">
                  <c:v>22.305878964677216</c:v>
                </c:pt>
                <c:pt idx="13">
                  <c:v>22.480683461744356</c:v>
                </c:pt>
                <c:pt idx="14">
                  <c:v>22.688261141797263</c:v>
                </c:pt>
                <c:pt idx="15">
                  <c:v>22.863490908791746</c:v>
                </c:pt>
                <c:pt idx="16">
                  <c:v>23.042916135161754</c:v>
                </c:pt>
                <c:pt idx="17">
                  <c:v>23.196921691466091</c:v>
                </c:pt>
                <c:pt idx="18">
                  <c:v>23.357963131134525</c:v>
                </c:pt>
                <c:pt idx="19">
                  <c:v>23.516169157597336</c:v>
                </c:pt>
                <c:pt idx="20">
                  <c:v>23.698969655583621</c:v>
                </c:pt>
                <c:pt idx="21">
                  <c:v>23.867330007561517</c:v>
                </c:pt>
                <c:pt idx="22">
                  <c:v>24.052657570158832</c:v>
                </c:pt>
                <c:pt idx="23">
                  <c:v>24.217008978081964</c:v>
                </c:pt>
                <c:pt idx="24">
                  <c:v>24.394691933010211</c:v>
                </c:pt>
                <c:pt idx="25">
                  <c:v>24.551850051165918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15.480109466416692</c:v>
                </c:pt>
                <c:pt idx="1">
                  <c:v>18.587054296119753</c:v>
                </c:pt>
                <c:pt idx="2">
                  <c:v>18.081670757920964</c:v>
                </c:pt>
                <c:pt idx="3">
                  <c:v>17.737048044713397</c:v>
                </c:pt>
                <c:pt idx="4">
                  <c:v>17.952940523121402</c:v>
                </c:pt>
                <c:pt idx="5">
                  <c:v>18.828003929054208</c:v>
                </c:pt>
                <c:pt idx="6">
                  <c:v>19.379229904839281</c:v>
                </c:pt>
                <c:pt idx="7">
                  <c:v>18.733200492520524</c:v>
                </c:pt>
                <c:pt idx="8">
                  <c:v>21.258607089132262</c:v>
                </c:pt>
                <c:pt idx="9">
                  <c:v>21.70467410655159</c:v>
                </c:pt>
                <c:pt idx="10">
                  <c:v>22.620376416235327</c:v>
                </c:pt>
                <c:pt idx="11">
                  <c:v>21.809046072798449</c:v>
                </c:pt>
                <c:pt idx="12">
                  <c:v>21.978967065504225</c:v>
                </c:pt>
                <c:pt idx="13">
                  <c:v>22.221931821593138</c:v>
                </c:pt>
                <c:pt idx="14">
                  <c:v>22.480886501022237</c:v>
                </c:pt>
                <c:pt idx="15">
                  <c:v>22.714442436783468</c:v>
                </c:pt>
                <c:pt idx="16">
                  <c:v>22.940027204102808</c:v>
                </c:pt>
                <c:pt idx="17">
                  <c:v>23.181144871376468</c:v>
                </c:pt>
                <c:pt idx="18">
                  <c:v>23.424243655882659</c:v>
                </c:pt>
                <c:pt idx="19">
                  <c:v>23.677630463926761</c:v>
                </c:pt>
                <c:pt idx="20">
                  <c:v>23.940838581273468</c:v>
                </c:pt>
                <c:pt idx="21">
                  <c:v>24.206760488491717</c:v>
                </c:pt>
                <c:pt idx="22">
                  <c:v>24.459276274235588</c:v>
                </c:pt>
                <c:pt idx="23">
                  <c:v>24.710541086444351</c:v>
                </c:pt>
                <c:pt idx="24">
                  <c:v>24.965032627154983</c:v>
                </c:pt>
                <c:pt idx="25">
                  <c:v>25.232646274163237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12.169138376544064</c:v>
                </c:pt>
                <c:pt idx="1">
                  <c:v>13.85887947465584</c:v>
                </c:pt>
                <c:pt idx="2">
                  <c:v>13.861458030066563</c:v>
                </c:pt>
                <c:pt idx="3">
                  <c:v>12.333053946988541</c:v>
                </c:pt>
                <c:pt idx="4">
                  <c:v>12.608120864612198</c:v>
                </c:pt>
                <c:pt idx="5">
                  <c:v>12.249932559226398</c:v>
                </c:pt>
                <c:pt idx="6">
                  <c:v>13.235501551323933</c:v>
                </c:pt>
                <c:pt idx="7">
                  <c:v>12.481514978447771</c:v>
                </c:pt>
                <c:pt idx="8">
                  <c:v>12.918562370257741</c:v>
                </c:pt>
                <c:pt idx="9">
                  <c:v>12.704945142679666</c:v>
                </c:pt>
                <c:pt idx="10">
                  <c:v>13.81678022211856</c:v>
                </c:pt>
                <c:pt idx="11">
                  <c:v>15.452167459170239</c:v>
                </c:pt>
                <c:pt idx="12">
                  <c:v>15.612575093983803</c:v>
                </c:pt>
                <c:pt idx="13">
                  <c:v>15.819238367366864</c:v>
                </c:pt>
                <c:pt idx="14">
                  <c:v>16.040290416972248</c:v>
                </c:pt>
                <c:pt idx="15">
                  <c:v>16.258341722009796</c:v>
                </c:pt>
                <c:pt idx="16">
                  <c:v>16.480329732947354</c:v>
                </c:pt>
                <c:pt idx="17">
                  <c:v>16.687519992226814</c:v>
                </c:pt>
                <c:pt idx="18">
                  <c:v>16.895951442564133</c:v>
                </c:pt>
                <c:pt idx="19">
                  <c:v>17.100087656361662</c:v>
                </c:pt>
                <c:pt idx="20">
                  <c:v>17.302458618054406</c:v>
                </c:pt>
                <c:pt idx="21">
                  <c:v>17.513094414318523</c:v>
                </c:pt>
                <c:pt idx="22">
                  <c:v>17.740498217446628</c:v>
                </c:pt>
                <c:pt idx="23">
                  <c:v>17.965308038089965</c:v>
                </c:pt>
                <c:pt idx="24">
                  <c:v>18.191817565143495</c:v>
                </c:pt>
                <c:pt idx="25">
                  <c:v>18.415571634615709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13.102584940301565</c:v>
                </c:pt>
                <c:pt idx="1">
                  <c:v>12.867445229614068</c:v>
                </c:pt>
                <c:pt idx="2">
                  <c:v>14.117071381294174</c:v>
                </c:pt>
                <c:pt idx="3">
                  <c:v>14.498339030192216</c:v>
                </c:pt>
                <c:pt idx="4">
                  <c:v>14.76929757822521</c:v>
                </c:pt>
                <c:pt idx="5">
                  <c:v>15.174222582095569</c:v>
                </c:pt>
                <c:pt idx="6">
                  <c:v>17.225342964998369</c:v>
                </c:pt>
                <c:pt idx="7">
                  <c:v>17.786909340842904</c:v>
                </c:pt>
                <c:pt idx="8">
                  <c:v>18.244809353959933</c:v>
                </c:pt>
                <c:pt idx="9">
                  <c:v>17.390087145541969</c:v>
                </c:pt>
                <c:pt idx="10">
                  <c:v>18.892333549168246</c:v>
                </c:pt>
                <c:pt idx="11">
                  <c:v>17.179606007209792</c:v>
                </c:pt>
                <c:pt idx="12">
                  <c:v>16.92099751259461</c:v>
                </c:pt>
                <c:pt idx="13">
                  <c:v>16.973607952322197</c:v>
                </c:pt>
                <c:pt idx="14">
                  <c:v>17.157045822220763</c:v>
                </c:pt>
                <c:pt idx="15">
                  <c:v>17.329784142284669</c:v>
                </c:pt>
                <c:pt idx="16">
                  <c:v>17.478918528242939</c:v>
                </c:pt>
                <c:pt idx="17">
                  <c:v>17.629201998988933</c:v>
                </c:pt>
                <c:pt idx="18">
                  <c:v>17.784460750043408</c:v>
                </c:pt>
                <c:pt idx="19">
                  <c:v>17.946902179524962</c:v>
                </c:pt>
                <c:pt idx="20">
                  <c:v>18.12221808982941</c:v>
                </c:pt>
                <c:pt idx="21">
                  <c:v>18.269942854176971</c:v>
                </c:pt>
                <c:pt idx="22">
                  <c:v>18.387357605545645</c:v>
                </c:pt>
                <c:pt idx="23">
                  <c:v>18.497761341847653</c:v>
                </c:pt>
                <c:pt idx="24">
                  <c:v>18.610859362029874</c:v>
                </c:pt>
                <c:pt idx="25">
                  <c:v>18.759774665179247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61.897475475443947</c:v>
                </c:pt>
                <c:pt idx="1">
                  <c:v>57.073432902246914</c:v>
                </c:pt>
                <c:pt idx="2">
                  <c:v>60.31016172922417</c:v>
                </c:pt>
                <c:pt idx="3">
                  <c:v>59.655475713154559</c:v>
                </c:pt>
                <c:pt idx="4">
                  <c:v>61.270646893463336</c:v>
                </c:pt>
                <c:pt idx="5">
                  <c:v>62.28291001966749</c:v>
                </c:pt>
                <c:pt idx="6">
                  <c:v>64.539705744270293</c:v>
                </c:pt>
                <c:pt idx="7">
                  <c:v>65.397853143897436</c:v>
                </c:pt>
                <c:pt idx="8">
                  <c:v>66.346375280843858</c:v>
                </c:pt>
                <c:pt idx="9">
                  <c:v>66.943587082756167</c:v>
                </c:pt>
                <c:pt idx="10">
                  <c:v>72.128848445296882</c:v>
                </c:pt>
                <c:pt idx="11">
                  <c:v>67.578795301135969</c:v>
                </c:pt>
                <c:pt idx="12">
                  <c:v>67.74691747676323</c:v>
                </c:pt>
                <c:pt idx="13">
                  <c:v>68.112893756233447</c:v>
                </c:pt>
                <c:pt idx="14">
                  <c:v>68.543305341007112</c:v>
                </c:pt>
                <c:pt idx="15">
                  <c:v>68.886940632405597</c:v>
                </c:pt>
                <c:pt idx="16">
                  <c:v>69.203605725711625</c:v>
                </c:pt>
                <c:pt idx="17">
                  <c:v>69.499050006393645</c:v>
                </c:pt>
                <c:pt idx="18">
                  <c:v>69.847299707920214</c:v>
                </c:pt>
                <c:pt idx="19">
                  <c:v>70.177198748916965</c:v>
                </c:pt>
                <c:pt idx="20">
                  <c:v>70.565439345267464</c:v>
                </c:pt>
                <c:pt idx="21">
                  <c:v>70.906866131610414</c:v>
                </c:pt>
                <c:pt idx="22">
                  <c:v>71.24253631711322</c:v>
                </c:pt>
                <c:pt idx="23">
                  <c:v>71.593808499570486</c:v>
                </c:pt>
                <c:pt idx="24">
                  <c:v>71.989912800410195</c:v>
                </c:pt>
                <c:pt idx="25">
                  <c:v>72.366791710664216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113.24692820286128</c:v>
                </c:pt>
                <c:pt idx="1">
                  <c:v>115.66971679273493</c:v>
                </c:pt>
                <c:pt idx="2">
                  <c:v>119.21559141757395</c:v>
                </c:pt>
                <c:pt idx="3">
                  <c:v>115.82313947098559</c:v>
                </c:pt>
                <c:pt idx="4">
                  <c:v>119.3428308069968</c:v>
                </c:pt>
                <c:pt idx="5">
                  <c:v>124.12386132422715</c:v>
                </c:pt>
                <c:pt idx="6">
                  <c:v>121.50988586710346</c:v>
                </c:pt>
                <c:pt idx="7">
                  <c:v>124.31842002816525</c:v>
                </c:pt>
                <c:pt idx="8">
                  <c:v>123.18064469813785</c:v>
                </c:pt>
                <c:pt idx="9">
                  <c:v>119.67404102744439</c:v>
                </c:pt>
                <c:pt idx="10">
                  <c:v>129.22357733078431</c:v>
                </c:pt>
                <c:pt idx="11">
                  <c:v>120.09116143733196</c:v>
                </c:pt>
                <c:pt idx="12">
                  <c:v>119.98230300256465</c:v>
                </c:pt>
                <c:pt idx="13">
                  <c:v>119.97329728479887</c:v>
                </c:pt>
                <c:pt idx="14">
                  <c:v>120.07563491987196</c:v>
                </c:pt>
                <c:pt idx="15">
                  <c:v>120.01847700843372</c:v>
                </c:pt>
                <c:pt idx="16">
                  <c:v>119.83809420640108</c:v>
                </c:pt>
                <c:pt idx="17">
                  <c:v>119.62144374673177</c:v>
                </c:pt>
                <c:pt idx="18">
                  <c:v>119.34105656274755</c:v>
                </c:pt>
                <c:pt idx="19">
                  <c:v>119.06154900148617</c:v>
                </c:pt>
                <c:pt idx="20">
                  <c:v>118.74227759368142</c:v>
                </c:pt>
                <c:pt idx="21">
                  <c:v>118.35665591227851</c:v>
                </c:pt>
                <c:pt idx="22">
                  <c:v>117.95299166952631</c:v>
                </c:pt>
                <c:pt idx="23">
                  <c:v>117.46826688827544</c:v>
                </c:pt>
                <c:pt idx="24">
                  <c:v>116.8915168981235</c:v>
                </c:pt>
                <c:pt idx="25">
                  <c:v>116.29328858763276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32.392370026931602</c:v>
                </c:pt>
                <c:pt idx="1">
                  <c:v>29.29101569852822</c:v>
                </c:pt>
                <c:pt idx="2">
                  <c:v>29.052881482614602</c:v>
                </c:pt>
                <c:pt idx="3">
                  <c:v>31.019010698846436</c:v>
                </c:pt>
                <c:pt idx="4">
                  <c:v>30.823233008566394</c:v>
                </c:pt>
                <c:pt idx="5">
                  <c:v>29.66779401880293</c:v>
                </c:pt>
                <c:pt idx="6">
                  <c:v>28.265316105544038</c:v>
                </c:pt>
                <c:pt idx="7">
                  <c:v>28.562544072923391</c:v>
                </c:pt>
                <c:pt idx="8">
                  <c:v>29.705324506791584</c:v>
                </c:pt>
                <c:pt idx="9">
                  <c:v>26.519813838828384</c:v>
                </c:pt>
                <c:pt idx="10">
                  <c:v>26.683090213490882</c:v>
                </c:pt>
                <c:pt idx="11">
                  <c:v>29.804148492300229</c:v>
                </c:pt>
                <c:pt idx="12">
                  <c:v>29.543048140140691</c:v>
                </c:pt>
                <c:pt idx="13">
                  <c:v>29.31125939145906</c:v>
                </c:pt>
                <c:pt idx="14">
                  <c:v>29.140482000223869</c:v>
                </c:pt>
                <c:pt idx="15">
                  <c:v>28.766072543704958</c:v>
                </c:pt>
                <c:pt idx="16">
                  <c:v>28.304512132042561</c:v>
                </c:pt>
                <c:pt idx="17">
                  <c:v>27.711609990978477</c:v>
                </c:pt>
                <c:pt idx="18">
                  <c:v>26.962309143900985</c:v>
                </c:pt>
                <c:pt idx="19">
                  <c:v>26.162124195031467</c:v>
                </c:pt>
                <c:pt idx="20">
                  <c:v>25.357868197910399</c:v>
                </c:pt>
                <c:pt idx="21">
                  <c:v>24.816579053690091</c:v>
                </c:pt>
                <c:pt idx="22">
                  <c:v>24.307018518435576</c:v>
                </c:pt>
                <c:pt idx="23">
                  <c:v>23.845950240417441</c:v>
                </c:pt>
                <c:pt idx="24">
                  <c:v>23.490941582789699</c:v>
                </c:pt>
                <c:pt idx="25">
                  <c:v>22.633028769704911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9.4290357719766806</c:v>
                </c:pt>
                <c:pt idx="1">
                  <c:v>11.504969294029415</c:v>
                </c:pt>
                <c:pt idx="2">
                  <c:v>12.525330874121586</c:v>
                </c:pt>
                <c:pt idx="3">
                  <c:v>10.671998151371907</c:v>
                </c:pt>
                <c:pt idx="4">
                  <c:v>11.093875630566817</c:v>
                </c:pt>
                <c:pt idx="5">
                  <c:v>12.480052372889476</c:v>
                </c:pt>
                <c:pt idx="6">
                  <c:v>10.501029572781045</c:v>
                </c:pt>
                <c:pt idx="7">
                  <c:v>9.0633419945255085</c:v>
                </c:pt>
                <c:pt idx="8">
                  <c:v>10.990000492893714</c:v>
                </c:pt>
                <c:pt idx="9">
                  <c:v>12.431678409974621</c:v>
                </c:pt>
                <c:pt idx="10">
                  <c:v>10.641999583324486</c:v>
                </c:pt>
                <c:pt idx="11">
                  <c:v>10.359914193062401</c:v>
                </c:pt>
                <c:pt idx="12">
                  <c:v>10.401665365698717</c:v>
                </c:pt>
                <c:pt idx="13">
                  <c:v>10.528834422618269</c:v>
                </c:pt>
                <c:pt idx="14">
                  <c:v>10.706960317001432</c:v>
                </c:pt>
                <c:pt idx="15">
                  <c:v>10.856568760404453</c:v>
                </c:pt>
                <c:pt idx="16">
                  <c:v>10.997418952472877</c:v>
                </c:pt>
                <c:pt idx="17">
                  <c:v>11.139104658418717</c:v>
                </c:pt>
                <c:pt idx="18">
                  <c:v>11.283219083484914</c:v>
                </c:pt>
                <c:pt idx="19">
                  <c:v>11.435278079261833</c:v>
                </c:pt>
                <c:pt idx="20">
                  <c:v>11.58926055348255</c:v>
                </c:pt>
                <c:pt idx="21">
                  <c:v>11.74075103272542</c:v>
                </c:pt>
                <c:pt idx="22">
                  <c:v>11.891265932207942</c:v>
                </c:pt>
                <c:pt idx="23">
                  <c:v>12.037570319463317</c:v>
                </c:pt>
                <c:pt idx="24">
                  <c:v>12.18269185415514</c:v>
                </c:pt>
                <c:pt idx="25">
                  <c:v>12.321378685381172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41.021547923930477</c:v>
                </c:pt>
                <c:pt idx="1">
                  <c:v>43.680346759075398</c:v>
                </c:pt>
                <c:pt idx="2">
                  <c:v>40.64920824481618</c:v>
                </c:pt>
                <c:pt idx="3">
                  <c:v>42.600868502053913</c:v>
                </c:pt>
                <c:pt idx="4">
                  <c:v>46.315277967026077</c:v>
                </c:pt>
                <c:pt idx="5">
                  <c:v>45.57078011120025</c:v>
                </c:pt>
                <c:pt idx="6">
                  <c:v>45.159410166113638</c:v>
                </c:pt>
                <c:pt idx="7">
                  <c:v>46.124215298482973</c:v>
                </c:pt>
                <c:pt idx="8">
                  <c:v>43.852165059968684</c:v>
                </c:pt>
                <c:pt idx="9">
                  <c:v>45.57927032289215</c:v>
                </c:pt>
                <c:pt idx="10">
                  <c:v>41.872591698546955</c:v>
                </c:pt>
                <c:pt idx="11">
                  <c:v>41.994906608463488</c:v>
                </c:pt>
                <c:pt idx="12">
                  <c:v>41.608888325154744</c:v>
                </c:pt>
                <c:pt idx="13">
                  <c:v>41.2436843992175</c:v>
                </c:pt>
                <c:pt idx="14">
                  <c:v>41.000402338557222</c:v>
                </c:pt>
                <c:pt idx="15">
                  <c:v>40.744284215302031</c:v>
                </c:pt>
                <c:pt idx="16">
                  <c:v>40.433880299689044</c:v>
                </c:pt>
                <c:pt idx="17">
                  <c:v>40.08122230459437</c:v>
                </c:pt>
                <c:pt idx="18">
                  <c:v>39.734851723948623</c:v>
                </c:pt>
                <c:pt idx="19">
                  <c:v>39.410939087714659</c:v>
                </c:pt>
                <c:pt idx="20">
                  <c:v>39.111627127786804</c:v>
                </c:pt>
                <c:pt idx="21">
                  <c:v>38.79917937273347</c:v>
                </c:pt>
                <c:pt idx="22">
                  <c:v>38.481389407830825</c:v>
                </c:pt>
                <c:pt idx="23">
                  <c:v>38.179824831863399</c:v>
                </c:pt>
                <c:pt idx="24">
                  <c:v>37.867212717883092</c:v>
                </c:pt>
                <c:pt idx="25">
                  <c:v>37.551916017826954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41.390978347634331</c:v>
                </c:pt>
                <c:pt idx="1">
                  <c:v>38.630932715609177</c:v>
                </c:pt>
                <c:pt idx="2">
                  <c:v>36.222509034910431</c:v>
                </c:pt>
                <c:pt idx="3">
                  <c:v>35.537475197588698</c:v>
                </c:pt>
                <c:pt idx="4">
                  <c:v>38.216145287135014</c:v>
                </c:pt>
                <c:pt idx="5">
                  <c:v>42.085399170453535</c:v>
                </c:pt>
                <c:pt idx="6">
                  <c:v>37.704257097095308</c:v>
                </c:pt>
                <c:pt idx="7">
                  <c:v>41.194916328312004</c:v>
                </c:pt>
                <c:pt idx="8">
                  <c:v>35.798006572573584</c:v>
                </c:pt>
                <c:pt idx="9">
                  <c:v>40.317720449030332</c:v>
                </c:pt>
                <c:pt idx="10">
                  <c:v>34.758839141536072</c:v>
                </c:pt>
                <c:pt idx="11">
                  <c:v>36.516654116065865</c:v>
                </c:pt>
                <c:pt idx="12">
                  <c:v>36.058669889737807</c:v>
                </c:pt>
                <c:pt idx="13">
                  <c:v>35.522897625528572</c:v>
                </c:pt>
                <c:pt idx="14">
                  <c:v>35.125430011713753</c:v>
                </c:pt>
                <c:pt idx="15">
                  <c:v>34.766587862908956</c:v>
                </c:pt>
                <c:pt idx="16">
                  <c:v>34.378674595691926</c:v>
                </c:pt>
                <c:pt idx="17">
                  <c:v>33.992512804053248</c:v>
                </c:pt>
                <c:pt idx="18">
                  <c:v>33.608900662755055</c:v>
                </c:pt>
                <c:pt idx="19">
                  <c:v>33.2122799870303</c:v>
                </c:pt>
                <c:pt idx="20">
                  <c:v>32.808777253095073</c:v>
                </c:pt>
                <c:pt idx="21">
                  <c:v>32.404005300950487</c:v>
                </c:pt>
                <c:pt idx="22">
                  <c:v>31.999492730978712</c:v>
                </c:pt>
                <c:pt idx="23">
                  <c:v>31.59405731661413</c:v>
                </c:pt>
                <c:pt idx="24">
                  <c:v>31.179477615879371</c:v>
                </c:pt>
                <c:pt idx="25">
                  <c:v>30.779132809155136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23.758793231804894</c:v>
                </c:pt>
                <c:pt idx="1">
                  <c:v>23.038325086495192</c:v>
                </c:pt>
                <c:pt idx="2">
                  <c:v>23.624576930708681</c:v>
                </c:pt>
                <c:pt idx="3">
                  <c:v>22.724905958208506</c:v>
                </c:pt>
                <c:pt idx="4">
                  <c:v>23.755950034534269</c:v>
                </c:pt>
                <c:pt idx="5">
                  <c:v>25.218980615962128</c:v>
                </c:pt>
                <c:pt idx="6">
                  <c:v>23.472471351146282</c:v>
                </c:pt>
                <c:pt idx="7">
                  <c:v>25.081291413349717</c:v>
                </c:pt>
                <c:pt idx="8">
                  <c:v>24.081593357804184</c:v>
                </c:pt>
                <c:pt idx="9">
                  <c:v>21.473521311751874</c:v>
                </c:pt>
                <c:pt idx="10">
                  <c:v>21.340206602601615</c:v>
                </c:pt>
                <c:pt idx="11">
                  <c:v>21.137516905796929</c:v>
                </c:pt>
                <c:pt idx="12">
                  <c:v>20.853446687464469</c:v>
                </c:pt>
                <c:pt idx="13">
                  <c:v>20.625543521188366</c:v>
                </c:pt>
                <c:pt idx="14">
                  <c:v>20.478347527997855</c:v>
                </c:pt>
                <c:pt idx="15">
                  <c:v>20.328165538527276</c:v>
                </c:pt>
                <c:pt idx="16">
                  <c:v>20.242000644724666</c:v>
                </c:pt>
                <c:pt idx="17">
                  <c:v>20.102068139500265</c:v>
                </c:pt>
                <c:pt idx="18">
                  <c:v>19.958535962515587</c:v>
                </c:pt>
                <c:pt idx="19">
                  <c:v>19.816918103749867</c:v>
                </c:pt>
                <c:pt idx="20">
                  <c:v>19.68200676539303</c:v>
                </c:pt>
                <c:pt idx="21">
                  <c:v>19.556519316948275</c:v>
                </c:pt>
                <c:pt idx="22">
                  <c:v>19.441225828678999</c:v>
                </c:pt>
                <c:pt idx="23">
                  <c:v>19.315072828379087</c:v>
                </c:pt>
                <c:pt idx="24">
                  <c:v>19.172804895613382</c:v>
                </c:pt>
                <c:pt idx="25">
                  <c:v>19.140610653450562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86.031915276353772</c:v>
                </c:pt>
                <c:pt idx="1">
                  <c:v>78.87414613079585</c:v>
                </c:pt>
                <c:pt idx="2">
                  <c:v>78.410178132351817</c:v>
                </c:pt>
                <c:pt idx="3">
                  <c:v>80.483420462955181</c:v>
                </c:pt>
                <c:pt idx="4">
                  <c:v>84.475751398856602</c:v>
                </c:pt>
                <c:pt idx="5">
                  <c:v>88.284246954522089</c:v>
                </c:pt>
                <c:pt idx="6">
                  <c:v>91.412406621878532</c:v>
                </c:pt>
                <c:pt idx="7">
                  <c:v>87.741216607902047</c:v>
                </c:pt>
                <c:pt idx="8">
                  <c:v>87.8577033444504</c:v>
                </c:pt>
                <c:pt idx="9">
                  <c:v>91.306747660390101</c:v>
                </c:pt>
                <c:pt idx="10">
                  <c:v>89.600580574145667</c:v>
                </c:pt>
                <c:pt idx="11">
                  <c:v>93.202779484461558</c:v>
                </c:pt>
                <c:pt idx="12">
                  <c:v>93.919437532112354</c:v>
                </c:pt>
                <c:pt idx="13">
                  <c:v>94.923141798757257</c:v>
                </c:pt>
                <c:pt idx="14">
                  <c:v>95.991821051872719</c:v>
                </c:pt>
                <c:pt idx="15">
                  <c:v>96.922744230509835</c:v>
                </c:pt>
                <c:pt idx="16">
                  <c:v>97.815419819648483</c:v>
                </c:pt>
                <c:pt idx="17">
                  <c:v>98.71444227415644</c:v>
                </c:pt>
                <c:pt idx="18">
                  <c:v>99.685957627800377</c:v>
                </c:pt>
                <c:pt idx="19">
                  <c:v>100.6927147475652</c:v>
                </c:pt>
                <c:pt idx="20">
                  <c:v>101.76029519689418</c:v>
                </c:pt>
                <c:pt idx="21">
                  <c:v>102.76589290135284</c:v>
                </c:pt>
                <c:pt idx="22">
                  <c:v>103.81016354488679</c:v>
                </c:pt>
                <c:pt idx="23">
                  <c:v>104.93800728449111</c:v>
                </c:pt>
                <c:pt idx="24">
                  <c:v>106.03890166914282</c:v>
                </c:pt>
                <c:pt idx="25">
                  <c:v>107.20920029546161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22.666843659210823</c:v>
                </c:pt>
                <c:pt idx="1">
                  <c:v>24.558587631489992</c:v>
                </c:pt>
                <c:pt idx="2">
                  <c:v>24.907256037361332</c:v>
                </c:pt>
                <c:pt idx="3">
                  <c:v>21.885852538221013</c:v>
                </c:pt>
                <c:pt idx="4">
                  <c:v>22.549372132207189</c:v>
                </c:pt>
                <c:pt idx="5">
                  <c:v>24.735087543048937</c:v>
                </c:pt>
                <c:pt idx="6">
                  <c:v>25.362584708548397</c:v>
                </c:pt>
                <c:pt idx="7">
                  <c:v>24.244088886955254</c:v>
                </c:pt>
                <c:pt idx="8">
                  <c:v>25.327337019689818</c:v>
                </c:pt>
                <c:pt idx="9">
                  <c:v>28.763101417168748</c:v>
                </c:pt>
                <c:pt idx="10">
                  <c:v>27.29475313731437</c:v>
                </c:pt>
                <c:pt idx="11">
                  <c:v>26.718829597903337</c:v>
                </c:pt>
                <c:pt idx="12">
                  <c:v>26.327349699810519</c:v>
                </c:pt>
                <c:pt idx="13">
                  <c:v>26.242635359602581</c:v>
                </c:pt>
                <c:pt idx="14">
                  <c:v>26.226315906402853</c:v>
                </c:pt>
                <c:pt idx="15">
                  <c:v>26.173384094793679</c:v>
                </c:pt>
                <c:pt idx="16">
                  <c:v>26.094842398631123</c:v>
                </c:pt>
                <c:pt idx="17">
                  <c:v>26.017515695772843</c:v>
                </c:pt>
                <c:pt idx="18">
                  <c:v>25.92478114046158</c:v>
                </c:pt>
                <c:pt idx="19">
                  <c:v>25.834317629184309</c:v>
                </c:pt>
                <c:pt idx="20">
                  <c:v>25.759233053319093</c:v>
                </c:pt>
                <c:pt idx="21">
                  <c:v>25.65817112227402</c:v>
                </c:pt>
                <c:pt idx="22">
                  <c:v>25.58688823559946</c:v>
                </c:pt>
                <c:pt idx="23">
                  <c:v>25.53984384216178</c:v>
                </c:pt>
                <c:pt idx="24">
                  <c:v>25.507430547387568</c:v>
                </c:pt>
                <c:pt idx="25">
                  <c:v>25.498621514121776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1.8385308850809059</c:v>
                </c:pt>
                <c:pt idx="1">
                  <c:v>1.2530576116646344</c:v>
                </c:pt>
                <c:pt idx="2">
                  <c:v>1.2332410246236216</c:v>
                </c:pt>
                <c:pt idx="3">
                  <c:v>1.1304064674094314</c:v>
                </c:pt>
                <c:pt idx="4">
                  <c:v>1.3001689337557194</c:v>
                </c:pt>
                <c:pt idx="5">
                  <c:v>1.1816833079212998</c:v>
                </c:pt>
                <c:pt idx="6">
                  <c:v>1.0065143699600676</c:v>
                </c:pt>
                <c:pt idx="7">
                  <c:v>1.0765645785581972</c:v>
                </c:pt>
                <c:pt idx="8">
                  <c:v>1.1101932374361854</c:v>
                </c:pt>
                <c:pt idx="9">
                  <c:v>1.00522531349716</c:v>
                </c:pt>
                <c:pt idx="10">
                  <c:v>1.3130224408368052</c:v>
                </c:pt>
                <c:pt idx="11">
                  <c:v>1.0321525687264905</c:v>
                </c:pt>
                <c:pt idx="12">
                  <c:v>1.0389052023434127</c:v>
                </c:pt>
                <c:pt idx="13">
                  <c:v>1.0479731833522818</c:v>
                </c:pt>
                <c:pt idx="14">
                  <c:v>1.0579316835357753</c:v>
                </c:pt>
                <c:pt idx="15">
                  <c:v>1.0674753061449407</c:v>
                </c:pt>
                <c:pt idx="16">
                  <c:v>1.0768813822160195</c:v>
                </c:pt>
                <c:pt idx="17">
                  <c:v>1.0858338571122079</c:v>
                </c:pt>
                <c:pt idx="18">
                  <c:v>1.0953305416856596</c:v>
                </c:pt>
                <c:pt idx="19">
                  <c:v>1.1046672182548545</c:v>
                </c:pt>
                <c:pt idx="20">
                  <c:v>1.1137818398441437</c:v>
                </c:pt>
                <c:pt idx="21">
                  <c:v>1.1225392468899935</c:v>
                </c:pt>
                <c:pt idx="22">
                  <c:v>1.1317063691944955</c:v>
                </c:pt>
                <c:pt idx="23">
                  <c:v>1.1409810644886262</c:v>
                </c:pt>
                <c:pt idx="24">
                  <c:v>1.1503285952507736</c:v>
                </c:pt>
                <c:pt idx="25">
                  <c:v>1.1597900509148569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79.687981158928537</c:v>
                </c:pt>
                <c:pt idx="1">
                  <c:v>85.435952550924043</c:v>
                </c:pt>
                <c:pt idx="2">
                  <c:v>82.363056858728427</c:v>
                </c:pt>
                <c:pt idx="3">
                  <c:v>80.286153859733801</c:v>
                </c:pt>
                <c:pt idx="4">
                  <c:v>83.032365565520607</c:v>
                </c:pt>
                <c:pt idx="5">
                  <c:v>79.977945128675628</c:v>
                </c:pt>
                <c:pt idx="6">
                  <c:v>88.394486071243321</c:v>
                </c:pt>
                <c:pt idx="7">
                  <c:v>86.397318323337785</c:v>
                </c:pt>
                <c:pt idx="8">
                  <c:v>78.975031333956622</c:v>
                </c:pt>
                <c:pt idx="9">
                  <c:v>80.26619720776003</c:v>
                </c:pt>
                <c:pt idx="10">
                  <c:v>77.663942988447246</c:v>
                </c:pt>
                <c:pt idx="11">
                  <c:v>72.109368433457774</c:v>
                </c:pt>
                <c:pt idx="12">
                  <c:v>71.511917355000634</c:v>
                </c:pt>
                <c:pt idx="13">
                  <c:v>71.226128690051482</c:v>
                </c:pt>
                <c:pt idx="14">
                  <c:v>71.004007519459321</c:v>
                </c:pt>
                <c:pt idx="15">
                  <c:v>70.65865649698415</c:v>
                </c:pt>
                <c:pt idx="16">
                  <c:v>70.270355032358793</c:v>
                </c:pt>
                <c:pt idx="17">
                  <c:v>69.830622268981273</c:v>
                </c:pt>
                <c:pt idx="18">
                  <c:v>69.367251847377759</c:v>
                </c:pt>
                <c:pt idx="19">
                  <c:v>68.897652285026012</c:v>
                </c:pt>
                <c:pt idx="20">
                  <c:v>68.427190086656054</c:v>
                </c:pt>
                <c:pt idx="21">
                  <c:v>68.025575246743173</c:v>
                </c:pt>
                <c:pt idx="22">
                  <c:v>67.560851750469965</c:v>
                </c:pt>
                <c:pt idx="23">
                  <c:v>67.107990187340334</c:v>
                </c:pt>
                <c:pt idx="24">
                  <c:v>66.674504064083351</c:v>
                </c:pt>
                <c:pt idx="25">
                  <c:v>66.294145157171968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19.946590831165182</c:v>
                </c:pt>
                <c:pt idx="1">
                  <c:v>20.035981568954814</c:v>
                </c:pt>
                <c:pt idx="2">
                  <c:v>20.118927445741281</c:v>
                </c:pt>
                <c:pt idx="3">
                  <c:v>20.396800608327336</c:v>
                </c:pt>
                <c:pt idx="4">
                  <c:v>19.427180322609839</c:v>
                </c:pt>
                <c:pt idx="5">
                  <c:v>22.326593894269095</c:v>
                </c:pt>
                <c:pt idx="6">
                  <c:v>22.007454503871447</c:v>
                </c:pt>
                <c:pt idx="7">
                  <c:v>23.615519181425668</c:v>
                </c:pt>
                <c:pt idx="8">
                  <c:v>24.03321544484006</c:v>
                </c:pt>
                <c:pt idx="9">
                  <c:v>23.155722219576706</c:v>
                </c:pt>
                <c:pt idx="10">
                  <c:v>24.75989800154613</c:v>
                </c:pt>
                <c:pt idx="11">
                  <c:v>29.982653020751471</c:v>
                </c:pt>
                <c:pt idx="12">
                  <c:v>30.455741089595879</c:v>
                </c:pt>
                <c:pt idx="13">
                  <c:v>30.975945547440308</c:v>
                </c:pt>
                <c:pt idx="14">
                  <c:v>31.51704767370839</c:v>
                </c:pt>
                <c:pt idx="15">
                  <c:v>32.004933731847409</c:v>
                </c:pt>
                <c:pt idx="16">
                  <c:v>32.481323601217191</c:v>
                </c:pt>
                <c:pt idx="17">
                  <c:v>32.956122610894155</c:v>
                </c:pt>
                <c:pt idx="18">
                  <c:v>33.431778209324946</c:v>
                </c:pt>
                <c:pt idx="19">
                  <c:v>33.900865694174612</c:v>
                </c:pt>
                <c:pt idx="20">
                  <c:v>34.393980961049607</c:v>
                </c:pt>
                <c:pt idx="21">
                  <c:v>34.879696133463177</c:v>
                </c:pt>
                <c:pt idx="22">
                  <c:v>35.376550440455496</c:v>
                </c:pt>
                <c:pt idx="23">
                  <c:v>35.878157434445725</c:v>
                </c:pt>
                <c:pt idx="24">
                  <c:v>36.37134526440154</c:v>
                </c:pt>
                <c:pt idx="25">
                  <c:v>36.865027077276217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39.732259499983194</c:v>
                </c:pt>
                <c:pt idx="1">
                  <c:v>38.544781715138143</c:v>
                </c:pt>
                <c:pt idx="2">
                  <c:v>37.482941353750135</c:v>
                </c:pt>
                <c:pt idx="3">
                  <c:v>39.648229066004788</c:v>
                </c:pt>
                <c:pt idx="4">
                  <c:v>40.901905749696589</c:v>
                </c:pt>
                <c:pt idx="5">
                  <c:v>43.263880473900223</c:v>
                </c:pt>
                <c:pt idx="6">
                  <c:v>41.916388209393524</c:v>
                </c:pt>
                <c:pt idx="7">
                  <c:v>43.766381656542968</c:v>
                </c:pt>
                <c:pt idx="8">
                  <c:v>44.446279772295888</c:v>
                </c:pt>
                <c:pt idx="9">
                  <c:v>40.722870035946812</c:v>
                </c:pt>
                <c:pt idx="10">
                  <c:v>37.555238680968884</c:v>
                </c:pt>
                <c:pt idx="11">
                  <c:v>44.987664611134626</c:v>
                </c:pt>
                <c:pt idx="12">
                  <c:v>44.868174119786829</c:v>
                </c:pt>
                <c:pt idx="13">
                  <c:v>44.738302704319494</c:v>
                </c:pt>
                <c:pt idx="14">
                  <c:v>44.69793292878748</c:v>
                </c:pt>
                <c:pt idx="15">
                  <c:v>44.646595343751983</c:v>
                </c:pt>
                <c:pt idx="16">
                  <c:v>44.562691334130768</c:v>
                </c:pt>
                <c:pt idx="17">
                  <c:v>44.450823881565604</c:v>
                </c:pt>
                <c:pt idx="18">
                  <c:v>44.250862904220519</c:v>
                </c:pt>
                <c:pt idx="19">
                  <c:v>44.055712726145551</c:v>
                </c:pt>
                <c:pt idx="20">
                  <c:v>43.881994206633756</c:v>
                </c:pt>
                <c:pt idx="21">
                  <c:v>43.762502859692887</c:v>
                </c:pt>
                <c:pt idx="22">
                  <c:v>43.635086740390477</c:v>
                </c:pt>
                <c:pt idx="23">
                  <c:v>43.475775814700377</c:v>
                </c:pt>
                <c:pt idx="24">
                  <c:v>43.241423354125295</c:v>
                </c:pt>
                <c:pt idx="25">
                  <c:v>42.994420350155913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45.389078287900645</c:v>
                </c:pt>
                <c:pt idx="1">
                  <c:v>43.30478928576138</c:v>
                </c:pt>
                <c:pt idx="2">
                  <c:v>40.082917865867891</c:v>
                </c:pt>
                <c:pt idx="3">
                  <c:v>42.999321641190704</c:v>
                </c:pt>
                <c:pt idx="4">
                  <c:v>45.094071905885414</c:v>
                </c:pt>
                <c:pt idx="5">
                  <c:v>46.576940827800392</c:v>
                </c:pt>
                <c:pt idx="6">
                  <c:v>48.930922168059297</c:v>
                </c:pt>
                <c:pt idx="7">
                  <c:v>48.635229714633475</c:v>
                </c:pt>
                <c:pt idx="8">
                  <c:v>53.003548594199415</c:v>
                </c:pt>
                <c:pt idx="9">
                  <c:v>46.294136363541192</c:v>
                </c:pt>
                <c:pt idx="10">
                  <c:v>43.375432162899195</c:v>
                </c:pt>
                <c:pt idx="11">
                  <c:v>45.864608930060157</c:v>
                </c:pt>
                <c:pt idx="12">
                  <c:v>45.830472817443592</c:v>
                </c:pt>
                <c:pt idx="13">
                  <c:v>45.93941382160547</c:v>
                </c:pt>
                <c:pt idx="14">
                  <c:v>46.062368201724155</c:v>
                </c:pt>
                <c:pt idx="15">
                  <c:v>46.027408655343073</c:v>
                </c:pt>
                <c:pt idx="16">
                  <c:v>45.931017244712898</c:v>
                </c:pt>
                <c:pt idx="17">
                  <c:v>45.778368832504761</c:v>
                </c:pt>
                <c:pt idx="18">
                  <c:v>45.615601350978267</c:v>
                </c:pt>
                <c:pt idx="19">
                  <c:v>45.468315000025257</c:v>
                </c:pt>
                <c:pt idx="20">
                  <c:v>45.342447885895261</c:v>
                </c:pt>
                <c:pt idx="21">
                  <c:v>45.173059413178073</c:v>
                </c:pt>
                <c:pt idx="22">
                  <c:v>44.997046916205242</c:v>
                </c:pt>
                <c:pt idx="23">
                  <c:v>44.838715496421564</c:v>
                </c:pt>
                <c:pt idx="24">
                  <c:v>44.676277604778306</c:v>
                </c:pt>
                <c:pt idx="25">
                  <c:v>44.535303024656706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22.26210339229133</c:v>
                </c:pt>
                <c:pt idx="1">
                  <c:v>22.026498409279935</c:v>
                </c:pt>
                <c:pt idx="2">
                  <c:v>21.61732091023163</c:v>
                </c:pt>
                <c:pt idx="3">
                  <c:v>21.67434597095939</c:v>
                </c:pt>
                <c:pt idx="4">
                  <c:v>23.520198818883774</c:v>
                </c:pt>
                <c:pt idx="5">
                  <c:v>25.74428247312817</c:v>
                </c:pt>
                <c:pt idx="6">
                  <c:v>26.395221673017865</c:v>
                </c:pt>
                <c:pt idx="7">
                  <c:v>24.188076486745778</c:v>
                </c:pt>
                <c:pt idx="8">
                  <c:v>23.968028086091376</c:v>
                </c:pt>
                <c:pt idx="9">
                  <c:v>22.473084288946584</c:v>
                </c:pt>
                <c:pt idx="10">
                  <c:v>20.663134963070824</c:v>
                </c:pt>
                <c:pt idx="11">
                  <c:v>17.417006766521816</c:v>
                </c:pt>
                <c:pt idx="12">
                  <c:v>17.281732430557341</c:v>
                </c:pt>
                <c:pt idx="13">
                  <c:v>17.182557367840538</c:v>
                </c:pt>
                <c:pt idx="14">
                  <c:v>17.111631045054558</c:v>
                </c:pt>
                <c:pt idx="15">
                  <c:v>17.011380192363362</c:v>
                </c:pt>
                <c:pt idx="16">
                  <c:v>16.88428715068444</c:v>
                </c:pt>
                <c:pt idx="17">
                  <c:v>16.74681470356812</c:v>
                </c:pt>
                <c:pt idx="18">
                  <c:v>16.603552178201127</c:v>
                </c:pt>
                <c:pt idx="19">
                  <c:v>16.457972968079563</c:v>
                </c:pt>
                <c:pt idx="20">
                  <c:v>16.311618935725033</c:v>
                </c:pt>
                <c:pt idx="21">
                  <c:v>16.15828596015125</c:v>
                </c:pt>
                <c:pt idx="22">
                  <c:v>16.005150950291107</c:v>
                </c:pt>
                <c:pt idx="23">
                  <c:v>15.856860552842264</c:v>
                </c:pt>
                <c:pt idx="24">
                  <c:v>15.709399197528571</c:v>
                </c:pt>
                <c:pt idx="25">
                  <c:v>15.562876365827208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113.36447084124872</c:v>
                </c:pt>
                <c:pt idx="1">
                  <c:v>109.19674449036546</c:v>
                </c:pt>
                <c:pt idx="2">
                  <c:v>103.34920664883536</c:v>
                </c:pt>
                <c:pt idx="3">
                  <c:v>108.40427982339212</c:v>
                </c:pt>
                <c:pt idx="4">
                  <c:v>110.0849769701809</c:v>
                </c:pt>
                <c:pt idx="5">
                  <c:v>115.46576776181597</c:v>
                </c:pt>
                <c:pt idx="6">
                  <c:v>112.31291262423721</c:v>
                </c:pt>
                <c:pt idx="7">
                  <c:v>115.42518691789716</c:v>
                </c:pt>
                <c:pt idx="8">
                  <c:v>111.36092588160609</c:v>
                </c:pt>
                <c:pt idx="9">
                  <c:v>110.20030493601985</c:v>
                </c:pt>
                <c:pt idx="10">
                  <c:v>101.29108687767264</c:v>
                </c:pt>
                <c:pt idx="11">
                  <c:v>103.94641319009271</c:v>
                </c:pt>
                <c:pt idx="12">
                  <c:v>102.84354096466907</c:v>
                </c:pt>
                <c:pt idx="13">
                  <c:v>101.94760470018699</c:v>
                </c:pt>
                <c:pt idx="14">
                  <c:v>101.30613533435449</c:v>
                </c:pt>
                <c:pt idx="15">
                  <c:v>100.5718978768097</c:v>
                </c:pt>
                <c:pt idx="16">
                  <c:v>99.721885873848564</c:v>
                </c:pt>
                <c:pt idx="17">
                  <c:v>98.850275811993455</c:v>
                </c:pt>
                <c:pt idx="18">
                  <c:v>98.017153456113959</c:v>
                </c:pt>
                <c:pt idx="19">
                  <c:v>97.181713373124907</c:v>
                </c:pt>
                <c:pt idx="20">
                  <c:v>96.328420711879275</c:v>
                </c:pt>
                <c:pt idx="21">
                  <c:v>95.396530503865051</c:v>
                </c:pt>
                <c:pt idx="22">
                  <c:v>94.523232264148589</c:v>
                </c:pt>
                <c:pt idx="23">
                  <c:v>93.670018480783341</c:v>
                </c:pt>
                <c:pt idx="24">
                  <c:v>92.809541605951921</c:v>
                </c:pt>
                <c:pt idx="25">
                  <c:v>91.996150119100164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85.258577195959873</c:v>
                </c:pt>
                <c:pt idx="1">
                  <c:v>92.623557992818917</c:v>
                </c:pt>
                <c:pt idx="2">
                  <c:v>96.593620847752931</c:v>
                </c:pt>
                <c:pt idx="3">
                  <c:v>96.283559531684048</c:v>
                </c:pt>
                <c:pt idx="4">
                  <c:v>96.339994823958506</c:v>
                </c:pt>
                <c:pt idx="5">
                  <c:v>102.83046228241916</c:v>
                </c:pt>
                <c:pt idx="6">
                  <c:v>107.53296617443172</c:v>
                </c:pt>
                <c:pt idx="7">
                  <c:v>112.59059332218715</c:v>
                </c:pt>
                <c:pt idx="8">
                  <c:v>113.87491395263001</c:v>
                </c:pt>
                <c:pt idx="9">
                  <c:v>118.19486305699746</c:v>
                </c:pt>
                <c:pt idx="10">
                  <c:v>124.69099470190012</c:v>
                </c:pt>
                <c:pt idx="11">
                  <c:v>120.83821434535704</c:v>
                </c:pt>
                <c:pt idx="12">
                  <c:v>121.64389933961513</c:v>
                </c:pt>
                <c:pt idx="13">
                  <c:v>122.90385994172973</c:v>
                </c:pt>
                <c:pt idx="14">
                  <c:v>124.38556754286904</c:v>
                </c:pt>
                <c:pt idx="15">
                  <c:v>125.76795186402569</c:v>
                </c:pt>
                <c:pt idx="16">
                  <c:v>127.08028917312242</c:v>
                </c:pt>
                <c:pt idx="17">
                  <c:v>128.39539586307498</c:v>
                </c:pt>
                <c:pt idx="18">
                  <c:v>129.76612103622455</c:v>
                </c:pt>
                <c:pt idx="19">
                  <c:v>131.15687193533171</c:v>
                </c:pt>
                <c:pt idx="20">
                  <c:v>132.63385272646889</c:v>
                </c:pt>
                <c:pt idx="21">
                  <c:v>134.0964400253132</c:v>
                </c:pt>
                <c:pt idx="22">
                  <c:v>135.53042407280654</c:v>
                </c:pt>
                <c:pt idx="23">
                  <c:v>136.98161517988666</c:v>
                </c:pt>
                <c:pt idx="24">
                  <c:v>138.42586847067741</c:v>
                </c:pt>
                <c:pt idx="25">
                  <c:v>140.10887485961572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199.89381809847339</c:v>
                </c:pt>
                <c:pt idx="1">
                  <c:v>192.65833928817045</c:v>
                </c:pt>
                <c:pt idx="2">
                  <c:v>199.56223198321911</c:v>
                </c:pt>
                <c:pt idx="3">
                  <c:v>201.97142768739118</c:v>
                </c:pt>
                <c:pt idx="4">
                  <c:v>201.20180410383438</c:v>
                </c:pt>
                <c:pt idx="5">
                  <c:v>204.29189104282889</c:v>
                </c:pt>
                <c:pt idx="6">
                  <c:v>219.00817823374365</c:v>
                </c:pt>
                <c:pt idx="7">
                  <c:v>217.97089089649057</c:v>
                </c:pt>
                <c:pt idx="8">
                  <c:v>233.21283767567402</c:v>
                </c:pt>
                <c:pt idx="9">
                  <c:v>238.78887159958271</c:v>
                </c:pt>
                <c:pt idx="10">
                  <c:v>255.83052586660614</c:v>
                </c:pt>
                <c:pt idx="11">
                  <c:v>262.49236914222138</c:v>
                </c:pt>
                <c:pt idx="12">
                  <c:v>264.34547192478078</c:v>
                </c:pt>
                <c:pt idx="13">
                  <c:v>267.18556488104372</c:v>
                </c:pt>
                <c:pt idx="14">
                  <c:v>270.41119477384558</c:v>
                </c:pt>
                <c:pt idx="15">
                  <c:v>273.33041643586961</c:v>
                </c:pt>
                <c:pt idx="16">
                  <c:v>276.10762883224072</c:v>
                </c:pt>
                <c:pt idx="17">
                  <c:v>278.89698399564708</c:v>
                </c:pt>
                <c:pt idx="18">
                  <c:v>281.86481788071467</c:v>
                </c:pt>
                <c:pt idx="19">
                  <c:v>284.80611976248582</c:v>
                </c:pt>
                <c:pt idx="20">
                  <c:v>287.94144261427761</c:v>
                </c:pt>
                <c:pt idx="21">
                  <c:v>290.98162270159116</c:v>
                </c:pt>
                <c:pt idx="22">
                  <c:v>294.03118864339399</c:v>
                </c:pt>
                <c:pt idx="23">
                  <c:v>297.09186429339104</c:v>
                </c:pt>
                <c:pt idx="24">
                  <c:v>300.17501977447995</c:v>
                </c:pt>
                <c:pt idx="25">
                  <c:v>303.23760132675784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122.75017736826382</c:v>
                </c:pt>
                <c:pt idx="1">
                  <c:v>121.97625697816429</c:v>
                </c:pt>
                <c:pt idx="2">
                  <c:v>127.85300290679115</c:v>
                </c:pt>
                <c:pt idx="3">
                  <c:v>125.25580436367636</c:v>
                </c:pt>
                <c:pt idx="4">
                  <c:v>126.31989653978439</c:v>
                </c:pt>
                <c:pt idx="5">
                  <c:v>128.29035069613417</c:v>
                </c:pt>
                <c:pt idx="6">
                  <c:v>135.20559448183161</c:v>
                </c:pt>
                <c:pt idx="7">
                  <c:v>137.99420429156561</c:v>
                </c:pt>
                <c:pt idx="8">
                  <c:v>143.58125096896075</c:v>
                </c:pt>
                <c:pt idx="9">
                  <c:v>142.40483054065163</c:v>
                </c:pt>
                <c:pt idx="10">
                  <c:v>153.5020850343077</c:v>
                </c:pt>
                <c:pt idx="11">
                  <c:v>144.19463815629041</c:v>
                </c:pt>
                <c:pt idx="12">
                  <c:v>144.56533611352307</c:v>
                </c:pt>
                <c:pt idx="13">
                  <c:v>145.60835535926</c:v>
                </c:pt>
                <c:pt idx="14">
                  <c:v>146.90978922301963</c:v>
                </c:pt>
                <c:pt idx="15">
                  <c:v>148.05299984227528</c:v>
                </c:pt>
                <c:pt idx="16">
                  <c:v>149.14579732616647</c:v>
                </c:pt>
                <c:pt idx="17">
                  <c:v>150.19383856045195</c:v>
                </c:pt>
                <c:pt idx="18">
                  <c:v>151.30991868754495</c:v>
                </c:pt>
                <c:pt idx="19">
                  <c:v>152.41798820632769</c:v>
                </c:pt>
                <c:pt idx="20">
                  <c:v>153.62992429000838</c:v>
                </c:pt>
                <c:pt idx="21">
                  <c:v>154.76399389615915</c:v>
                </c:pt>
                <c:pt idx="22">
                  <c:v>155.88232598449991</c:v>
                </c:pt>
                <c:pt idx="23">
                  <c:v>156.98442794403442</c:v>
                </c:pt>
                <c:pt idx="24">
                  <c:v>158.15231428774877</c:v>
                </c:pt>
                <c:pt idx="25">
                  <c:v>159.32663433578836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145.63929822979287</c:v>
                </c:pt>
                <c:pt idx="1">
                  <c:v>144.96073249126314</c:v>
                </c:pt>
                <c:pt idx="2">
                  <c:v>148.26847290018856</c:v>
                </c:pt>
                <c:pt idx="3">
                  <c:v>146.84215016983202</c:v>
                </c:pt>
                <c:pt idx="4">
                  <c:v>150.16606381556321</c:v>
                </c:pt>
                <c:pt idx="5">
                  <c:v>153.79165534303007</c:v>
                </c:pt>
                <c:pt idx="6">
                  <c:v>149.77520197264749</c:v>
                </c:pt>
                <c:pt idx="7">
                  <c:v>152.88096410108864</c:v>
                </c:pt>
                <c:pt idx="8">
                  <c:v>152.88596920492944</c:v>
                </c:pt>
                <c:pt idx="9">
                  <c:v>146.19385486627277</c:v>
                </c:pt>
                <c:pt idx="10">
                  <c:v>155.90666754427519</c:v>
                </c:pt>
                <c:pt idx="11">
                  <c:v>149.89530992963219</c:v>
                </c:pt>
                <c:pt idx="12">
                  <c:v>149.52535114270535</c:v>
                </c:pt>
                <c:pt idx="13">
                  <c:v>149.28455667625792</c:v>
                </c:pt>
                <c:pt idx="14">
                  <c:v>149.21611692009583</c:v>
                </c:pt>
                <c:pt idx="15">
                  <c:v>148.78454955213869</c:v>
                </c:pt>
                <c:pt idx="16">
                  <c:v>148.14260633844364</c:v>
                </c:pt>
                <c:pt idx="17">
                  <c:v>147.33305373771026</c:v>
                </c:pt>
                <c:pt idx="18">
                  <c:v>146.30336570664855</c:v>
                </c:pt>
                <c:pt idx="19">
                  <c:v>145.22367319651764</c:v>
                </c:pt>
                <c:pt idx="20">
                  <c:v>144.10014579159181</c:v>
                </c:pt>
                <c:pt idx="21">
                  <c:v>143.17323496596862</c:v>
                </c:pt>
                <c:pt idx="22">
                  <c:v>142.26001018796188</c:v>
                </c:pt>
                <c:pt idx="23">
                  <c:v>141.31421712869289</c:v>
                </c:pt>
                <c:pt idx="24">
                  <c:v>140.38245848091319</c:v>
                </c:pt>
                <c:pt idx="25">
                  <c:v>138.92631735733767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115.60035527534637</c:v>
                </c:pt>
                <c:pt idx="1">
                  <c:v>116.85457385520918</c:v>
                </c:pt>
                <c:pt idx="2">
                  <c:v>113.02162508455689</c:v>
                </c:pt>
                <c:pt idx="3">
                  <c:v>111.53524780922304</c:v>
                </c:pt>
                <c:pt idx="4">
                  <c:v>119.38124891926216</c:v>
                </c:pt>
                <c:pt idx="5">
                  <c:v>125.35521227050538</c:v>
                </c:pt>
                <c:pt idx="6">
                  <c:v>116.83716818713627</c:v>
                </c:pt>
                <c:pt idx="7">
                  <c:v>121.4637650346702</c:v>
                </c:pt>
                <c:pt idx="8">
                  <c:v>114.72176548324016</c:v>
                </c:pt>
                <c:pt idx="9">
                  <c:v>119.80219049364899</c:v>
                </c:pt>
                <c:pt idx="10">
                  <c:v>108.61363702600913</c:v>
                </c:pt>
                <c:pt idx="11">
                  <c:v>110.00899182338868</c:v>
                </c:pt>
                <c:pt idx="12">
                  <c:v>108.92267026805574</c:v>
                </c:pt>
                <c:pt idx="13">
                  <c:v>107.92095996855271</c:v>
                </c:pt>
                <c:pt idx="14">
                  <c:v>107.31114019527026</c:v>
                </c:pt>
                <c:pt idx="15">
                  <c:v>106.69560637714271</c:v>
                </c:pt>
                <c:pt idx="16">
                  <c:v>106.05197449257852</c:v>
                </c:pt>
                <c:pt idx="17">
                  <c:v>105.31490790656659</c:v>
                </c:pt>
                <c:pt idx="18">
                  <c:v>104.58550743270418</c:v>
                </c:pt>
                <c:pt idx="19">
                  <c:v>103.87541525775667</c:v>
                </c:pt>
                <c:pt idx="20">
                  <c:v>103.19167169975745</c:v>
                </c:pt>
                <c:pt idx="21">
                  <c:v>102.50045502335766</c:v>
                </c:pt>
                <c:pt idx="22">
                  <c:v>101.81337389969647</c:v>
                </c:pt>
                <c:pt idx="23">
                  <c:v>101.12652529631993</c:v>
                </c:pt>
                <c:pt idx="24">
                  <c:v>100.40218708353098</c:v>
                </c:pt>
                <c:pt idx="25">
                  <c:v>99.793038165813826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110.5372898206455</c:v>
                </c:pt>
                <c:pt idx="1">
                  <c:v>104.68579137395047</c:v>
                </c:pt>
                <c:pt idx="2">
                  <c:v>104.55067519433678</c:v>
                </c:pt>
                <c:pt idx="3">
                  <c:v>103.49967946858563</c:v>
                </c:pt>
                <c:pt idx="4">
                  <c:v>108.32529246481951</c:v>
                </c:pt>
                <c:pt idx="5">
                  <c:v>114.20101780549233</c:v>
                </c:pt>
                <c:pt idx="6">
                  <c:v>117.781505700387</c:v>
                </c:pt>
                <c:pt idx="7">
                  <c:v>113.06187007341549</c:v>
                </c:pt>
                <c:pt idx="8">
                  <c:v>114.29523360157641</c:v>
                </c:pt>
                <c:pt idx="9">
                  <c:v>121.07507439105601</c:v>
                </c:pt>
                <c:pt idx="10">
                  <c:v>118.20835615229684</c:v>
                </c:pt>
                <c:pt idx="11">
                  <c:v>120.95376165109138</c:v>
                </c:pt>
                <c:pt idx="12">
                  <c:v>121.28569243426628</c:v>
                </c:pt>
                <c:pt idx="13">
                  <c:v>122.21375034171213</c:v>
                </c:pt>
                <c:pt idx="14">
                  <c:v>123.27606864181135</c:v>
                </c:pt>
                <c:pt idx="15">
                  <c:v>124.16360363144845</c:v>
                </c:pt>
                <c:pt idx="16">
                  <c:v>124.98714360049561</c:v>
                </c:pt>
                <c:pt idx="17">
                  <c:v>125.81779182704149</c:v>
                </c:pt>
                <c:pt idx="18">
                  <c:v>126.70606930994761</c:v>
                </c:pt>
                <c:pt idx="19">
                  <c:v>127.63169959500438</c:v>
                </c:pt>
                <c:pt idx="20">
                  <c:v>128.63331009005742</c:v>
                </c:pt>
                <c:pt idx="21">
                  <c:v>129.54660327051687</c:v>
                </c:pt>
                <c:pt idx="22">
                  <c:v>130.52875814968075</c:v>
                </c:pt>
                <c:pt idx="23">
                  <c:v>131.61883219114151</c:v>
                </c:pt>
                <c:pt idx="24">
                  <c:v>132.69666081178116</c:v>
                </c:pt>
                <c:pt idx="25">
                  <c:v>133.86761186049824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99.634571990093718</c:v>
                </c:pt>
                <c:pt idx="1">
                  <c:v>105.47193411987885</c:v>
                </c:pt>
                <c:pt idx="2">
                  <c:v>102.48198430446971</c:v>
                </c:pt>
                <c:pt idx="3">
                  <c:v>100.68295446806114</c:v>
                </c:pt>
                <c:pt idx="4">
                  <c:v>102.45954588813045</c:v>
                </c:pt>
                <c:pt idx="5">
                  <c:v>102.30453902294472</c:v>
                </c:pt>
                <c:pt idx="6">
                  <c:v>110.40194057511476</c:v>
                </c:pt>
                <c:pt idx="7">
                  <c:v>110.01283750476345</c:v>
                </c:pt>
                <c:pt idx="8">
                  <c:v>103.00824677879669</c:v>
                </c:pt>
                <c:pt idx="9">
                  <c:v>103.42191942733673</c:v>
                </c:pt>
                <c:pt idx="10">
                  <c:v>102.42384098999338</c:v>
                </c:pt>
                <c:pt idx="11">
                  <c:v>102.09202145420925</c:v>
                </c:pt>
                <c:pt idx="12">
                  <c:v>101.96765844459651</c:v>
                </c:pt>
                <c:pt idx="13">
                  <c:v>102.20207423749179</c:v>
                </c:pt>
                <c:pt idx="14">
                  <c:v>102.52105519316771</c:v>
                </c:pt>
                <c:pt idx="15">
                  <c:v>102.66359022883157</c:v>
                </c:pt>
                <c:pt idx="16">
                  <c:v>102.75167863357598</c:v>
                </c:pt>
                <c:pt idx="17">
                  <c:v>102.78674487987543</c:v>
                </c:pt>
                <c:pt idx="18">
                  <c:v>102.7990300567027</c:v>
                </c:pt>
                <c:pt idx="19">
                  <c:v>102.79851797920062</c:v>
                </c:pt>
                <c:pt idx="20">
                  <c:v>102.82117104770566</c:v>
                </c:pt>
                <c:pt idx="21">
                  <c:v>102.90527138020636</c:v>
                </c:pt>
                <c:pt idx="22">
                  <c:v>102.93740219092547</c:v>
                </c:pt>
                <c:pt idx="23">
                  <c:v>102.98614762178606</c:v>
                </c:pt>
                <c:pt idx="24">
                  <c:v>103.04584932848489</c:v>
                </c:pt>
                <c:pt idx="25">
                  <c:v>103.15917223444819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85.121337787883846</c:v>
                </c:pt>
                <c:pt idx="1">
                  <c:v>81.849571000899516</c:v>
                </c:pt>
                <c:pt idx="2">
                  <c:v>77.565859219618034</c:v>
                </c:pt>
                <c:pt idx="3">
                  <c:v>82.647550707195492</c:v>
                </c:pt>
                <c:pt idx="4">
                  <c:v>85.99597765558201</c:v>
                </c:pt>
                <c:pt idx="5">
                  <c:v>89.840821301700615</c:v>
                </c:pt>
                <c:pt idx="6">
                  <c:v>90.847310377452828</c:v>
                </c:pt>
                <c:pt idx="7">
                  <c:v>92.401611371176443</c:v>
                </c:pt>
                <c:pt idx="8">
                  <c:v>97.449828366495296</c:v>
                </c:pt>
                <c:pt idx="9">
                  <c:v>87.017006399487997</c:v>
                </c:pt>
                <c:pt idx="10">
                  <c:v>80.930670843868086</c:v>
                </c:pt>
                <c:pt idx="11">
                  <c:v>90.852273541194791</c:v>
                </c:pt>
                <c:pt idx="12">
                  <c:v>90.698646937230421</c:v>
                </c:pt>
                <c:pt idx="13">
                  <c:v>90.677716525924964</c:v>
                </c:pt>
                <c:pt idx="14">
                  <c:v>90.760301130511635</c:v>
                </c:pt>
                <c:pt idx="15">
                  <c:v>90.674003999095049</c:v>
                </c:pt>
                <c:pt idx="16">
                  <c:v>90.493708578843666</c:v>
                </c:pt>
                <c:pt idx="17">
                  <c:v>90.229192714070365</c:v>
                </c:pt>
                <c:pt idx="18">
                  <c:v>89.866464255198792</c:v>
                </c:pt>
                <c:pt idx="19">
                  <c:v>89.5240277261708</c:v>
                </c:pt>
                <c:pt idx="20">
                  <c:v>89.224442092529017</c:v>
                </c:pt>
                <c:pt idx="21">
                  <c:v>88.935562272870953</c:v>
                </c:pt>
                <c:pt idx="22">
                  <c:v>88.632133656595727</c:v>
                </c:pt>
                <c:pt idx="23">
                  <c:v>88.314491311121941</c:v>
                </c:pt>
                <c:pt idx="24">
                  <c:v>87.917700958903595</c:v>
                </c:pt>
                <c:pt idx="25">
                  <c:v>87.529723374812619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135.62657423354005</c:v>
                </c:pt>
                <c:pt idx="1">
                  <c:v>131.22324289964538</c:v>
                </c:pt>
                <c:pt idx="2">
                  <c:v>124.96652755906699</c:v>
                </c:pt>
                <c:pt idx="3">
                  <c:v>130.0786257943515</c:v>
                </c:pt>
                <c:pt idx="4">
                  <c:v>133.60517578906467</c:v>
                </c:pt>
                <c:pt idx="5">
                  <c:v>141.21005023494413</c:v>
                </c:pt>
                <c:pt idx="6">
                  <c:v>138.70813429725507</c:v>
                </c:pt>
                <c:pt idx="7">
                  <c:v>139.61326340464294</c:v>
                </c:pt>
                <c:pt idx="8">
                  <c:v>135.32895396769746</c:v>
                </c:pt>
                <c:pt idx="9">
                  <c:v>132.67338922496643</c:v>
                </c:pt>
                <c:pt idx="10">
                  <c:v>121.95422184074346</c:v>
                </c:pt>
                <c:pt idx="11">
                  <c:v>121.36341995661454</c:v>
                </c:pt>
                <c:pt idx="12">
                  <c:v>120.12527339522642</c:v>
                </c:pt>
                <c:pt idx="13">
                  <c:v>119.13016206802752</c:v>
                </c:pt>
                <c:pt idx="14">
                  <c:v>118.41776637940904</c:v>
                </c:pt>
                <c:pt idx="15">
                  <c:v>117.58327806917306</c:v>
                </c:pt>
                <c:pt idx="16">
                  <c:v>116.60617302453301</c:v>
                </c:pt>
                <c:pt idx="17">
                  <c:v>115.59709051556158</c:v>
                </c:pt>
                <c:pt idx="18">
                  <c:v>114.62070563431509</c:v>
                </c:pt>
                <c:pt idx="19">
                  <c:v>113.63968634120447</c:v>
                </c:pt>
                <c:pt idx="20">
                  <c:v>112.64003964760431</c:v>
                </c:pt>
                <c:pt idx="21">
                  <c:v>111.5548164640163</c:v>
                </c:pt>
                <c:pt idx="22">
                  <c:v>110.5283832144397</c:v>
                </c:pt>
                <c:pt idx="23">
                  <c:v>109.5268790336256</c:v>
                </c:pt>
                <c:pt idx="24">
                  <c:v>108.51894080348049</c:v>
                </c:pt>
                <c:pt idx="25">
                  <c:v>107.55902648492737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85.258577195959873</c:v>
                </c:pt>
                <c:pt idx="1">
                  <c:v>92.623557992818917</c:v>
                </c:pt>
                <c:pt idx="2">
                  <c:v>96.593620847752931</c:v>
                </c:pt>
                <c:pt idx="3">
                  <c:v>96.283559531684048</c:v>
                </c:pt>
                <c:pt idx="4">
                  <c:v>96.339994823958506</c:v>
                </c:pt>
                <c:pt idx="5">
                  <c:v>102.83046228241916</c:v>
                </c:pt>
                <c:pt idx="6">
                  <c:v>107.53296617443172</c:v>
                </c:pt>
                <c:pt idx="7">
                  <c:v>112.59059332218715</c:v>
                </c:pt>
                <c:pt idx="8">
                  <c:v>113.87491395263001</c:v>
                </c:pt>
                <c:pt idx="9">
                  <c:v>118.19486305699746</c:v>
                </c:pt>
                <c:pt idx="10">
                  <c:v>124.69099470190012</c:v>
                </c:pt>
                <c:pt idx="11">
                  <c:v>120.83821434535704</c:v>
                </c:pt>
                <c:pt idx="12">
                  <c:v>121.64389933961513</c:v>
                </c:pt>
                <c:pt idx="13">
                  <c:v>122.90385994172973</c:v>
                </c:pt>
                <c:pt idx="14">
                  <c:v>124.38556754286904</c:v>
                </c:pt>
                <c:pt idx="15">
                  <c:v>125.76795186402569</c:v>
                </c:pt>
                <c:pt idx="16">
                  <c:v>127.08028917312242</c:v>
                </c:pt>
                <c:pt idx="17">
                  <c:v>128.39539586307498</c:v>
                </c:pt>
                <c:pt idx="18">
                  <c:v>129.76612103622455</c:v>
                </c:pt>
                <c:pt idx="19">
                  <c:v>131.15687193533171</c:v>
                </c:pt>
                <c:pt idx="20">
                  <c:v>132.63385272646889</c:v>
                </c:pt>
                <c:pt idx="21">
                  <c:v>134.0964400253132</c:v>
                </c:pt>
                <c:pt idx="22">
                  <c:v>135.53042407280654</c:v>
                </c:pt>
                <c:pt idx="23">
                  <c:v>136.98161517988666</c:v>
                </c:pt>
                <c:pt idx="24">
                  <c:v>138.42586847067741</c:v>
                </c:pt>
                <c:pt idx="25">
                  <c:v>140.10887485961572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199.89381809847339</c:v>
                </c:pt>
                <c:pt idx="1">
                  <c:v>192.65833928817045</c:v>
                </c:pt>
                <c:pt idx="2">
                  <c:v>199.56223198321911</c:v>
                </c:pt>
                <c:pt idx="3">
                  <c:v>201.97142768739118</c:v>
                </c:pt>
                <c:pt idx="4">
                  <c:v>201.20180410383438</c:v>
                </c:pt>
                <c:pt idx="5">
                  <c:v>204.29189104282889</c:v>
                </c:pt>
                <c:pt idx="6">
                  <c:v>219.00817823374365</c:v>
                </c:pt>
                <c:pt idx="7">
                  <c:v>217.97089089649057</c:v>
                </c:pt>
                <c:pt idx="8">
                  <c:v>233.21283767567402</c:v>
                </c:pt>
                <c:pt idx="9">
                  <c:v>238.78887159958271</c:v>
                </c:pt>
                <c:pt idx="10">
                  <c:v>255.83052586660614</c:v>
                </c:pt>
                <c:pt idx="11">
                  <c:v>262.49236914222138</c:v>
                </c:pt>
                <c:pt idx="12">
                  <c:v>264.34547192478078</c:v>
                </c:pt>
                <c:pt idx="13">
                  <c:v>267.18556488104372</c:v>
                </c:pt>
                <c:pt idx="14">
                  <c:v>270.41119477384558</c:v>
                </c:pt>
                <c:pt idx="15">
                  <c:v>273.33041643586961</c:v>
                </c:pt>
                <c:pt idx="16">
                  <c:v>276.10762883224072</c:v>
                </c:pt>
                <c:pt idx="17">
                  <c:v>278.89698399564708</c:v>
                </c:pt>
                <c:pt idx="18">
                  <c:v>281.86481788071467</c:v>
                </c:pt>
                <c:pt idx="19">
                  <c:v>284.80611976248582</c:v>
                </c:pt>
                <c:pt idx="20">
                  <c:v>287.94144261427761</c:v>
                </c:pt>
                <c:pt idx="21">
                  <c:v>290.98162270159116</c:v>
                </c:pt>
                <c:pt idx="22">
                  <c:v>294.03118864339399</c:v>
                </c:pt>
                <c:pt idx="23">
                  <c:v>297.09186429339104</c:v>
                </c:pt>
                <c:pt idx="24">
                  <c:v>300.17501977447995</c:v>
                </c:pt>
                <c:pt idx="25">
                  <c:v>303.23760132675784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122.75017736826382</c:v>
                </c:pt>
                <c:pt idx="1">
                  <c:v>121.97625697816429</c:v>
                </c:pt>
                <c:pt idx="2">
                  <c:v>127.85300290679115</c:v>
                </c:pt>
                <c:pt idx="3">
                  <c:v>125.25580436367636</c:v>
                </c:pt>
                <c:pt idx="4">
                  <c:v>126.31989653978439</c:v>
                </c:pt>
                <c:pt idx="5">
                  <c:v>128.29035069613417</c:v>
                </c:pt>
                <c:pt idx="6">
                  <c:v>135.20559448183161</c:v>
                </c:pt>
                <c:pt idx="7">
                  <c:v>137.99420429156561</c:v>
                </c:pt>
                <c:pt idx="8">
                  <c:v>143.58125096896075</c:v>
                </c:pt>
                <c:pt idx="9">
                  <c:v>142.40483054065163</c:v>
                </c:pt>
                <c:pt idx="10">
                  <c:v>153.5020850343077</c:v>
                </c:pt>
                <c:pt idx="11">
                  <c:v>144.19463815629041</c:v>
                </c:pt>
                <c:pt idx="12">
                  <c:v>144.56533611352307</c:v>
                </c:pt>
                <c:pt idx="13">
                  <c:v>145.60835535926</c:v>
                </c:pt>
                <c:pt idx="14">
                  <c:v>146.90978922301963</c:v>
                </c:pt>
                <c:pt idx="15">
                  <c:v>148.05299984227528</c:v>
                </c:pt>
                <c:pt idx="16">
                  <c:v>149.14579732616647</c:v>
                </c:pt>
                <c:pt idx="17">
                  <c:v>150.19383856045195</c:v>
                </c:pt>
                <c:pt idx="18">
                  <c:v>151.30991868754495</c:v>
                </c:pt>
                <c:pt idx="19">
                  <c:v>152.41798820632769</c:v>
                </c:pt>
                <c:pt idx="20">
                  <c:v>153.62992429000838</c:v>
                </c:pt>
                <c:pt idx="21">
                  <c:v>154.76399389615915</c:v>
                </c:pt>
                <c:pt idx="22">
                  <c:v>155.88232598449991</c:v>
                </c:pt>
                <c:pt idx="23">
                  <c:v>156.98442794403442</c:v>
                </c:pt>
                <c:pt idx="24">
                  <c:v>158.15231428774877</c:v>
                </c:pt>
                <c:pt idx="25">
                  <c:v>159.32663433578836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145.63929822979287</c:v>
                </c:pt>
                <c:pt idx="1">
                  <c:v>144.96073249126314</c:v>
                </c:pt>
                <c:pt idx="2">
                  <c:v>148.26847290018856</c:v>
                </c:pt>
                <c:pt idx="3">
                  <c:v>146.84215016983202</c:v>
                </c:pt>
                <c:pt idx="4">
                  <c:v>150.16606381556321</c:v>
                </c:pt>
                <c:pt idx="5">
                  <c:v>153.79165534303007</c:v>
                </c:pt>
                <c:pt idx="6">
                  <c:v>149.77520197264749</c:v>
                </c:pt>
                <c:pt idx="7">
                  <c:v>152.88096410108864</c:v>
                </c:pt>
                <c:pt idx="8">
                  <c:v>152.88596920492944</c:v>
                </c:pt>
                <c:pt idx="9">
                  <c:v>146.19385486627277</c:v>
                </c:pt>
                <c:pt idx="10">
                  <c:v>155.90666754427519</c:v>
                </c:pt>
                <c:pt idx="11">
                  <c:v>149.89530992963219</c:v>
                </c:pt>
                <c:pt idx="12">
                  <c:v>149.52535114270535</c:v>
                </c:pt>
                <c:pt idx="13">
                  <c:v>149.28455667625792</c:v>
                </c:pt>
                <c:pt idx="14">
                  <c:v>149.21611692009583</c:v>
                </c:pt>
                <c:pt idx="15">
                  <c:v>148.78454955213869</c:v>
                </c:pt>
                <c:pt idx="16">
                  <c:v>148.14260633844364</c:v>
                </c:pt>
                <c:pt idx="17">
                  <c:v>147.33305373771026</c:v>
                </c:pt>
                <c:pt idx="18">
                  <c:v>146.30336570664855</c:v>
                </c:pt>
                <c:pt idx="19">
                  <c:v>145.22367319651764</c:v>
                </c:pt>
                <c:pt idx="20">
                  <c:v>144.10014579159181</c:v>
                </c:pt>
                <c:pt idx="21">
                  <c:v>143.17323496596862</c:v>
                </c:pt>
                <c:pt idx="22">
                  <c:v>142.26001018796188</c:v>
                </c:pt>
                <c:pt idx="23">
                  <c:v>141.31421712869289</c:v>
                </c:pt>
                <c:pt idx="24">
                  <c:v>140.38245848091319</c:v>
                </c:pt>
                <c:pt idx="25">
                  <c:v>138.92631735733767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115.60035527534637</c:v>
                </c:pt>
                <c:pt idx="1">
                  <c:v>116.85457385520918</c:v>
                </c:pt>
                <c:pt idx="2">
                  <c:v>113.02162508455689</c:v>
                </c:pt>
                <c:pt idx="3">
                  <c:v>111.53524780922304</c:v>
                </c:pt>
                <c:pt idx="4">
                  <c:v>119.38124891926216</c:v>
                </c:pt>
                <c:pt idx="5">
                  <c:v>125.35521227050538</c:v>
                </c:pt>
                <c:pt idx="6">
                  <c:v>116.83716818713627</c:v>
                </c:pt>
                <c:pt idx="7">
                  <c:v>121.4637650346702</c:v>
                </c:pt>
                <c:pt idx="8">
                  <c:v>114.72176548324016</c:v>
                </c:pt>
                <c:pt idx="9">
                  <c:v>119.80219049364899</c:v>
                </c:pt>
                <c:pt idx="10">
                  <c:v>108.61363702600913</c:v>
                </c:pt>
                <c:pt idx="11">
                  <c:v>110.00899182338868</c:v>
                </c:pt>
                <c:pt idx="12">
                  <c:v>108.92267026805574</c:v>
                </c:pt>
                <c:pt idx="13">
                  <c:v>107.92095996855271</c:v>
                </c:pt>
                <c:pt idx="14">
                  <c:v>107.31114019527026</c:v>
                </c:pt>
                <c:pt idx="15">
                  <c:v>106.69560637714271</c:v>
                </c:pt>
                <c:pt idx="16">
                  <c:v>106.05197449257852</c:v>
                </c:pt>
                <c:pt idx="17">
                  <c:v>105.31490790656659</c:v>
                </c:pt>
                <c:pt idx="18">
                  <c:v>104.58550743270418</c:v>
                </c:pt>
                <c:pt idx="19">
                  <c:v>103.87541525775667</c:v>
                </c:pt>
                <c:pt idx="20">
                  <c:v>103.19167169975745</c:v>
                </c:pt>
                <c:pt idx="21">
                  <c:v>102.50045502335766</c:v>
                </c:pt>
                <c:pt idx="22">
                  <c:v>101.81337389969647</c:v>
                </c:pt>
                <c:pt idx="23">
                  <c:v>101.12652529631993</c:v>
                </c:pt>
                <c:pt idx="24">
                  <c:v>100.40218708353098</c:v>
                </c:pt>
                <c:pt idx="25">
                  <c:v>99.793038165813826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110.5372898206455</c:v>
                </c:pt>
                <c:pt idx="1">
                  <c:v>104.68579137395047</c:v>
                </c:pt>
                <c:pt idx="2">
                  <c:v>104.55067519433678</c:v>
                </c:pt>
                <c:pt idx="3">
                  <c:v>103.49967946858563</c:v>
                </c:pt>
                <c:pt idx="4">
                  <c:v>108.32529246481951</c:v>
                </c:pt>
                <c:pt idx="5">
                  <c:v>114.20101780549233</c:v>
                </c:pt>
                <c:pt idx="6">
                  <c:v>117.781505700387</c:v>
                </c:pt>
                <c:pt idx="7">
                  <c:v>113.06187007341549</c:v>
                </c:pt>
                <c:pt idx="8">
                  <c:v>114.29523360157641</c:v>
                </c:pt>
                <c:pt idx="9">
                  <c:v>121.07507439105601</c:v>
                </c:pt>
                <c:pt idx="10">
                  <c:v>118.20835615229684</c:v>
                </c:pt>
                <c:pt idx="11">
                  <c:v>120.95376165109138</c:v>
                </c:pt>
                <c:pt idx="12">
                  <c:v>121.28569243426628</c:v>
                </c:pt>
                <c:pt idx="13">
                  <c:v>122.21375034171213</c:v>
                </c:pt>
                <c:pt idx="14">
                  <c:v>123.27606864181135</c:v>
                </c:pt>
                <c:pt idx="15">
                  <c:v>124.16360363144845</c:v>
                </c:pt>
                <c:pt idx="16">
                  <c:v>124.98714360049561</c:v>
                </c:pt>
                <c:pt idx="17">
                  <c:v>125.81779182704149</c:v>
                </c:pt>
                <c:pt idx="18">
                  <c:v>126.70606930994761</c:v>
                </c:pt>
                <c:pt idx="19">
                  <c:v>127.63169959500438</c:v>
                </c:pt>
                <c:pt idx="20">
                  <c:v>128.63331009005742</c:v>
                </c:pt>
                <c:pt idx="21">
                  <c:v>129.54660327051687</c:v>
                </c:pt>
                <c:pt idx="22">
                  <c:v>130.52875814968075</c:v>
                </c:pt>
                <c:pt idx="23">
                  <c:v>131.61883219114151</c:v>
                </c:pt>
                <c:pt idx="24">
                  <c:v>132.69666081178116</c:v>
                </c:pt>
                <c:pt idx="25">
                  <c:v>133.86761186049824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99.634571990093718</c:v>
                </c:pt>
                <c:pt idx="1">
                  <c:v>105.47193411987885</c:v>
                </c:pt>
                <c:pt idx="2">
                  <c:v>102.48198430446971</c:v>
                </c:pt>
                <c:pt idx="3">
                  <c:v>100.68295446806114</c:v>
                </c:pt>
                <c:pt idx="4">
                  <c:v>102.45954588813045</c:v>
                </c:pt>
                <c:pt idx="5">
                  <c:v>102.30453902294472</c:v>
                </c:pt>
                <c:pt idx="6">
                  <c:v>110.40194057511476</c:v>
                </c:pt>
                <c:pt idx="7">
                  <c:v>110.01283750476345</c:v>
                </c:pt>
                <c:pt idx="8">
                  <c:v>103.00824677879669</c:v>
                </c:pt>
                <c:pt idx="9">
                  <c:v>103.42191942733673</c:v>
                </c:pt>
                <c:pt idx="10">
                  <c:v>102.42384098999338</c:v>
                </c:pt>
                <c:pt idx="11">
                  <c:v>102.09202145420925</c:v>
                </c:pt>
                <c:pt idx="12">
                  <c:v>101.96765844459651</c:v>
                </c:pt>
                <c:pt idx="13">
                  <c:v>102.20207423749179</c:v>
                </c:pt>
                <c:pt idx="14">
                  <c:v>102.52105519316771</c:v>
                </c:pt>
                <c:pt idx="15">
                  <c:v>102.66359022883157</c:v>
                </c:pt>
                <c:pt idx="16">
                  <c:v>102.75167863357598</c:v>
                </c:pt>
                <c:pt idx="17">
                  <c:v>102.78674487987543</c:v>
                </c:pt>
                <c:pt idx="18">
                  <c:v>102.7990300567027</c:v>
                </c:pt>
                <c:pt idx="19">
                  <c:v>102.79851797920062</c:v>
                </c:pt>
                <c:pt idx="20">
                  <c:v>102.82117104770566</c:v>
                </c:pt>
                <c:pt idx="21">
                  <c:v>102.90527138020636</c:v>
                </c:pt>
                <c:pt idx="22">
                  <c:v>102.93740219092547</c:v>
                </c:pt>
                <c:pt idx="23">
                  <c:v>102.98614762178606</c:v>
                </c:pt>
                <c:pt idx="24">
                  <c:v>103.04584932848489</c:v>
                </c:pt>
                <c:pt idx="25">
                  <c:v>103.15917223444819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85.121337787883846</c:v>
                </c:pt>
                <c:pt idx="1">
                  <c:v>81.849571000899516</c:v>
                </c:pt>
                <c:pt idx="2">
                  <c:v>77.565859219618034</c:v>
                </c:pt>
                <c:pt idx="3">
                  <c:v>82.647550707195492</c:v>
                </c:pt>
                <c:pt idx="4">
                  <c:v>85.99597765558201</c:v>
                </c:pt>
                <c:pt idx="5">
                  <c:v>89.840821301700615</c:v>
                </c:pt>
                <c:pt idx="6">
                  <c:v>90.847310377452828</c:v>
                </c:pt>
                <c:pt idx="7">
                  <c:v>92.401611371176443</c:v>
                </c:pt>
                <c:pt idx="8">
                  <c:v>97.449828366495296</c:v>
                </c:pt>
                <c:pt idx="9">
                  <c:v>87.017006399487997</c:v>
                </c:pt>
                <c:pt idx="10">
                  <c:v>80.930670843868086</c:v>
                </c:pt>
                <c:pt idx="11">
                  <c:v>90.852273541194791</c:v>
                </c:pt>
                <c:pt idx="12">
                  <c:v>90.698646937230421</c:v>
                </c:pt>
                <c:pt idx="13">
                  <c:v>90.677716525924964</c:v>
                </c:pt>
                <c:pt idx="14">
                  <c:v>90.760301130511635</c:v>
                </c:pt>
                <c:pt idx="15">
                  <c:v>90.674003999095049</c:v>
                </c:pt>
                <c:pt idx="16">
                  <c:v>90.493708578843666</c:v>
                </c:pt>
                <c:pt idx="17">
                  <c:v>90.229192714070365</c:v>
                </c:pt>
                <c:pt idx="18">
                  <c:v>89.866464255198792</c:v>
                </c:pt>
                <c:pt idx="19">
                  <c:v>89.5240277261708</c:v>
                </c:pt>
                <c:pt idx="20">
                  <c:v>89.224442092529017</c:v>
                </c:pt>
                <c:pt idx="21">
                  <c:v>88.935562272870953</c:v>
                </c:pt>
                <c:pt idx="22">
                  <c:v>88.632133656595727</c:v>
                </c:pt>
                <c:pt idx="23">
                  <c:v>88.314491311121941</c:v>
                </c:pt>
                <c:pt idx="24">
                  <c:v>87.917700958903595</c:v>
                </c:pt>
                <c:pt idx="25">
                  <c:v>87.529723374812619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135.62657423354005</c:v>
                </c:pt>
                <c:pt idx="1">
                  <c:v>131.22324289964538</c:v>
                </c:pt>
                <c:pt idx="2">
                  <c:v>124.96652755906699</c:v>
                </c:pt>
                <c:pt idx="3">
                  <c:v>130.0786257943515</c:v>
                </c:pt>
                <c:pt idx="4">
                  <c:v>133.60517578906467</c:v>
                </c:pt>
                <c:pt idx="5">
                  <c:v>141.21005023494413</c:v>
                </c:pt>
                <c:pt idx="6">
                  <c:v>138.70813429725507</c:v>
                </c:pt>
                <c:pt idx="7">
                  <c:v>139.61326340464294</c:v>
                </c:pt>
                <c:pt idx="8">
                  <c:v>135.32895396769746</c:v>
                </c:pt>
                <c:pt idx="9">
                  <c:v>132.67338922496643</c:v>
                </c:pt>
                <c:pt idx="10">
                  <c:v>121.95422184074346</c:v>
                </c:pt>
                <c:pt idx="11">
                  <c:v>121.36341995661454</c:v>
                </c:pt>
                <c:pt idx="12">
                  <c:v>120.12527339522642</c:v>
                </c:pt>
                <c:pt idx="13">
                  <c:v>119.13016206802752</c:v>
                </c:pt>
                <c:pt idx="14">
                  <c:v>118.41776637940904</c:v>
                </c:pt>
                <c:pt idx="15">
                  <c:v>117.58327806917306</c:v>
                </c:pt>
                <c:pt idx="16">
                  <c:v>116.60617302453301</c:v>
                </c:pt>
                <c:pt idx="17">
                  <c:v>115.59709051556158</c:v>
                </c:pt>
                <c:pt idx="18">
                  <c:v>114.62070563431509</c:v>
                </c:pt>
                <c:pt idx="19">
                  <c:v>113.63968634120447</c:v>
                </c:pt>
                <c:pt idx="20">
                  <c:v>112.64003964760431</c:v>
                </c:pt>
                <c:pt idx="21">
                  <c:v>111.5548164640163</c:v>
                </c:pt>
                <c:pt idx="22">
                  <c:v>110.5283832144397</c:v>
                </c:pt>
                <c:pt idx="23">
                  <c:v>109.5268790336256</c:v>
                </c:pt>
                <c:pt idx="24">
                  <c:v>108.51894080348049</c:v>
                </c:pt>
                <c:pt idx="25">
                  <c:v>107.55902648492737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140.10887485961572</c:v>
                </c:pt>
                <c:pt idx="1">
                  <c:v>303.23760132675784</c:v>
                </c:pt>
                <c:pt idx="2">
                  <c:v>159.32663433578836</c:v>
                </c:pt>
                <c:pt idx="3">
                  <c:v>138.92631735733767</c:v>
                </c:pt>
                <c:pt idx="4">
                  <c:v>99.793038165813826</c:v>
                </c:pt>
                <c:pt idx="5">
                  <c:v>133.86761186049824</c:v>
                </c:pt>
                <c:pt idx="6">
                  <c:v>103.15917223444819</c:v>
                </c:pt>
                <c:pt idx="7">
                  <c:v>87.529723374812619</c:v>
                </c:pt>
                <c:pt idx="8">
                  <c:v>107.55902648492737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124.69099470190012</c:v>
                </c:pt>
                <c:pt idx="1">
                  <c:v>255.83052586660614</c:v>
                </c:pt>
                <c:pt idx="2">
                  <c:v>153.5020850343077</c:v>
                </c:pt>
                <c:pt idx="3">
                  <c:v>155.90666754427519</c:v>
                </c:pt>
                <c:pt idx="4">
                  <c:v>108.61363702600913</c:v>
                </c:pt>
                <c:pt idx="5">
                  <c:v>118.20835615229684</c:v>
                </c:pt>
                <c:pt idx="6">
                  <c:v>102.42384098999338</c:v>
                </c:pt>
                <c:pt idx="7">
                  <c:v>80.930670843868086</c:v>
                </c:pt>
                <c:pt idx="8">
                  <c:v>121.95422184074346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11.001805631343951</c:v>
                </c:pt>
                <c:pt idx="1">
                  <c:v>23.81120505931316</c:v>
                </c:pt>
                <c:pt idx="2">
                  <c:v>12.510846758386155</c:v>
                </c:pt>
                <c:pt idx="3">
                  <c:v>10.908947360938264</c:v>
                </c:pt>
                <c:pt idx="4">
                  <c:v>7.8360746980634461</c:v>
                </c:pt>
                <c:pt idx="5">
                  <c:v>10.511721313136489</c:v>
                </c:pt>
                <c:pt idx="6">
                  <c:v>8.100394519268681</c:v>
                </c:pt>
                <c:pt idx="7">
                  <c:v>6.8731192403041526</c:v>
                </c:pt>
                <c:pt idx="8">
                  <c:v>8.4458854192456876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10.203336388437249</c:v>
                </c:pt>
                <c:pt idx="1">
                  <c:v>20.93434991106059</c:v>
                </c:pt>
                <c:pt idx="2">
                  <c:v>12.560918402134401</c:v>
                </c:pt>
                <c:pt idx="3">
                  <c:v>12.757682926161232</c:v>
                </c:pt>
                <c:pt idx="4">
                  <c:v>8.8877426761846685</c:v>
                </c:pt>
                <c:pt idx="5">
                  <c:v>9.6728687154157491</c:v>
                </c:pt>
                <c:pt idx="6">
                  <c:v>8.3812380061219027</c:v>
                </c:pt>
                <c:pt idx="7">
                  <c:v>6.6224739062835729</c:v>
                </c:pt>
                <c:pt idx="8">
                  <c:v>9.9793890682006428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8.8485540412849666</c:v>
                </c:pt>
                <c:pt idx="1">
                  <c:v>17.579302844365706</c:v>
                </c:pt>
                <c:pt idx="2">
                  <c:v>11.03937564719307</c:v>
                </c:pt>
                <c:pt idx="3">
                  <c:v>13.233761117051149</c:v>
                </c:pt>
                <c:pt idx="4">
                  <c:v>10.786807192268709</c:v>
                </c:pt>
                <c:pt idx="5">
                  <c:v>9.8269895436851726</c:v>
                </c:pt>
                <c:pt idx="6">
                  <c:v>8.8032983818263197</c:v>
                </c:pt>
                <c:pt idx="7">
                  <c:v>7.7307963492199274</c:v>
                </c:pt>
                <c:pt idx="8">
                  <c:v>12.151114883104972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7.7503429075779284E-2</c:v>
                </c:pt>
                <c:pt idx="1">
                  <c:v>8.4796501699910376E-2</c:v>
                </c:pt>
                <c:pt idx="2">
                  <c:v>8.8224309912238327E-2</c:v>
                </c:pt>
                <c:pt idx="3">
                  <c:v>8.7626340017022256E-2</c:v>
                </c:pt>
                <c:pt idx="4">
                  <c:v>8.5727374497980999E-2</c:v>
                </c:pt>
                <c:pt idx="5">
                  <c:v>8.8485540412849673E-2</c:v>
                </c:pt>
                <c:pt idx="6">
                  <c:v>9.066111415282016E-2</c:v>
                </c:pt>
                <c:pt idx="7">
                  <c:v>9.3982915819152996E-2</c:v>
                </c:pt>
                <c:pt idx="8">
                  <c:v>9.423930632587664E-2</c:v>
                </c:pt>
                <c:pt idx="9">
                  <c:v>9.7716269107583006E-2</c:v>
                </c:pt>
                <c:pt idx="10">
                  <c:v>0.10203336388437249</c:v>
                </c:pt>
                <c:pt idx="11">
                  <c:v>9.8829724227427099E-2</c:v>
                </c:pt>
                <c:pt idx="12">
                  <c:v>9.9457025983267791E-2</c:v>
                </c:pt>
                <c:pt idx="13">
                  <c:v>0.10015577844976901</c:v>
                </c:pt>
                <c:pt idx="14">
                  <c:v>0.10086333098677439</c:v>
                </c:pt>
                <c:pt idx="15">
                  <c:v>0.1016129320975294</c:v>
                </c:pt>
                <c:pt idx="16">
                  <c:v>0.10237124812655918</c:v>
                </c:pt>
                <c:pt idx="17">
                  <c:v>0.1031648775781699</c:v>
                </c:pt>
                <c:pt idx="18">
                  <c:v>0.10399409614209756</c:v>
                </c:pt>
                <c:pt idx="19">
                  <c:v>0.10483542295286429</c:v>
                </c:pt>
                <c:pt idx="20">
                  <c:v>0.10569984183057027</c:v>
                </c:pt>
                <c:pt idx="21">
                  <c:v>0.10655615048361818</c:v>
                </c:pt>
                <c:pt idx="22">
                  <c:v>0.10738111029550235</c:v>
                </c:pt>
                <c:pt idx="23">
                  <c:v>0.10820502879658014</c:v>
                </c:pt>
                <c:pt idx="24">
                  <c:v>0.10902104049223359</c:v>
                </c:pt>
                <c:pt idx="25">
                  <c:v>0.11001805631343951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0.18171141090090695</c:v>
                </c:pt>
                <c:pt idx="1">
                  <c:v>0.17637794907660362</c:v>
                </c:pt>
                <c:pt idx="2">
                  <c:v>0.1822712519392537</c:v>
                </c:pt>
                <c:pt idx="3">
                  <c:v>0.18381141165055156</c:v>
                </c:pt>
                <c:pt idx="4">
                  <c:v>0.17903781748791772</c:v>
                </c:pt>
                <c:pt idx="5">
                  <c:v>0.17579302844365707</c:v>
                </c:pt>
                <c:pt idx="6">
                  <c:v>0.18464593839104659</c:v>
                </c:pt>
                <c:pt idx="7">
                  <c:v>0.18194717059114893</c:v>
                </c:pt>
                <c:pt idx="8">
                  <c:v>0.19299962815328386</c:v>
                </c:pt>
                <c:pt idx="9">
                  <c:v>0.19741600466907513</c:v>
                </c:pt>
                <c:pt idx="10">
                  <c:v>0.2093434991106059</c:v>
                </c:pt>
                <c:pt idx="11">
                  <c:v>0.2146841427165338</c:v>
                </c:pt>
                <c:pt idx="12">
                  <c:v>0.21613097420020019</c:v>
                </c:pt>
                <c:pt idx="13">
                  <c:v>0.21773261030116983</c:v>
                </c:pt>
                <c:pt idx="14">
                  <c:v>0.21927442531950839</c:v>
                </c:pt>
                <c:pt idx="15">
                  <c:v>0.22083451812521582</c:v>
                </c:pt>
                <c:pt idx="16">
                  <c:v>0.22242224002429631</c:v>
                </c:pt>
                <c:pt idx="17">
                  <c:v>0.22409193894705956</c:v>
                </c:pt>
                <c:pt idx="18">
                  <c:v>0.22588543709015749</c:v>
                </c:pt>
                <c:pt idx="19">
                  <c:v>0.22764929953183094</c:v>
                </c:pt>
                <c:pt idx="20">
                  <c:v>0.22946905571356879</c:v>
                </c:pt>
                <c:pt idx="21">
                  <c:v>0.23122076597041069</c:v>
                </c:pt>
                <c:pt idx="22">
                  <c:v>0.23296168158577304</c:v>
                </c:pt>
                <c:pt idx="23">
                  <c:v>0.23467991444603914</c:v>
                </c:pt>
                <c:pt idx="24">
                  <c:v>0.23641096384035168</c:v>
                </c:pt>
                <c:pt idx="25">
                  <c:v>0.23811205059313159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0.11158478101076474</c:v>
                </c:pt>
                <c:pt idx="1">
                  <c:v>0.1116687817477225</c:v>
                </c:pt>
                <c:pt idx="2">
                  <c:v>0.11677523683927056</c:v>
                </c:pt>
                <c:pt idx="3">
                  <c:v>0.11399358058283406</c:v>
                </c:pt>
                <c:pt idx="4">
                  <c:v>0.11240475045696453</c:v>
                </c:pt>
                <c:pt idx="5">
                  <c:v>0.1103937564719307</c:v>
                </c:pt>
                <c:pt idx="6">
                  <c:v>0.11399192518816452</c:v>
                </c:pt>
                <c:pt idx="7">
                  <c:v>0.11518811032777031</c:v>
                </c:pt>
                <c:pt idx="8">
                  <c:v>0.11882333889925155</c:v>
                </c:pt>
                <c:pt idx="9">
                  <c:v>0.11773158649559641</c:v>
                </c:pt>
                <c:pt idx="10">
                  <c:v>0.12560918402134402</c:v>
                </c:pt>
                <c:pt idx="11">
                  <c:v>0.11793219885996579</c:v>
                </c:pt>
                <c:pt idx="12">
                  <c:v>0.11819777619904104</c:v>
                </c:pt>
                <c:pt idx="13">
                  <c:v>0.1186579346385989</c:v>
                </c:pt>
                <c:pt idx="14">
                  <c:v>0.11912805471174769</c:v>
                </c:pt>
                <c:pt idx="15">
                  <c:v>0.11961790898903731</c:v>
                </c:pt>
                <c:pt idx="16">
                  <c:v>0.12014641707582562</c:v>
                </c:pt>
                <c:pt idx="17">
                  <c:v>0.12067978656032589</c:v>
                </c:pt>
                <c:pt idx="18">
                  <c:v>0.12125921700975367</c:v>
                </c:pt>
                <c:pt idx="19">
                  <c:v>0.12182971447438577</c:v>
                </c:pt>
                <c:pt idx="20">
                  <c:v>0.12243223252652846</c:v>
                </c:pt>
                <c:pt idx="21">
                  <c:v>0.12297906954078651</c:v>
                </c:pt>
                <c:pt idx="22">
                  <c:v>0.12350597553409111</c:v>
                </c:pt>
                <c:pt idx="23">
                  <c:v>0.12400572532300724</c:v>
                </c:pt>
                <c:pt idx="24">
                  <c:v>0.12455713697441925</c:v>
                </c:pt>
                <c:pt idx="25">
                  <c:v>0.12510846758386154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0.13239189993817888</c:v>
                </c:pt>
                <c:pt idx="1">
                  <c:v>0.13271097834601278</c:v>
                </c:pt>
                <c:pt idx="2">
                  <c:v>0.13542181759578223</c:v>
                </c:pt>
                <c:pt idx="3">
                  <c:v>0.13363901627855915</c:v>
                </c:pt>
                <c:pt idx="4">
                  <c:v>0.13362407184189579</c:v>
                </c:pt>
                <c:pt idx="5">
                  <c:v>0.13233761117051149</c:v>
                </c:pt>
                <c:pt idx="6">
                  <c:v>0.12627557079823712</c:v>
                </c:pt>
                <c:pt idx="7">
                  <c:v>0.12761455780189199</c:v>
                </c:pt>
                <c:pt idx="8">
                  <c:v>0.12652363180555562</c:v>
                </c:pt>
                <c:pt idx="9">
                  <c:v>0.12086411959459435</c:v>
                </c:pt>
                <c:pt idx="10">
                  <c:v>0.12757682926161232</c:v>
                </c:pt>
                <c:pt idx="11">
                  <c:v>0.12259459661487017</c:v>
                </c:pt>
                <c:pt idx="12">
                  <c:v>0.12225312419686805</c:v>
                </c:pt>
                <c:pt idx="13">
                  <c:v>0.12165371365495004</c:v>
                </c:pt>
                <c:pt idx="14">
                  <c:v>0.12099823867657132</c:v>
                </c:pt>
                <c:pt idx="15">
                  <c:v>0.12020895710497295</c:v>
                </c:pt>
                <c:pt idx="16">
                  <c:v>0.11933828298838586</c:v>
                </c:pt>
                <c:pt idx="17">
                  <c:v>0.11838116429251208</c:v>
                </c:pt>
                <c:pt idx="18">
                  <c:v>0.1172469837097346</c:v>
                </c:pt>
                <c:pt idx="19">
                  <c:v>0.11607920330573383</c:v>
                </c:pt>
                <c:pt idx="20">
                  <c:v>0.11483767005807369</c:v>
                </c:pt>
                <c:pt idx="21">
                  <c:v>0.11376878288029364</c:v>
                </c:pt>
                <c:pt idx="22">
                  <c:v>0.11271297901662715</c:v>
                </c:pt>
                <c:pt idx="23">
                  <c:v>0.11162745390099323</c:v>
                </c:pt>
                <c:pt idx="24">
                  <c:v>0.11056200592802422</c:v>
                </c:pt>
                <c:pt idx="25">
                  <c:v>0.10908947360938263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0.1050853090783487</c:v>
                </c:pt>
                <c:pt idx="1">
                  <c:v>0.1069799010671106</c:v>
                </c:pt>
                <c:pt idx="2">
                  <c:v>0.10322891709340783</c:v>
                </c:pt>
                <c:pt idx="3">
                  <c:v>0.10150669123525363</c:v>
                </c:pt>
                <c:pt idx="4">
                  <c:v>0.10623045032168876</c:v>
                </c:pt>
                <c:pt idx="5">
                  <c:v>0.10786807192268709</c:v>
                </c:pt>
                <c:pt idx="6">
                  <c:v>9.8505492958538193E-2</c:v>
                </c:pt>
                <c:pt idx="7">
                  <c:v>0.10138963182887183</c:v>
                </c:pt>
                <c:pt idx="8">
                  <c:v>9.4940134085350569E-2</c:v>
                </c:pt>
                <c:pt idx="9">
                  <c:v>9.9045108925842298E-2</c:v>
                </c:pt>
                <c:pt idx="10">
                  <c:v>8.8877426761846692E-2</c:v>
                </c:pt>
                <c:pt idx="11">
                  <c:v>8.9972848269422687E-2</c:v>
                </c:pt>
                <c:pt idx="12">
                  <c:v>8.9056047247977041E-2</c:v>
                </c:pt>
                <c:pt idx="13">
                  <c:v>8.7946039789323083E-2</c:v>
                </c:pt>
                <c:pt idx="14">
                  <c:v>8.7017804926229264E-2</c:v>
                </c:pt>
                <c:pt idx="15">
                  <c:v>8.6203625368939815E-2</c:v>
                </c:pt>
                <c:pt idx="16">
                  <c:v>8.543160442687657E-2</c:v>
                </c:pt>
                <c:pt idx="17">
                  <c:v>8.4619853448045401E-2</c:v>
                </c:pt>
                <c:pt idx="18">
                  <c:v>8.3814444233796248E-2</c:v>
                </c:pt>
                <c:pt idx="19">
                  <c:v>8.302899369482275E-2</c:v>
                </c:pt>
                <c:pt idx="20">
                  <c:v>8.2236496585760321E-2</c:v>
                </c:pt>
                <c:pt idx="21">
                  <c:v>8.1449245841623344E-2</c:v>
                </c:pt>
                <c:pt idx="22">
                  <c:v>8.0667003051709193E-2</c:v>
                </c:pt>
                <c:pt idx="23">
                  <c:v>7.9882242353593494E-2</c:v>
                </c:pt>
                <c:pt idx="24">
                  <c:v>7.9074460752696016E-2</c:v>
                </c:pt>
                <c:pt idx="25">
                  <c:v>7.8360746980634458E-2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0.10048278171652648</c:v>
                </c:pt>
                <c:pt idx="1">
                  <c:v>9.5839428743234908E-2</c:v>
                </c:pt>
                <c:pt idx="2">
                  <c:v>9.5491928855398256E-2</c:v>
                </c:pt>
                <c:pt idx="3">
                  <c:v>9.4193631279103948E-2</c:v>
                </c:pt>
                <c:pt idx="4">
                  <c:v>9.63923958238109E-2</c:v>
                </c:pt>
                <c:pt idx="5">
                  <c:v>9.8269895436851717E-2</c:v>
                </c:pt>
                <c:pt idx="6">
                  <c:v>9.9301664533948258E-2</c:v>
                </c:pt>
                <c:pt idx="7">
                  <c:v>9.437630537267877E-2</c:v>
                </c:pt>
                <c:pt idx="8">
                  <c:v>9.4587149681159638E-2</c:v>
                </c:pt>
                <c:pt idx="9">
                  <c:v>0.10009745132249748</c:v>
                </c:pt>
                <c:pt idx="10">
                  <c:v>9.6728687154157486E-2</c:v>
                </c:pt>
                <c:pt idx="11">
                  <c:v>9.8924226686130351E-2</c:v>
                </c:pt>
                <c:pt idx="12">
                  <c:v>9.9164153149643774E-2</c:v>
                </c:pt>
                <c:pt idx="13">
                  <c:v>9.9593400146612443E-2</c:v>
                </c:pt>
                <c:pt idx="14">
                  <c:v>9.9963646585300117E-2</c:v>
                </c:pt>
                <c:pt idx="15">
                  <c:v>0.10031671533005024</c:v>
                </c:pt>
                <c:pt idx="16">
                  <c:v>0.10068508636083895</c:v>
                </c:pt>
                <c:pt idx="17">
                  <c:v>0.10109378925732407</c:v>
                </c:pt>
                <c:pt idx="18">
                  <c:v>0.10154178184865111</c:v>
                </c:pt>
                <c:pt idx="19">
                  <c:v>0.10201770606295422</c:v>
                </c:pt>
                <c:pt idx="20">
                  <c:v>0.10251169102884997</c:v>
                </c:pt>
                <c:pt idx="21">
                  <c:v>0.10294074436375059</c:v>
                </c:pt>
                <c:pt idx="22">
                  <c:v>0.10341827727238788</c:v>
                </c:pt>
                <c:pt idx="23">
                  <c:v>0.1039688392395732</c:v>
                </c:pt>
                <c:pt idx="24">
                  <c:v>0.1045088478864039</c:v>
                </c:pt>
                <c:pt idx="25">
                  <c:v>0.10511721313136489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9.0571778672560069E-2</c:v>
                </c:pt>
                <c:pt idx="1">
                  <c:v>9.6559139323740314E-2</c:v>
                </c:pt>
                <c:pt idx="2">
                  <c:v>9.3602478759434671E-2</c:v>
                </c:pt>
                <c:pt idx="3">
                  <c:v>9.1630168691815769E-2</c:v>
                </c:pt>
                <c:pt idx="4">
                  <c:v>9.1172808108356512E-2</c:v>
                </c:pt>
                <c:pt idx="5">
                  <c:v>8.8032983818263202E-2</c:v>
                </c:pt>
                <c:pt idx="6">
                  <c:v>9.3079948347535135E-2</c:v>
                </c:pt>
                <c:pt idx="7">
                  <c:v>9.1831181816846061E-2</c:v>
                </c:pt>
                <c:pt idx="8">
                  <c:v>8.5246393479749522E-2</c:v>
                </c:pt>
                <c:pt idx="9">
                  <c:v>8.5502904686398706E-2</c:v>
                </c:pt>
                <c:pt idx="10">
                  <c:v>8.3812380061219022E-2</c:v>
                </c:pt>
                <c:pt idx="11">
                  <c:v>8.3497810529569005E-2</c:v>
                </c:pt>
                <c:pt idx="12">
                  <c:v>8.3369573899169741E-2</c:v>
                </c:pt>
                <c:pt idx="13">
                  <c:v>8.3285653593712594E-2</c:v>
                </c:pt>
                <c:pt idx="14">
                  <c:v>8.3133560648006727E-2</c:v>
                </c:pt>
                <c:pt idx="15">
                  <c:v>8.294599910547458E-2</c:v>
                </c:pt>
                <c:pt idx="16">
                  <c:v>8.2773006398249624E-2</c:v>
                </c:pt>
                <c:pt idx="17">
                  <c:v>8.2588490661295685E-2</c:v>
                </c:pt>
                <c:pt idx="18">
                  <c:v>8.2382767779941884E-2</c:v>
                </c:pt>
                <c:pt idx="19">
                  <c:v>8.2168215452643592E-2</c:v>
                </c:pt>
                <c:pt idx="20">
                  <c:v>8.1941233653145679E-2</c:v>
                </c:pt>
                <c:pt idx="21">
                  <c:v>8.177092233527565E-2</c:v>
                </c:pt>
                <c:pt idx="22">
                  <c:v>8.15575736135698E-2</c:v>
                </c:pt>
                <c:pt idx="23">
                  <c:v>8.1351202162642175E-2</c:v>
                </c:pt>
                <c:pt idx="24">
                  <c:v>8.1156548528912228E-2</c:v>
                </c:pt>
                <c:pt idx="25">
                  <c:v>8.1003945192686805E-2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7.7378673009233928E-2</c:v>
                </c:pt>
                <c:pt idx="1">
                  <c:v>7.4932959140403682E-2</c:v>
                </c:pt>
                <c:pt idx="2">
                  <c:v>7.0845200152364146E-2</c:v>
                </c:pt>
                <c:pt idx="3">
                  <c:v>7.5216396392778148E-2</c:v>
                </c:pt>
                <c:pt idx="4">
                  <c:v>7.6522833484382879E-2</c:v>
                </c:pt>
                <c:pt idx="5">
                  <c:v>7.7307963492199275E-2</c:v>
                </c:pt>
                <c:pt idx="6">
                  <c:v>7.6593426831048361E-2</c:v>
                </c:pt>
                <c:pt idx="7">
                  <c:v>7.7130536457880622E-2</c:v>
                </c:pt>
                <c:pt idx="8">
                  <c:v>8.064642077933401E-2</c:v>
                </c:pt>
                <c:pt idx="9">
                  <c:v>7.1940327983359351E-2</c:v>
                </c:pt>
                <c:pt idx="10">
                  <c:v>6.6224739062835727E-2</c:v>
                </c:pt>
                <c:pt idx="11">
                  <c:v>7.4305178938255709E-2</c:v>
                </c:pt>
                <c:pt idx="12">
                  <c:v>7.4155939870842832E-2</c:v>
                </c:pt>
                <c:pt idx="13">
                  <c:v>7.3894321065321622E-2</c:v>
                </c:pt>
                <c:pt idx="14">
                  <c:v>7.3596852707458055E-2</c:v>
                </c:pt>
                <c:pt idx="15">
                  <c:v>7.3259135374427617E-2</c:v>
                </c:pt>
                <c:pt idx="16">
                  <c:v>7.289843259796952E-2</c:v>
                </c:pt>
                <c:pt idx="17">
                  <c:v>7.2498577988349661E-2</c:v>
                </c:pt>
                <c:pt idx="18">
                  <c:v>7.2018656711613296E-2</c:v>
                </c:pt>
                <c:pt idx="19">
                  <c:v>7.1557739770925471E-2</c:v>
                </c:pt>
                <c:pt idx="20">
                  <c:v>7.1105598025948819E-2</c:v>
                </c:pt>
                <c:pt idx="21">
                  <c:v>7.0670266526869335E-2</c:v>
                </c:pt>
                <c:pt idx="22">
                  <c:v>7.0223471851544442E-2</c:v>
                </c:pt>
                <c:pt idx="23">
                  <c:v>6.9761712642430695E-2</c:v>
                </c:pt>
                <c:pt idx="24">
                  <c:v>6.9241965697004568E-2</c:v>
                </c:pt>
                <c:pt idx="25">
                  <c:v>6.8731192403041527E-2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0.12328993659770097</c:v>
                </c:pt>
                <c:pt idx="1">
                  <c:v>0.12013436085526133</c:v>
                </c:pt>
                <c:pt idx="2">
                  <c:v>0.11413885885285018</c:v>
                </c:pt>
                <c:pt idx="3">
                  <c:v>0.11838276387208141</c:v>
                </c:pt>
                <c:pt idx="4">
                  <c:v>0.11888749797700181</c:v>
                </c:pt>
                <c:pt idx="5">
                  <c:v>0.12151114883104973</c:v>
                </c:pt>
                <c:pt idx="6">
                  <c:v>0.11694491879866169</c:v>
                </c:pt>
                <c:pt idx="7">
                  <c:v>0.11653958998375853</c:v>
                </c:pt>
                <c:pt idx="8">
                  <c:v>0.11199399679043845</c:v>
                </c:pt>
                <c:pt idx="9">
                  <c:v>0.10968622721505321</c:v>
                </c:pt>
                <c:pt idx="10">
                  <c:v>9.9793890682006434E-2</c:v>
                </c:pt>
                <c:pt idx="11">
                  <c:v>9.925927315782529E-2</c:v>
                </c:pt>
                <c:pt idx="12">
                  <c:v>9.8215385252989534E-2</c:v>
                </c:pt>
                <c:pt idx="13">
                  <c:v>9.7080548360542529E-2</c:v>
                </c:pt>
                <c:pt idx="14">
                  <c:v>9.6024085438404239E-2</c:v>
                </c:pt>
                <c:pt idx="15">
                  <c:v>9.5000208504352424E-2</c:v>
                </c:pt>
                <c:pt idx="16">
                  <c:v>9.3933682000998067E-2</c:v>
                </c:pt>
                <c:pt idx="17">
                  <c:v>9.2881521266917844E-2</c:v>
                </c:pt>
                <c:pt idx="18">
                  <c:v>9.1856615474254347E-2</c:v>
                </c:pt>
                <c:pt idx="19">
                  <c:v>9.083370475383909E-2</c:v>
                </c:pt>
                <c:pt idx="20">
                  <c:v>8.9766180577554228E-2</c:v>
                </c:pt>
                <c:pt idx="21">
                  <c:v>8.8644052057372011E-2</c:v>
                </c:pt>
                <c:pt idx="22">
                  <c:v>8.7571927778795189E-2</c:v>
                </c:pt>
                <c:pt idx="23">
                  <c:v>8.6517881135140612E-2</c:v>
                </c:pt>
                <c:pt idx="24">
                  <c:v>8.546702989995443E-2</c:v>
                </c:pt>
                <c:pt idx="25">
                  <c:v>8.445885419245687E-2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15.3644007745783</c:v>
                </c:pt>
                <c:pt idx="1">
                  <c:v>34.496980556753812</c:v>
                </c:pt>
                <c:pt idx="2">
                  <c:v>14.114479844517462</c:v>
                </c:pt>
                <c:pt idx="3">
                  <c:v>-7.5978004767572997</c:v>
                </c:pt>
                <c:pt idx="4">
                  <c:v>-5.553021776856383</c:v>
                </c:pt>
                <c:pt idx="5">
                  <c:v>6.8740565855636788</c:v>
                </c:pt>
                <c:pt idx="6">
                  <c:v>1.1173804043920086</c:v>
                </c:pt>
                <c:pt idx="7">
                  <c:v>-2.823814902212618</c:v>
                </c:pt>
                <c:pt idx="8">
                  <c:v>-8.5366610099777063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6.4961316449026612</c:v>
                </c:pt>
                <c:pt idx="1">
                  <c:v>17.041654267023432</c:v>
                </c:pt>
                <c:pt idx="2">
                  <c:v>11.097254493656067</c:v>
                </c:pt>
                <c:pt idx="3">
                  <c:v>9.7128126780024218</c:v>
                </c:pt>
                <c:pt idx="4">
                  <c:v>-11.188553467639863</c:v>
                </c:pt>
                <c:pt idx="5">
                  <c:v>-2.8667182387591623</c:v>
                </c:pt>
                <c:pt idx="6">
                  <c:v>-0.99807843734335222</c:v>
                </c:pt>
                <c:pt idx="7">
                  <c:v>-6.086335555619911</c:v>
                </c:pt>
                <c:pt idx="8">
                  <c:v>-10.71916738422297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1.0769571621255665</c:v>
                </c:pt>
                <c:pt idx="1">
                  <c:v>17.499890569263471</c:v>
                </c:pt>
                <c:pt idx="2">
                  <c:v>-5.4490851920324133</c:v>
                </c:pt>
                <c:pt idx="3">
                  <c:v>-7.1221179921365092</c:v>
                </c:pt>
                <c:pt idx="4">
                  <c:v>-1.9180306488664201</c:v>
                </c:pt>
                <c:pt idx="5">
                  <c:v>5.955247479151609</c:v>
                </c:pt>
                <c:pt idx="6">
                  <c:v>0.23974923883818633</c:v>
                </c:pt>
                <c:pt idx="7">
                  <c:v>9.7433331552269635</c:v>
                </c:pt>
                <c:pt idx="8">
                  <c:v>-4.3709437715703956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14.340922995590034</c:v>
                </c:pt>
                <c:pt idx="1">
                  <c:v>29.907184890888232</c:v>
                </c:pt>
                <c:pt idx="2">
                  <c:v>11.273634493513072</c:v>
                </c:pt>
                <c:pt idx="3">
                  <c:v>-9.858232194801019</c:v>
                </c:pt>
                <c:pt idx="4">
                  <c:v>-6.9025682113288838</c:v>
                </c:pt>
                <c:pt idx="5">
                  <c:v>9.7040082290497907</c:v>
                </c:pt>
                <c:pt idx="6">
                  <c:v>0.49558200561662602</c:v>
                </c:pt>
                <c:pt idx="7">
                  <c:v>-3.1442806242824304</c:v>
                </c:pt>
                <c:pt idx="8">
                  <c:v>-10.02425158424569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15.417880157715601</c:v>
                </c:pt>
                <c:pt idx="1">
                  <c:v>47.407075460151702</c:v>
                </c:pt>
                <c:pt idx="2">
                  <c:v>5.8245493014806584</c:v>
                </c:pt>
                <c:pt idx="3">
                  <c:v>-16.980350186937528</c:v>
                </c:pt>
                <c:pt idx="4">
                  <c:v>-8.8205988601953038</c:v>
                </c:pt>
                <c:pt idx="5">
                  <c:v>15.6592557082014</c:v>
                </c:pt>
                <c:pt idx="6">
                  <c:v>0.73533124445481235</c:v>
                </c:pt>
                <c:pt idx="7">
                  <c:v>6.5990525309445331</c:v>
                </c:pt>
                <c:pt idx="8">
                  <c:v>-14.395195355816085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11.189195445172921</c:v>
                </c:pt>
                <c:pt idx="1">
                  <c:v>31.725603476767787</c:v>
                </c:pt>
                <c:pt idx="2">
                  <c:v>10.512897641324273</c:v>
                </c:pt>
                <c:pt idx="3">
                  <c:v>-21.904155553427515</c:v>
                </c:pt>
                <c:pt idx="4">
                  <c:v>2.5417982738836571</c:v>
                </c:pt>
                <c:pt idx="5">
                  <c:v>9.5450679357954584</c:v>
                </c:pt>
                <c:pt idx="6">
                  <c:v>-3.9553317709239622</c:v>
                </c:pt>
                <c:pt idx="7">
                  <c:v>4.2135729881017596</c:v>
                </c:pt>
                <c:pt idx="8">
                  <c:v>-10.122579038916264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4.2286847125425311</c:v>
                </c:pt>
                <c:pt idx="1">
                  <c:v>15.681471983383858</c:v>
                </c:pt>
                <c:pt idx="2">
                  <c:v>-4.6883483398434862</c:v>
                </c:pt>
                <c:pt idx="3">
                  <c:v>4.9238053664900931</c:v>
                </c:pt>
                <c:pt idx="4">
                  <c:v>-11.362397134078975</c:v>
                </c:pt>
                <c:pt idx="5">
                  <c:v>6.114187772405927</c:v>
                </c:pt>
                <c:pt idx="6">
                  <c:v>4.6906630153787034</c:v>
                </c:pt>
                <c:pt idx="7">
                  <c:v>2.3854795428427735</c:v>
                </c:pt>
                <c:pt idx="8">
                  <c:v>-4.2726163168997431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2.8892419780769245</c:v>
                </c:pt>
                <c:pt idx="1">
                  <c:v>-0.62708069420775558</c:v>
                </c:pt>
                <c:pt idx="2">
                  <c:v>-0.1995761251698589</c:v>
                </c:pt>
                <c:pt idx="3">
                  <c:v>-0.20227967891185994</c:v>
                </c:pt>
                <c:pt idx="4">
                  <c:v>2.2671247735026867</c:v>
                </c:pt>
                <c:pt idx="5">
                  <c:v>0.63439785169483009</c:v>
                </c:pt>
                <c:pt idx="6">
                  <c:v>-0.96833970123778279</c:v>
                </c:pt>
                <c:pt idx="7">
                  <c:v>2.6960503647897163</c:v>
                </c:pt>
                <c:pt idx="8">
                  <c:v>1.5446344448941307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4.020825197099219</c:v>
                </c:pt>
                <c:pt idx="1">
                  <c:v>10.350887588376075</c:v>
                </c:pt>
                <c:pt idx="2">
                  <c:v>2.0842744756276872</c:v>
                </c:pt>
                <c:pt idx="3">
                  <c:v>-6.3891413923325331</c:v>
                </c:pt>
                <c:pt idx="4">
                  <c:v>0.93999789204999118</c:v>
                </c:pt>
                <c:pt idx="5">
                  <c:v>4.4785212141426811</c:v>
                </c:pt>
                <c:pt idx="6">
                  <c:v>6.3434596183945757E-2</c:v>
                </c:pt>
                <c:pt idx="7">
                  <c:v>3.9839461518836963</c:v>
                </c:pt>
                <c:pt idx="8">
                  <c:v>-11.685509386225355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8.5078129825393347</c:v>
                </c:pt>
                <c:pt idx="1">
                  <c:v>37.683268565983383</c:v>
                </c:pt>
                <c:pt idx="2">
                  <c:v>3.9398509510228621</c:v>
                </c:pt>
                <c:pt idx="3">
                  <c:v>-10.388929115693131</c:v>
                </c:pt>
                <c:pt idx="4">
                  <c:v>-12.0277215257479</c:v>
                </c:pt>
                <c:pt idx="5">
                  <c:v>10.546336642363975</c:v>
                </c:pt>
                <c:pt idx="6">
                  <c:v>1.640236349508541</c:v>
                </c:pt>
                <c:pt idx="7">
                  <c:v>-8.0943985728865187E-2</c:v>
                </c:pt>
                <c:pt idx="8">
                  <c:v>-4.2543204144847593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0.86912577938276137</c:v>
                </c:pt>
                <c:pt idx="1">
                  <c:v>0.89710692838489159</c:v>
                </c:pt>
                <c:pt idx="2">
                  <c:v>0.60028972248523793</c:v>
                </c:pt>
                <c:pt idx="3">
                  <c:v>-0.64704778272446761</c:v>
                </c:pt>
                <c:pt idx="4">
                  <c:v>1.3828115046795446</c:v>
                </c:pt>
                <c:pt idx="5">
                  <c:v>-0.14655040154740107</c:v>
                </c:pt>
                <c:pt idx="6">
                  <c:v>-0.46563527431735263</c:v>
                </c:pt>
                <c:pt idx="7">
                  <c:v>4.6871736584347623E-2</c:v>
                </c:pt>
                <c:pt idx="8">
                  <c:v>-5.629750377153897E-2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1.9877682559386223</c:v>
                </c:pt>
                <c:pt idx="1">
                  <c:v>8.0349543406862765</c:v>
                </c:pt>
                <c:pt idx="2">
                  <c:v>2.8308188076197141</c:v>
                </c:pt>
                <c:pt idx="3">
                  <c:v>-7.1985161036281795</c:v>
                </c:pt>
                <c:pt idx="4">
                  <c:v>0.28221387417934007</c:v>
                </c:pt>
                <c:pt idx="5">
                  <c:v>2.9874068184341454</c:v>
                </c:pt>
                <c:pt idx="6">
                  <c:v>-1.1410966452838167</c:v>
                </c:pt>
                <c:pt idx="7">
                  <c:v>2.5766180058452197</c:v>
                </c:pt>
                <c:pt idx="8">
                  <c:v>-9.4085203397043031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8.332301409851528</c:v>
                </c:pt>
                <c:pt idx="1">
                  <c:v>22.79354220769676</c:v>
                </c:pt>
                <c:pt idx="2">
                  <c:v>7.0817891112192584</c:v>
                </c:pt>
                <c:pt idx="3">
                  <c:v>-14.058591667074857</c:v>
                </c:pt>
                <c:pt idx="4">
                  <c:v>0.87677289502476086</c:v>
                </c:pt>
                <c:pt idx="5">
                  <c:v>6.7042115189088349</c:v>
                </c:pt>
                <c:pt idx="6">
                  <c:v>-2.3485998513228488</c:v>
                </c:pt>
                <c:pt idx="7">
                  <c:v>1.5900832456721963</c:v>
                </c:pt>
                <c:pt idx="8">
                  <c:v>-0.65776119544044853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2.0201161986941667</c:v>
                </c:pt>
                <c:pt idx="1">
                  <c:v>-1.5241876225926454</c:v>
                </c:pt>
                <c:pt idx="2">
                  <c:v>-0.79986584765508439</c:v>
                </c:pt>
                <c:pt idx="3">
                  <c:v>0.44476810381260767</c:v>
                </c:pt>
                <c:pt idx="4">
                  <c:v>0.88431326882312078</c:v>
                </c:pt>
                <c:pt idx="5">
                  <c:v>0.78094825324222938</c:v>
                </c:pt>
                <c:pt idx="6">
                  <c:v>-0.50270442692042794</c:v>
                </c:pt>
                <c:pt idx="7">
                  <c:v>2.6491786282053802</c:v>
                </c:pt>
                <c:pt idx="8">
                  <c:v>1.6009319486656715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2.0330569411606012</c:v>
                </c:pt>
                <c:pt idx="1">
                  <c:v>2.315933247689788</c:v>
                </c:pt>
                <c:pt idx="2">
                  <c:v>-0.74654433199202597</c:v>
                </c:pt>
                <c:pt idx="3">
                  <c:v>0.80937471129565175</c:v>
                </c:pt>
                <c:pt idx="4">
                  <c:v>0.65778401787065377</c:v>
                </c:pt>
                <c:pt idx="5">
                  <c:v>1.4911143957085518</c:v>
                </c:pt>
                <c:pt idx="6">
                  <c:v>1.2045312414677447</c:v>
                </c:pt>
                <c:pt idx="7">
                  <c:v>1.4073281460384646</c:v>
                </c:pt>
                <c:pt idx="8">
                  <c:v>-2.2769890465211269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0.17551157268780315</c:v>
                </c:pt>
                <c:pt idx="1">
                  <c:v>14.889726358286737</c:v>
                </c:pt>
                <c:pt idx="2">
                  <c:v>-3.1419381601963465</c:v>
                </c:pt>
                <c:pt idx="3">
                  <c:v>3.6696625513818191</c:v>
                </c:pt>
                <c:pt idx="4">
                  <c:v>-12.904494420772714</c:v>
                </c:pt>
                <c:pt idx="5">
                  <c:v>3.8421251234551672</c:v>
                </c:pt>
                <c:pt idx="6">
                  <c:v>3.9888362008314218</c:v>
                </c:pt>
                <c:pt idx="7">
                  <c:v>-1.6710272314010766</c:v>
                </c:pt>
                <c:pt idx="8">
                  <c:v>-3.596559219044309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78.209733713658181</c:v>
                </c:pt>
                <c:pt idx="1">
                  <c:v>75.639875670766003</c:v>
                </c:pt>
                <c:pt idx="2">
                  <c:v>82.215282579975323</c:v>
                </c:pt>
                <c:pt idx="3">
                  <c:v>68.366038934838144</c:v>
                </c:pt>
                <c:pt idx="4">
                  <c:v>64.281492174183185</c:v>
                </c:pt>
                <c:pt idx="5">
                  <c:v>68.457820437159938</c:v>
                </c:pt>
                <c:pt idx="6">
                  <c:v>73.244341546303573</c:v>
                </c:pt>
                <c:pt idx="7">
                  <c:v>68.714152081260679</c:v>
                </c:pt>
                <c:pt idx="8">
                  <c:v>64.807160884263681</c:v>
                </c:pt>
                <c:pt idx="9">
                  <c:v>64.864263965080767</c:v>
                </c:pt>
                <c:pt idx="10">
                  <c:v>51.238309137709749</c:v>
                </c:pt>
                <c:pt idx="11">
                  <c:v>49.339544332113448</c:v>
                </c:pt>
                <c:pt idx="12">
                  <c:v>49.149268635515966</c:v>
                </c:pt>
                <c:pt idx="13">
                  <c:v>46.081215018873337</c:v>
                </c:pt>
                <c:pt idx="14">
                  <c:v>43.128481345558576</c:v>
                </c:pt>
                <c:pt idx="15">
                  <c:v>41.282615615787705</c:v>
                </c:pt>
                <c:pt idx="16">
                  <c:v>39.539050537904245</c:v>
                </c:pt>
                <c:pt idx="17">
                  <c:v>37.778818768426405</c:v>
                </c:pt>
                <c:pt idx="18">
                  <c:v>36.017822423024171</c:v>
                </c:pt>
                <c:pt idx="19">
                  <c:v>34.259530525956336</c:v>
                </c:pt>
                <c:pt idx="20">
                  <c:v>32.522611773456106</c:v>
                </c:pt>
                <c:pt idx="21">
                  <c:v>30.793931258029591</c:v>
                </c:pt>
                <c:pt idx="22">
                  <c:v>29.080618418822709</c:v>
                </c:pt>
                <c:pt idx="23">
                  <c:v>27.378566647461909</c:v>
                </c:pt>
                <c:pt idx="24">
                  <c:v>25.754639810202612</c:v>
                </c:pt>
                <c:pt idx="25">
                  <c:v>25.221806327465664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187.29459666289887</c:v>
                </c:pt>
                <c:pt idx="1">
                  <c:v>178.98272832536395</c:v>
                </c:pt>
                <c:pt idx="2">
                  <c:v>168.86994570014534</c:v>
                </c:pt>
                <c:pt idx="3">
                  <c:v>177.40861997572699</c:v>
                </c:pt>
                <c:pt idx="4">
                  <c:v>170.18992241385837</c:v>
                </c:pt>
                <c:pt idx="5">
                  <c:v>180.83516842093272</c:v>
                </c:pt>
                <c:pt idx="6">
                  <c:v>167.09344868932507</c:v>
                </c:pt>
                <c:pt idx="7">
                  <c:v>179.45786085414321</c:v>
                </c:pt>
                <c:pt idx="8">
                  <c:v>176.85920746690115</c:v>
                </c:pt>
                <c:pt idx="9">
                  <c:v>165.82771180217756</c:v>
                </c:pt>
                <c:pt idx="10">
                  <c:v>150.86399637513176</c:v>
                </c:pt>
                <c:pt idx="11">
                  <c:v>146.65438207565384</c:v>
                </c:pt>
                <c:pt idx="12">
                  <c:v>148.63744700213468</c:v>
                </c:pt>
                <c:pt idx="13">
                  <c:v>144.20126897429864</c:v>
                </c:pt>
                <c:pt idx="14">
                  <c:v>139.98878098688695</c:v>
                </c:pt>
                <c:pt idx="15">
                  <c:v>135.45619139730556</c:v>
                </c:pt>
                <c:pt idx="16">
                  <c:v>130.81594822780954</c:v>
                </c:pt>
                <c:pt idx="17">
                  <c:v>126.14057098871537</c:v>
                </c:pt>
                <c:pt idx="18">
                  <c:v>121.50451122866441</c:v>
                </c:pt>
                <c:pt idx="19">
                  <c:v>116.90137228488503</c:v>
                </c:pt>
                <c:pt idx="20">
                  <c:v>112.37789669978389</c:v>
                </c:pt>
                <c:pt idx="21">
                  <c:v>107.87904859998208</c:v>
                </c:pt>
                <c:pt idx="22">
                  <c:v>103.40871884404656</c:v>
                </c:pt>
                <c:pt idx="23">
                  <c:v>98.973368786910953</c:v>
                </c:pt>
                <c:pt idx="24">
                  <c:v>94.547433181479022</c:v>
                </c:pt>
                <c:pt idx="25">
                  <c:v>90.037331102625956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247.36272085634334</c:v>
                </c:pt>
                <c:pt idx="1">
                  <c:v>264.41119971883995</c:v>
                </c:pt>
                <c:pt idx="2">
                  <c:v>252.93777045545107</c:v>
                </c:pt>
                <c:pt idx="3">
                  <c:v>242.4593118565484</c:v>
                </c:pt>
                <c:pt idx="4">
                  <c:v>253.82266754860044</c:v>
                </c:pt>
                <c:pt idx="5">
                  <c:v>245.51033902963437</c:v>
                </c:pt>
                <c:pt idx="6">
                  <c:v>257.74671975444528</c:v>
                </c:pt>
                <c:pt idx="7">
                  <c:v>256.2979864403415</c:v>
                </c:pt>
                <c:pt idx="8">
                  <c:v>248.09559975390539</c:v>
                </c:pt>
                <c:pt idx="9">
                  <c:v>238.26925395907315</c:v>
                </c:pt>
                <c:pt idx="10">
                  <c:v>257.67617559812408</c:v>
                </c:pt>
                <c:pt idx="11">
                  <c:v>231.88573638239976</c:v>
                </c:pt>
                <c:pt idx="12">
                  <c:v>234.84722725727082</c:v>
                </c:pt>
                <c:pt idx="13">
                  <c:v>230.95235190384776</c:v>
                </c:pt>
                <c:pt idx="14">
                  <c:v>227.38998964240278</c:v>
                </c:pt>
                <c:pt idx="15">
                  <c:v>223.26488822383706</c:v>
                </c:pt>
                <c:pt idx="16">
                  <c:v>218.92370281777403</c:v>
                </c:pt>
                <c:pt idx="17">
                  <c:v>214.47327791775663</c:v>
                </c:pt>
                <c:pt idx="18">
                  <c:v>210.0162018024746</c:v>
                </c:pt>
                <c:pt idx="19">
                  <c:v>205.54194117973182</c:v>
                </c:pt>
                <c:pt idx="20">
                  <c:v>201.12260034749772</c:v>
                </c:pt>
                <c:pt idx="21">
                  <c:v>196.66080006352445</c:v>
                </c:pt>
                <c:pt idx="22">
                  <c:v>192.18242852515422</c:v>
                </c:pt>
                <c:pt idx="23">
                  <c:v>187.70239868106566</c:v>
                </c:pt>
                <c:pt idx="24">
                  <c:v>183.1822930352206</c:v>
                </c:pt>
                <c:pt idx="25">
                  <c:v>178.48727129530923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230.18416904135299</c:v>
                </c:pt>
                <c:pt idx="1">
                  <c:v>227.38884145444825</c:v>
                </c:pt>
                <c:pt idx="2">
                  <c:v>229.75922198229676</c:v>
                </c:pt>
                <c:pt idx="3">
                  <c:v>231.12523476144727</c:v>
                </c:pt>
                <c:pt idx="4">
                  <c:v>246.86307167208645</c:v>
                </c:pt>
                <c:pt idx="5">
                  <c:v>251.72831790759341</c:v>
                </c:pt>
                <c:pt idx="6">
                  <c:v>255.55420596281263</c:v>
                </c:pt>
                <c:pt idx="7">
                  <c:v>246.68492283437521</c:v>
                </c:pt>
                <c:pt idx="8">
                  <c:v>243.38051705480851</c:v>
                </c:pt>
                <c:pt idx="9">
                  <c:v>265.57177511762097</c:v>
                </c:pt>
                <c:pt idx="10">
                  <c:v>286.68124995747036</c:v>
                </c:pt>
                <c:pt idx="11">
                  <c:v>267.42076965438184</c:v>
                </c:pt>
                <c:pt idx="12">
                  <c:v>270.97629399505115</c:v>
                </c:pt>
                <c:pt idx="13">
                  <c:v>273.27094786971816</c:v>
                </c:pt>
                <c:pt idx="14">
                  <c:v>276.02005055662949</c:v>
                </c:pt>
                <c:pt idx="15">
                  <c:v>278.15121750140395</c:v>
                </c:pt>
                <c:pt idx="16">
                  <c:v>280.07884091532645</c:v>
                </c:pt>
                <c:pt idx="17">
                  <c:v>281.93045983426754</c:v>
                </c:pt>
                <c:pt idx="18">
                  <c:v>283.84101842093179</c:v>
                </c:pt>
                <c:pt idx="19">
                  <c:v>285.7638847882846</c:v>
                </c:pt>
                <c:pt idx="20">
                  <c:v>287.80853310511952</c:v>
                </c:pt>
                <c:pt idx="21">
                  <c:v>289.83953017336256</c:v>
                </c:pt>
                <c:pt idx="22">
                  <c:v>291.89201922828369</c:v>
                </c:pt>
                <c:pt idx="23">
                  <c:v>293.98219847542686</c:v>
                </c:pt>
                <c:pt idx="24">
                  <c:v>296.05847617867323</c:v>
                </c:pt>
                <c:pt idx="25">
                  <c:v>297.88906147247349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51.646195156936479</c:v>
                </c:pt>
                <c:pt idx="1">
                  <c:v>48.887110344659447</c:v>
                </c:pt>
                <c:pt idx="2">
                  <c:v>51.244511217285947</c:v>
                </c:pt>
                <c:pt idx="3">
                  <c:v>52.208653964138286</c:v>
                </c:pt>
                <c:pt idx="4">
                  <c:v>54.187327918116551</c:v>
                </c:pt>
                <c:pt idx="5">
                  <c:v>55.295737336290316</c:v>
                </c:pt>
                <c:pt idx="6">
                  <c:v>58.434591820306373</c:v>
                </c:pt>
                <c:pt idx="7">
                  <c:v>59.503151800762822</c:v>
                </c:pt>
                <c:pt idx="8">
                  <c:v>60.884649707699907</c:v>
                </c:pt>
                <c:pt idx="9">
                  <c:v>60.231322479372281</c:v>
                </c:pt>
                <c:pt idx="10">
                  <c:v>60.855208921056025</c:v>
                </c:pt>
                <c:pt idx="11">
                  <c:v>65.984031438359779</c:v>
                </c:pt>
                <c:pt idx="12">
                  <c:v>64.229637275030242</c:v>
                </c:pt>
                <c:pt idx="13">
                  <c:v>65.269496054219459</c:v>
                </c:pt>
                <c:pt idx="14">
                  <c:v>66.444916590154364</c:v>
                </c:pt>
                <c:pt idx="15">
                  <c:v>67.467124208888734</c:v>
                </c:pt>
                <c:pt idx="16">
                  <c:v>68.484410165700439</c:v>
                </c:pt>
                <c:pt idx="17">
                  <c:v>69.513239431613286</c:v>
                </c:pt>
                <c:pt idx="18" formatCode="General">
                  <c:v>70.526790702628048</c:v>
                </c:pt>
                <c:pt idx="19" formatCode="General">
                  <c:v>71.548742311571459</c:v>
                </c:pt>
                <c:pt idx="20" formatCode="General">
                  <c:v>72.646040207629426</c:v>
                </c:pt>
                <c:pt idx="21" formatCode="General">
                  <c:v>73.77482486314014</c:v>
                </c:pt>
                <c:pt idx="22">
                  <c:v>74.910984466436659</c:v>
                </c:pt>
                <c:pt idx="23">
                  <c:v>76.074409810259368</c:v>
                </c:pt>
                <c:pt idx="24">
                  <c:v>77.290855959505066</c:v>
                </c:pt>
                <c:pt idx="25">
                  <c:v>78.386373873232074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61.972941843130002</c:v>
                </c:pt>
                <c:pt idx="1">
                  <c:v>56.967504163480044</c:v>
                </c:pt>
                <c:pt idx="2">
                  <c:v>57.994402694788832</c:v>
                </c:pt>
                <c:pt idx="3">
                  <c:v>59.551982262890768</c:v>
                </c:pt>
                <c:pt idx="4">
                  <c:v>58.239732250571763</c:v>
                </c:pt>
                <c:pt idx="5">
                  <c:v>60.967229302128054</c:v>
                </c:pt>
                <c:pt idx="6">
                  <c:v>60.231987409944367</c:v>
                </c:pt>
                <c:pt idx="7">
                  <c:v>61.060541069339926</c:v>
                </c:pt>
                <c:pt idx="8">
                  <c:v>61.487811652219797</c:v>
                </c:pt>
                <c:pt idx="9">
                  <c:v>61.563592632132426</c:v>
                </c:pt>
                <c:pt idx="10">
                  <c:v>60.463168290028129</c:v>
                </c:pt>
                <c:pt idx="11">
                  <c:v>63.775243758513014</c:v>
                </c:pt>
                <c:pt idx="12">
                  <c:v>62.123927628155137</c:v>
                </c:pt>
                <c:pt idx="13">
                  <c:v>62.536169308280016</c:v>
                </c:pt>
                <c:pt idx="14">
                  <c:v>63.099106403510497</c:v>
                </c:pt>
                <c:pt idx="15">
                  <c:v>63.538916839400805</c:v>
                </c:pt>
                <c:pt idx="16">
                  <c:v>63.967552349029582</c:v>
                </c:pt>
                <c:pt idx="17">
                  <c:v>64.423819229103387</c:v>
                </c:pt>
                <c:pt idx="18" formatCode="General">
                  <c:v>64.998199193937893</c:v>
                </c:pt>
                <c:pt idx="19" formatCode="General">
                  <c:v>65.610151084693399</c:v>
                </c:pt>
                <c:pt idx="20" formatCode="General">
                  <c:v>66.272819061285531</c:v>
                </c:pt>
                <c:pt idx="21" formatCode="General">
                  <c:v>66.988883833200973</c:v>
                </c:pt>
                <c:pt idx="22">
                  <c:v>67.739897285985066</c:v>
                </c:pt>
                <c:pt idx="23">
                  <c:v>68.522827494875159</c:v>
                </c:pt>
                <c:pt idx="24">
                  <c:v>69.316725273141628</c:v>
                </c:pt>
                <c:pt idx="25">
                  <c:v>70.06422407357573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161.22428439792466</c:v>
                </c:pt>
                <c:pt idx="1">
                  <c:v>156.81671827443765</c:v>
                </c:pt>
                <c:pt idx="2">
                  <c:v>172.63315465600897</c:v>
                </c:pt>
                <c:pt idx="3">
                  <c:v>179.5368957210128</c:v>
                </c:pt>
                <c:pt idx="4">
                  <c:v>185.43618108760006</c:v>
                </c:pt>
                <c:pt idx="5">
                  <c:v>193.48169657911049</c:v>
                </c:pt>
                <c:pt idx="6">
                  <c:v>204.67375816960336</c:v>
                </c:pt>
                <c:pt idx="7">
                  <c:v>211.23214258663396</c:v>
                </c:pt>
                <c:pt idx="8">
                  <c:v>216.95555146497765</c:v>
                </c:pt>
                <c:pt idx="9">
                  <c:v>219.25677386372249</c:v>
                </c:pt>
                <c:pt idx="10">
                  <c:v>225.64315021366258</c:v>
                </c:pt>
                <c:pt idx="11">
                  <c:v>238.40493024947907</c:v>
                </c:pt>
                <c:pt idx="12">
                  <c:v>237.87483073840136</c:v>
                </c:pt>
                <c:pt idx="13">
                  <c:v>242.64897455853807</c:v>
                </c:pt>
                <c:pt idx="14">
                  <c:v>247.79231226368245</c:v>
                </c:pt>
                <c:pt idx="15">
                  <c:v>252.43612706155315</c:v>
                </c:pt>
                <c:pt idx="16">
                  <c:v>256.84115058411714</c:v>
                </c:pt>
                <c:pt idx="17">
                  <c:v>261.1073631240256</c:v>
                </c:pt>
                <c:pt idx="18" formatCode="General">
                  <c:v>265.29089916460828</c:v>
                </c:pt>
                <c:pt idx="19" formatCode="General">
                  <c:v>269.45624014381451</c:v>
                </c:pt>
                <c:pt idx="20" formatCode="General">
                  <c:v>273.69532739509879</c:v>
                </c:pt>
                <c:pt idx="21" formatCode="General">
                  <c:v>277.8571850400121</c:v>
                </c:pt>
                <c:pt idx="22" formatCode="General">
                  <c:v>282.03498746260351</c:v>
                </c:pt>
                <c:pt idx="23" formatCode="General">
                  <c:v>286.23785618129119</c:v>
                </c:pt>
                <c:pt idx="24" formatCode="General">
                  <c:v>290.40250524825171</c:v>
                </c:pt>
                <c:pt idx="25" formatCode="General">
                  <c:v>294.41164914924485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72.007683215515357</c:v>
                </c:pt>
                <c:pt idx="1">
                  <c:v>72.569315349414268</c:v>
                </c:pt>
                <c:pt idx="2">
                  <c:v>68.901201171587402</c:v>
                </c:pt>
                <c:pt idx="3">
                  <c:v>76.844146626534098</c:v>
                </c:pt>
                <c:pt idx="4">
                  <c:v>79.140511685356145</c:v>
                </c:pt>
                <c:pt idx="5">
                  <c:v>92.07111392947867</c:v>
                </c:pt>
                <c:pt idx="6">
                  <c:v>95.635738098389382</c:v>
                </c:pt>
                <c:pt idx="7">
                  <c:v>100.70141365195344</c:v>
                </c:pt>
                <c:pt idx="8">
                  <c:v>118.72853039488663</c:v>
                </c:pt>
                <c:pt idx="9">
                  <c:v>117.04946823747561</c:v>
                </c:pt>
                <c:pt idx="10">
                  <c:v>112.36077945743362</c:v>
                </c:pt>
                <c:pt idx="11">
                  <c:v>139.15860210765115</c:v>
                </c:pt>
                <c:pt idx="12">
                  <c:v>135.68879817981076</c:v>
                </c:pt>
                <c:pt idx="13">
                  <c:v>141.77096205688434</c:v>
                </c:pt>
                <c:pt idx="14">
                  <c:v>148.07706955850841</c:v>
                </c:pt>
                <c:pt idx="15">
                  <c:v>154.0343480764862</c:v>
                </c:pt>
                <c:pt idx="16">
                  <c:v>159.83485243242723</c:v>
                </c:pt>
                <c:pt idx="17">
                  <c:v>165.53604394098789</c:v>
                </c:pt>
                <c:pt idx="18" formatCode="General">
                  <c:v>171.17537860909175</c:v>
                </c:pt>
                <c:pt idx="19" formatCode="General">
                  <c:v>176.76693101627174</c:v>
                </c:pt>
                <c:pt idx="20" formatCode="General">
                  <c:v>182.3652654711797</c:v>
                </c:pt>
                <c:pt idx="21" formatCode="General">
                  <c:v>187.89024338198951</c:v>
                </c:pt>
                <c:pt idx="22" formatCode="General">
                  <c:v>193.35249801549168</c:v>
                </c:pt>
                <c:pt idx="23" formatCode="General">
                  <c:v>198.78125411381839</c:v>
                </c:pt>
                <c:pt idx="24" formatCode="General">
                  <c:v>204.11718560678554</c:v>
                </c:pt>
                <c:pt idx="25" formatCode="General">
                  <c:v>209.24182367593491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10.159675112239146</c:v>
                </c:pt>
                <c:pt idx="1">
                  <c:v>10.640706698591503</c:v>
                </c:pt>
                <c:pt idx="2">
                  <c:v>10.308509542461001</c:v>
                </c:pt>
                <c:pt idx="3">
                  <c:v>11.296115896862997</c:v>
                </c:pt>
                <c:pt idx="4">
                  <c:v>11.63409324962541</c:v>
                </c:pt>
                <c:pt idx="5">
                  <c:v>13.768577057672795</c:v>
                </c:pt>
                <c:pt idx="6">
                  <c:v>13.483208548869904</c:v>
                </c:pt>
                <c:pt idx="7">
                  <c:v>14.337828681191544</c:v>
                </c:pt>
                <c:pt idx="8">
                  <c:v>17.159971620336339</c:v>
                </c:pt>
                <c:pt idx="9">
                  <c:v>16.937837943346384</c:v>
                </c:pt>
                <c:pt idx="10">
                  <c:v>16.278962049384393</c:v>
                </c:pt>
                <c:pt idx="11">
                  <c:v>20.06776000144707</c:v>
                </c:pt>
                <c:pt idx="12">
                  <c:v>19.552569288629307</c:v>
                </c:pt>
                <c:pt idx="13">
                  <c:v>20.395614255339755</c:v>
                </c:pt>
                <c:pt idx="14">
                  <c:v>21.268292652667697</c:v>
                </c:pt>
                <c:pt idx="15">
                  <c:v>22.084571075337269</c:v>
                </c:pt>
                <c:pt idx="16">
                  <c:v>22.881491969910972</c:v>
                </c:pt>
                <c:pt idx="17">
                  <c:v>23.6614067651029</c:v>
                </c:pt>
                <c:pt idx="18" formatCode="General">
                  <c:v>24.451178454640111</c:v>
                </c:pt>
                <c:pt idx="19" formatCode="General">
                  <c:v>25.225206664789368</c:v>
                </c:pt>
                <c:pt idx="20" formatCode="General">
                  <c:v>26.004905938950046</c:v>
                </c:pt>
                <c:pt idx="21" formatCode="General">
                  <c:v>26.773552786758767</c:v>
                </c:pt>
                <c:pt idx="22" formatCode="General">
                  <c:v>27.541847753176334</c:v>
                </c:pt>
                <c:pt idx="23" formatCode="General">
                  <c:v>28.292119808891083</c:v>
                </c:pt>
                <c:pt idx="24" formatCode="General">
                  <c:v>29.04688570674146</c:v>
                </c:pt>
                <c:pt idx="25" formatCode="General">
                  <c:v>29.768459030137979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78.209733713658181</c:v>
                </c:pt>
                <c:pt idx="1">
                  <c:v>75.639875670766003</c:v>
                </c:pt>
                <c:pt idx="2">
                  <c:v>82.215282579975323</c:v>
                </c:pt>
                <c:pt idx="3">
                  <c:v>68.366038934838144</c:v>
                </c:pt>
                <c:pt idx="4">
                  <c:v>64.281492174183185</c:v>
                </c:pt>
                <c:pt idx="5">
                  <c:v>68.457820437159938</c:v>
                </c:pt>
                <c:pt idx="6">
                  <c:v>73.244341546303573</c:v>
                </c:pt>
                <c:pt idx="7">
                  <c:v>68.714152081260679</c:v>
                </c:pt>
                <c:pt idx="8">
                  <c:v>64.807160884263681</c:v>
                </c:pt>
                <c:pt idx="9">
                  <c:v>64.864263965080767</c:v>
                </c:pt>
                <c:pt idx="10">
                  <c:v>51.238309137709749</c:v>
                </c:pt>
                <c:pt idx="11">
                  <c:v>49.339544332113448</c:v>
                </c:pt>
                <c:pt idx="12">
                  <c:v>49.149268635515966</c:v>
                </c:pt>
                <c:pt idx="13">
                  <c:v>46.081215018873337</c:v>
                </c:pt>
                <c:pt idx="14">
                  <c:v>43.128481345558576</c:v>
                </c:pt>
                <c:pt idx="15">
                  <c:v>41.282615615787705</c:v>
                </c:pt>
                <c:pt idx="16">
                  <c:v>39.539050537904245</c:v>
                </c:pt>
                <c:pt idx="17">
                  <c:v>37.778818768426405</c:v>
                </c:pt>
                <c:pt idx="18">
                  <c:v>36.017822423024171</c:v>
                </c:pt>
                <c:pt idx="19">
                  <c:v>34.259530525956336</c:v>
                </c:pt>
                <c:pt idx="20">
                  <c:v>32.522611773456106</c:v>
                </c:pt>
                <c:pt idx="21">
                  <c:v>30.793931258029591</c:v>
                </c:pt>
                <c:pt idx="22">
                  <c:v>29.080618418822709</c:v>
                </c:pt>
                <c:pt idx="23">
                  <c:v>27.378566647461909</c:v>
                </c:pt>
                <c:pt idx="24">
                  <c:v>25.754639810202612</c:v>
                </c:pt>
                <c:pt idx="25">
                  <c:v>25.221806327465664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187.29459666289887</c:v>
                </c:pt>
                <c:pt idx="1">
                  <c:v>178.98272832536395</c:v>
                </c:pt>
                <c:pt idx="2">
                  <c:v>168.86994570014534</c:v>
                </c:pt>
                <c:pt idx="3">
                  <c:v>177.40861997572699</c:v>
                </c:pt>
                <c:pt idx="4">
                  <c:v>170.18992241385837</c:v>
                </c:pt>
                <c:pt idx="5">
                  <c:v>180.83516842093272</c:v>
                </c:pt>
                <c:pt idx="6">
                  <c:v>167.09344868932507</c:v>
                </c:pt>
                <c:pt idx="7">
                  <c:v>179.45786085414321</c:v>
                </c:pt>
                <c:pt idx="8">
                  <c:v>176.85920746690115</c:v>
                </c:pt>
                <c:pt idx="9">
                  <c:v>165.82771180217756</c:v>
                </c:pt>
                <c:pt idx="10">
                  <c:v>150.86399637513176</c:v>
                </c:pt>
                <c:pt idx="11">
                  <c:v>146.65438207565384</c:v>
                </c:pt>
                <c:pt idx="12">
                  <c:v>148.63744700213468</c:v>
                </c:pt>
                <c:pt idx="13">
                  <c:v>144.20126897429864</c:v>
                </c:pt>
                <c:pt idx="14">
                  <c:v>139.98878098688695</c:v>
                </c:pt>
                <c:pt idx="15">
                  <c:v>135.45619139730556</c:v>
                </c:pt>
                <c:pt idx="16">
                  <c:v>130.81594822780954</c:v>
                </c:pt>
                <c:pt idx="17">
                  <c:v>126.14057098871537</c:v>
                </c:pt>
                <c:pt idx="18">
                  <c:v>121.50451122866441</c:v>
                </c:pt>
                <c:pt idx="19">
                  <c:v>116.90137228488503</c:v>
                </c:pt>
                <c:pt idx="20">
                  <c:v>112.37789669978389</c:v>
                </c:pt>
                <c:pt idx="21">
                  <c:v>107.87904859998208</c:v>
                </c:pt>
                <c:pt idx="22">
                  <c:v>103.40871884404656</c:v>
                </c:pt>
                <c:pt idx="23">
                  <c:v>98.973368786910953</c:v>
                </c:pt>
                <c:pt idx="24">
                  <c:v>94.547433181479022</c:v>
                </c:pt>
                <c:pt idx="25">
                  <c:v>90.037331102625956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247.36272085634334</c:v>
                </c:pt>
                <c:pt idx="1">
                  <c:v>264.41119971883995</c:v>
                </c:pt>
                <c:pt idx="2">
                  <c:v>252.93777045545107</c:v>
                </c:pt>
                <c:pt idx="3">
                  <c:v>242.4593118565484</c:v>
                </c:pt>
                <c:pt idx="4">
                  <c:v>253.82266754860044</c:v>
                </c:pt>
                <c:pt idx="5">
                  <c:v>245.51033902963437</c:v>
                </c:pt>
                <c:pt idx="6">
                  <c:v>257.74671975444528</c:v>
                </c:pt>
                <c:pt idx="7">
                  <c:v>256.2979864403415</c:v>
                </c:pt>
                <c:pt idx="8">
                  <c:v>248.09559975390539</c:v>
                </c:pt>
                <c:pt idx="9">
                  <c:v>238.26925395907315</c:v>
                </c:pt>
                <c:pt idx="10">
                  <c:v>257.67617559812408</c:v>
                </c:pt>
                <c:pt idx="11">
                  <c:v>231.88573638239976</c:v>
                </c:pt>
                <c:pt idx="12">
                  <c:v>234.84722725727082</c:v>
                </c:pt>
                <c:pt idx="13">
                  <c:v>230.95235190384776</c:v>
                </c:pt>
                <c:pt idx="14">
                  <c:v>227.38998964240278</c:v>
                </c:pt>
                <c:pt idx="15">
                  <c:v>223.26488822383706</c:v>
                </c:pt>
                <c:pt idx="16">
                  <c:v>218.92370281777403</c:v>
                </c:pt>
                <c:pt idx="17">
                  <c:v>214.47327791775663</c:v>
                </c:pt>
                <c:pt idx="18">
                  <c:v>210.0162018024746</c:v>
                </c:pt>
                <c:pt idx="19">
                  <c:v>205.54194117973182</c:v>
                </c:pt>
                <c:pt idx="20">
                  <c:v>201.12260034749772</c:v>
                </c:pt>
                <c:pt idx="21">
                  <c:v>196.66080006352445</c:v>
                </c:pt>
                <c:pt idx="22">
                  <c:v>192.18242852515422</c:v>
                </c:pt>
                <c:pt idx="23">
                  <c:v>187.70239868106566</c:v>
                </c:pt>
                <c:pt idx="24">
                  <c:v>183.1822930352206</c:v>
                </c:pt>
                <c:pt idx="25">
                  <c:v>178.48727129530923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230.18416904135299</c:v>
                </c:pt>
                <c:pt idx="1">
                  <c:v>227.38884145444825</c:v>
                </c:pt>
                <c:pt idx="2">
                  <c:v>229.75922198229676</c:v>
                </c:pt>
                <c:pt idx="3">
                  <c:v>231.12523476144727</c:v>
                </c:pt>
                <c:pt idx="4">
                  <c:v>246.86307167208645</c:v>
                </c:pt>
                <c:pt idx="5">
                  <c:v>251.72831790759341</c:v>
                </c:pt>
                <c:pt idx="6">
                  <c:v>255.55420596281263</c:v>
                </c:pt>
                <c:pt idx="7">
                  <c:v>246.68492283437521</c:v>
                </c:pt>
                <c:pt idx="8">
                  <c:v>243.38051705480851</c:v>
                </c:pt>
                <c:pt idx="9">
                  <c:v>265.57177511762097</c:v>
                </c:pt>
                <c:pt idx="10">
                  <c:v>286.68124995747036</c:v>
                </c:pt>
                <c:pt idx="11">
                  <c:v>267.42076965438184</c:v>
                </c:pt>
                <c:pt idx="12">
                  <c:v>270.97629399505115</c:v>
                </c:pt>
                <c:pt idx="13">
                  <c:v>273.27094786971816</c:v>
                </c:pt>
                <c:pt idx="14">
                  <c:v>276.02005055662949</c:v>
                </c:pt>
                <c:pt idx="15">
                  <c:v>278.15121750140395</c:v>
                </c:pt>
                <c:pt idx="16">
                  <c:v>280.07884091532645</c:v>
                </c:pt>
                <c:pt idx="17">
                  <c:v>281.93045983426754</c:v>
                </c:pt>
                <c:pt idx="18">
                  <c:v>283.84101842093179</c:v>
                </c:pt>
                <c:pt idx="19">
                  <c:v>285.7638847882846</c:v>
                </c:pt>
                <c:pt idx="20">
                  <c:v>287.80853310511952</c:v>
                </c:pt>
                <c:pt idx="21">
                  <c:v>289.83953017336256</c:v>
                </c:pt>
                <c:pt idx="22">
                  <c:v>291.89201922828369</c:v>
                </c:pt>
                <c:pt idx="23">
                  <c:v>293.98219847542686</c:v>
                </c:pt>
                <c:pt idx="24">
                  <c:v>296.05847617867323</c:v>
                </c:pt>
                <c:pt idx="25">
                  <c:v>297.88906147247349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51.646195156936479</c:v>
                </c:pt>
                <c:pt idx="1">
                  <c:v>48.887110344659447</c:v>
                </c:pt>
                <c:pt idx="2">
                  <c:v>51.244511217285947</c:v>
                </c:pt>
                <c:pt idx="3">
                  <c:v>52.208653964138286</c:v>
                </c:pt>
                <c:pt idx="4">
                  <c:v>54.187327918116551</c:v>
                </c:pt>
                <c:pt idx="5">
                  <c:v>55.295737336290316</c:v>
                </c:pt>
                <c:pt idx="6">
                  <c:v>58.434591820306373</c:v>
                </c:pt>
                <c:pt idx="7">
                  <c:v>59.503151800762822</c:v>
                </c:pt>
                <c:pt idx="8">
                  <c:v>60.884649707699907</c:v>
                </c:pt>
                <c:pt idx="9">
                  <c:v>60.231322479372281</c:v>
                </c:pt>
                <c:pt idx="10">
                  <c:v>60.855208921056025</c:v>
                </c:pt>
                <c:pt idx="11">
                  <c:v>65.984031438359779</c:v>
                </c:pt>
                <c:pt idx="12">
                  <c:v>64.229637275030242</c:v>
                </c:pt>
                <c:pt idx="13">
                  <c:v>65.269496054219459</c:v>
                </c:pt>
                <c:pt idx="14">
                  <c:v>66.444916590154364</c:v>
                </c:pt>
                <c:pt idx="15">
                  <c:v>67.467124208888734</c:v>
                </c:pt>
                <c:pt idx="16">
                  <c:v>68.484410165700439</c:v>
                </c:pt>
                <c:pt idx="17">
                  <c:v>69.513239431613286</c:v>
                </c:pt>
                <c:pt idx="18" formatCode="General">
                  <c:v>70.526790702628048</c:v>
                </c:pt>
                <c:pt idx="19" formatCode="General">
                  <c:v>71.548742311571459</c:v>
                </c:pt>
                <c:pt idx="20" formatCode="General">
                  <c:v>72.646040207629426</c:v>
                </c:pt>
                <c:pt idx="21" formatCode="General">
                  <c:v>73.77482486314014</c:v>
                </c:pt>
                <c:pt idx="22">
                  <c:v>74.910984466436659</c:v>
                </c:pt>
                <c:pt idx="23">
                  <c:v>76.074409810259368</c:v>
                </c:pt>
                <c:pt idx="24">
                  <c:v>77.290855959505066</c:v>
                </c:pt>
                <c:pt idx="25">
                  <c:v>78.386373873232074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61.972941843130002</c:v>
                </c:pt>
                <c:pt idx="1">
                  <c:v>56.967504163480044</c:v>
                </c:pt>
                <c:pt idx="2">
                  <c:v>57.994402694788832</c:v>
                </c:pt>
                <c:pt idx="3">
                  <c:v>59.551982262890768</c:v>
                </c:pt>
                <c:pt idx="4">
                  <c:v>58.239732250571763</c:v>
                </c:pt>
                <c:pt idx="5">
                  <c:v>60.967229302128054</c:v>
                </c:pt>
                <c:pt idx="6">
                  <c:v>60.231987409944367</c:v>
                </c:pt>
                <c:pt idx="7">
                  <c:v>61.060541069339926</c:v>
                </c:pt>
                <c:pt idx="8">
                  <c:v>61.487811652219797</c:v>
                </c:pt>
                <c:pt idx="9">
                  <c:v>61.563592632132426</c:v>
                </c:pt>
                <c:pt idx="10">
                  <c:v>60.463168290028129</c:v>
                </c:pt>
                <c:pt idx="11">
                  <c:v>63.775243758513014</c:v>
                </c:pt>
                <c:pt idx="12">
                  <c:v>62.123927628155137</c:v>
                </c:pt>
                <c:pt idx="13">
                  <c:v>62.536169308280016</c:v>
                </c:pt>
                <c:pt idx="14">
                  <c:v>63.099106403510497</c:v>
                </c:pt>
                <c:pt idx="15">
                  <c:v>63.538916839400805</c:v>
                </c:pt>
                <c:pt idx="16">
                  <c:v>63.967552349029582</c:v>
                </c:pt>
                <c:pt idx="17">
                  <c:v>64.423819229103387</c:v>
                </c:pt>
                <c:pt idx="18" formatCode="General">
                  <c:v>64.998199193937893</c:v>
                </c:pt>
                <c:pt idx="19" formatCode="General">
                  <c:v>65.610151084693399</c:v>
                </c:pt>
                <c:pt idx="20" formatCode="General">
                  <c:v>66.272819061285531</c:v>
                </c:pt>
                <c:pt idx="21" formatCode="General">
                  <c:v>66.988883833200973</c:v>
                </c:pt>
                <c:pt idx="22">
                  <c:v>67.739897285985066</c:v>
                </c:pt>
                <c:pt idx="23">
                  <c:v>68.522827494875159</c:v>
                </c:pt>
                <c:pt idx="24">
                  <c:v>69.316725273141628</c:v>
                </c:pt>
                <c:pt idx="25">
                  <c:v>70.06422407357573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161.22428439792466</c:v>
                </c:pt>
                <c:pt idx="1">
                  <c:v>156.81671827443765</c:v>
                </c:pt>
                <c:pt idx="2">
                  <c:v>172.63315465600897</c:v>
                </c:pt>
                <c:pt idx="3">
                  <c:v>179.5368957210128</c:v>
                </c:pt>
                <c:pt idx="4">
                  <c:v>185.43618108760006</c:v>
                </c:pt>
                <c:pt idx="5">
                  <c:v>193.48169657911049</c:v>
                </c:pt>
                <c:pt idx="6">
                  <c:v>204.67375816960336</c:v>
                </c:pt>
                <c:pt idx="7">
                  <c:v>211.23214258663396</c:v>
                </c:pt>
                <c:pt idx="8">
                  <c:v>216.95555146497765</c:v>
                </c:pt>
                <c:pt idx="9">
                  <c:v>219.25677386372249</c:v>
                </c:pt>
                <c:pt idx="10">
                  <c:v>225.64315021366258</c:v>
                </c:pt>
                <c:pt idx="11">
                  <c:v>238.40493024947907</c:v>
                </c:pt>
                <c:pt idx="12">
                  <c:v>237.87483073840136</c:v>
                </c:pt>
                <c:pt idx="13">
                  <c:v>242.64897455853807</c:v>
                </c:pt>
                <c:pt idx="14">
                  <c:v>247.79231226368245</c:v>
                </c:pt>
                <c:pt idx="15">
                  <c:v>252.43612706155315</c:v>
                </c:pt>
                <c:pt idx="16">
                  <c:v>256.84115058411714</c:v>
                </c:pt>
                <c:pt idx="17">
                  <c:v>261.1073631240256</c:v>
                </c:pt>
                <c:pt idx="18" formatCode="General">
                  <c:v>265.29089916460828</c:v>
                </c:pt>
                <c:pt idx="19" formatCode="General">
                  <c:v>269.45624014381451</c:v>
                </c:pt>
                <c:pt idx="20" formatCode="General">
                  <c:v>273.69532739509879</c:v>
                </c:pt>
                <c:pt idx="21" formatCode="General">
                  <c:v>277.8571850400121</c:v>
                </c:pt>
                <c:pt idx="22" formatCode="General">
                  <c:v>282.03498746260351</c:v>
                </c:pt>
                <c:pt idx="23" formatCode="General">
                  <c:v>286.23785618129119</c:v>
                </c:pt>
                <c:pt idx="24" formatCode="General">
                  <c:v>290.40250524825171</c:v>
                </c:pt>
                <c:pt idx="25" formatCode="General">
                  <c:v>294.41164914924485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72.007683215515357</c:v>
                </c:pt>
                <c:pt idx="1">
                  <c:v>72.569315349414268</c:v>
                </c:pt>
                <c:pt idx="2">
                  <c:v>68.901201171587402</c:v>
                </c:pt>
                <c:pt idx="3">
                  <c:v>76.844146626534098</c:v>
                </c:pt>
                <c:pt idx="4">
                  <c:v>79.140511685356145</c:v>
                </c:pt>
                <c:pt idx="5">
                  <c:v>92.07111392947867</c:v>
                </c:pt>
                <c:pt idx="6">
                  <c:v>95.635738098389382</c:v>
                </c:pt>
                <c:pt idx="7">
                  <c:v>100.70141365195344</c:v>
                </c:pt>
                <c:pt idx="8">
                  <c:v>118.72853039488663</c:v>
                </c:pt>
                <c:pt idx="9">
                  <c:v>117.04946823747561</c:v>
                </c:pt>
                <c:pt idx="10">
                  <c:v>112.36077945743362</c:v>
                </c:pt>
                <c:pt idx="11">
                  <c:v>139.15860210765115</c:v>
                </c:pt>
                <c:pt idx="12">
                  <c:v>135.68879817981076</c:v>
                </c:pt>
                <c:pt idx="13">
                  <c:v>141.77096205688434</c:v>
                </c:pt>
                <c:pt idx="14">
                  <c:v>148.07706955850841</c:v>
                </c:pt>
                <c:pt idx="15">
                  <c:v>154.0343480764862</c:v>
                </c:pt>
                <c:pt idx="16">
                  <c:v>159.83485243242723</c:v>
                </c:pt>
                <c:pt idx="17">
                  <c:v>165.53604394098789</c:v>
                </c:pt>
                <c:pt idx="18" formatCode="General">
                  <c:v>171.17537860909175</c:v>
                </c:pt>
                <c:pt idx="19" formatCode="General">
                  <c:v>176.76693101627174</c:v>
                </c:pt>
                <c:pt idx="20" formatCode="General">
                  <c:v>182.3652654711797</c:v>
                </c:pt>
                <c:pt idx="21" formatCode="General">
                  <c:v>187.89024338198951</c:v>
                </c:pt>
                <c:pt idx="22" formatCode="General">
                  <c:v>193.35249801549168</c:v>
                </c:pt>
                <c:pt idx="23" formatCode="General">
                  <c:v>198.78125411381839</c:v>
                </c:pt>
                <c:pt idx="24" formatCode="General">
                  <c:v>204.11718560678554</c:v>
                </c:pt>
                <c:pt idx="25" formatCode="General">
                  <c:v>209.24182367593491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10.159675112239146</c:v>
                </c:pt>
                <c:pt idx="1">
                  <c:v>10.640706698591503</c:v>
                </c:pt>
                <c:pt idx="2">
                  <c:v>10.308509542461001</c:v>
                </c:pt>
                <c:pt idx="3">
                  <c:v>11.296115896862997</c:v>
                </c:pt>
                <c:pt idx="4">
                  <c:v>11.63409324962541</c:v>
                </c:pt>
                <c:pt idx="5">
                  <c:v>13.768577057672795</c:v>
                </c:pt>
                <c:pt idx="6">
                  <c:v>13.483208548869904</c:v>
                </c:pt>
                <c:pt idx="7">
                  <c:v>14.337828681191544</c:v>
                </c:pt>
                <c:pt idx="8">
                  <c:v>17.159971620336339</c:v>
                </c:pt>
                <c:pt idx="9">
                  <c:v>16.937837943346384</c:v>
                </c:pt>
                <c:pt idx="10">
                  <c:v>16.278962049384393</c:v>
                </c:pt>
                <c:pt idx="11">
                  <c:v>20.06776000144707</c:v>
                </c:pt>
                <c:pt idx="12">
                  <c:v>19.552569288629307</c:v>
                </c:pt>
                <c:pt idx="13">
                  <c:v>20.395614255339755</c:v>
                </c:pt>
                <c:pt idx="14">
                  <c:v>21.268292652667697</c:v>
                </c:pt>
                <c:pt idx="15">
                  <c:v>22.084571075337269</c:v>
                </c:pt>
                <c:pt idx="16">
                  <c:v>22.881491969910972</c:v>
                </c:pt>
                <c:pt idx="17">
                  <c:v>23.6614067651029</c:v>
                </c:pt>
                <c:pt idx="18" formatCode="General">
                  <c:v>24.451178454640111</c:v>
                </c:pt>
                <c:pt idx="19" formatCode="General">
                  <c:v>25.225206664789368</c:v>
                </c:pt>
                <c:pt idx="20" formatCode="General">
                  <c:v>26.004905938950046</c:v>
                </c:pt>
                <c:pt idx="21" formatCode="General">
                  <c:v>26.773552786758767</c:v>
                </c:pt>
                <c:pt idx="22" formatCode="General">
                  <c:v>27.541847753176334</c:v>
                </c:pt>
                <c:pt idx="23" formatCode="General">
                  <c:v>28.292119808891083</c:v>
                </c:pt>
                <c:pt idx="24" formatCode="General">
                  <c:v>29.04688570674146</c:v>
                </c:pt>
                <c:pt idx="25" formatCode="General">
                  <c:v>29.768459030137979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68.11219572704853</c:v>
                </c:pt>
                <c:pt idx="1">
                  <c:v>34.718266555370633</c:v>
                </c:pt>
                <c:pt idx="2">
                  <c:v>51.126146735683186</c:v>
                </c:pt>
                <c:pt idx="3">
                  <c:v>44.793326128243457</c:v>
                </c:pt>
                <c:pt idx="4">
                  <c:v>49.231783331321303</c:v>
                </c:pt>
                <c:pt idx="5">
                  <c:v>59.140634847580934</c:v>
                </c:pt>
                <c:pt idx="6">
                  <c:v>19.755281606090502</c:v>
                </c:pt>
                <c:pt idx="7">
                  <c:v>18.828003929054208</c:v>
                </c:pt>
                <c:pt idx="8">
                  <c:v>12.249932559226398</c:v>
                </c:pt>
                <c:pt idx="9">
                  <c:v>15.174222582095569</c:v>
                </c:pt>
                <c:pt idx="10">
                  <c:v>62.28291001966749</c:v>
                </c:pt>
                <c:pt idx="11">
                  <c:v>124.12386132422715</c:v>
                </c:pt>
                <c:pt idx="12">
                  <c:v>29.66779401880293</c:v>
                </c:pt>
                <c:pt idx="13">
                  <c:v>12.480052372889476</c:v>
                </c:pt>
                <c:pt idx="14">
                  <c:v>45.57078011120025</c:v>
                </c:pt>
                <c:pt idx="15">
                  <c:v>42.085399170453535</c:v>
                </c:pt>
                <c:pt idx="16">
                  <c:v>25.218980615962128</c:v>
                </c:pt>
                <c:pt idx="17">
                  <c:v>88.284246954522089</c:v>
                </c:pt>
                <c:pt idx="18">
                  <c:v>24.735087543048937</c:v>
                </c:pt>
                <c:pt idx="19">
                  <c:v>1.1816833079212998</c:v>
                </c:pt>
                <c:pt idx="20">
                  <c:v>79.977945128675628</c:v>
                </c:pt>
                <c:pt idx="21">
                  <c:v>22.326593894269095</c:v>
                </c:pt>
                <c:pt idx="22">
                  <c:v>43.263880473900223</c:v>
                </c:pt>
                <c:pt idx="23">
                  <c:v>46.576940827800392</c:v>
                </c:pt>
                <c:pt idx="24">
                  <c:v>25.74428247312817</c:v>
                </c:pt>
                <c:pt idx="25">
                  <c:v>115.46576776181597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86.376585725760663</c:v>
                </c:pt>
                <c:pt idx="1">
                  <c:v>38.314408976139461</c:v>
                </c:pt>
                <c:pt idx="2">
                  <c:v>65.900514483676005</c:v>
                </c:pt>
                <c:pt idx="3">
                  <c:v>53.823058422747494</c:v>
                </c:pt>
                <c:pt idx="4">
                  <c:v>55.507061688699487</c:v>
                </c:pt>
                <c:pt idx="5">
                  <c:v>80.599891271483173</c:v>
                </c:pt>
                <c:pt idx="6">
                  <c:v>26.043746401488665</c:v>
                </c:pt>
                <c:pt idx="7">
                  <c:v>22.620376416235327</c:v>
                </c:pt>
                <c:pt idx="8">
                  <c:v>13.81678022211856</c:v>
                </c:pt>
                <c:pt idx="9">
                  <c:v>18.892333549168246</c:v>
                </c:pt>
                <c:pt idx="10">
                  <c:v>72.128848445296882</c:v>
                </c:pt>
                <c:pt idx="11">
                  <c:v>129.22357733078431</c:v>
                </c:pt>
                <c:pt idx="12">
                  <c:v>26.683090213490882</c:v>
                </c:pt>
                <c:pt idx="13">
                  <c:v>10.641999583324486</c:v>
                </c:pt>
                <c:pt idx="14">
                  <c:v>41.872591698546955</c:v>
                </c:pt>
                <c:pt idx="15">
                  <c:v>34.758839141536072</c:v>
                </c:pt>
                <c:pt idx="16">
                  <c:v>21.340206602601615</c:v>
                </c:pt>
                <c:pt idx="17">
                  <c:v>89.600580574145667</c:v>
                </c:pt>
                <c:pt idx="18">
                  <c:v>27.29475313731437</c:v>
                </c:pt>
                <c:pt idx="19">
                  <c:v>1.3130224408368052</c:v>
                </c:pt>
                <c:pt idx="20">
                  <c:v>77.663942988447246</c:v>
                </c:pt>
                <c:pt idx="21">
                  <c:v>24.75989800154613</c:v>
                </c:pt>
                <c:pt idx="22">
                  <c:v>37.555238680968884</c:v>
                </c:pt>
                <c:pt idx="23">
                  <c:v>43.375432162899195</c:v>
                </c:pt>
                <c:pt idx="24">
                  <c:v>20.663134963070824</c:v>
                </c:pt>
                <c:pt idx="25">
                  <c:v>101.29108687767264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87.620264189317666</c:v>
                </c:pt>
                <c:pt idx="1">
                  <c:v>52.488610670298065</c:v>
                </c:pt>
                <c:pt idx="2">
                  <c:v>76.989403779916287</c:v>
                </c:pt>
                <c:pt idx="3">
                  <c:v>63.873539362471085</c:v>
                </c:pt>
                <c:pt idx="4">
                  <c:v>61.504663582377255</c:v>
                </c:pt>
                <c:pt idx="5">
                  <c:v>100.86999460199326</c:v>
                </c:pt>
                <c:pt idx="6">
                  <c:v>24.551850051165918</c:v>
                </c:pt>
                <c:pt idx="7">
                  <c:v>25.232646274163237</c:v>
                </c:pt>
                <c:pt idx="8">
                  <c:v>18.415571634615709</c:v>
                </c:pt>
                <c:pt idx="9">
                  <c:v>18.759774665179247</c:v>
                </c:pt>
                <c:pt idx="10">
                  <c:v>72.366791710664216</c:v>
                </c:pt>
                <c:pt idx="11">
                  <c:v>116.29328858763276</c:v>
                </c:pt>
                <c:pt idx="12">
                  <c:v>22.633028769704911</c:v>
                </c:pt>
                <c:pt idx="13">
                  <c:v>12.321378685381172</c:v>
                </c:pt>
                <c:pt idx="14">
                  <c:v>37.551916017826954</c:v>
                </c:pt>
                <c:pt idx="15">
                  <c:v>30.779132809155136</c:v>
                </c:pt>
                <c:pt idx="16">
                  <c:v>19.140610653450562</c:v>
                </c:pt>
                <c:pt idx="17">
                  <c:v>107.20920029546161</c:v>
                </c:pt>
                <c:pt idx="18">
                  <c:v>25.498621514121776</c:v>
                </c:pt>
                <c:pt idx="19">
                  <c:v>1.1597900509148569</c:v>
                </c:pt>
                <c:pt idx="20">
                  <c:v>66.294145157171968</c:v>
                </c:pt>
                <c:pt idx="21">
                  <c:v>36.865027077276217</c:v>
                </c:pt>
                <c:pt idx="22">
                  <c:v>42.994420350155913</c:v>
                </c:pt>
                <c:pt idx="23">
                  <c:v>44.535303024656706</c:v>
                </c:pt>
                <c:pt idx="24">
                  <c:v>15.562876365827208</c:v>
                </c:pt>
                <c:pt idx="25">
                  <c:v>91.996150119100164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18.264389998712133</c:v>
                </c:pt>
                <c:pt idx="1">
                  <c:v>3.5961424207688282</c:v>
                </c:pt>
                <c:pt idx="2">
                  <c:v>14.774367747992819</c:v>
                </c:pt>
                <c:pt idx="3">
                  <c:v>9.0297322945040364</c:v>
                </c:pt>
                <c:pt idx="4">
                  <c:v>6.2752783573781841</c:v>
                </c:pt>
                <c:pt idx="5">
                  <c:v>21.459256423902239</c:v>
                </c:pt>
                <c:pt idx="6">
                  <c:v>6.2884647953981627</c:v>
                </c:pt>
                <c:pt idx="7">
                  <c:v>3.7923724871811189</c:v>
                </c:pt>
                <c:pt idx="8">
                  <c:v>1.5668476628921617</c:v>
                </c:pt>
                <c:pt idx="9">
                  <c:v>3.7181109670726773</c:v>
                </c:pt>
                <c:pt idx="10">
                  <c:v>9.8459384256293916</c:v>
                </c:pt>
                <c:pt idx="11">
                  <c:v>5.0997160065571592</c:v>
                </c:pt>
                <c:pt idx="12">
                  <c:v>-2.9847038053120478</c:v>
                </c:pt>
                <c:pt idx="13">
                  <c:v>-1.8380527895649905</c:v>
                </c:pt>
                <c:pt idx="14">
                  <c:v>-3.6981884126532947</c:v>
                </c:pt>
                <c:pt idx="15">
                  <c:v>-7.3265600289174628</c:v>
                </c:pt>
                <c:pt idx="16">
                  <c:v>-3.8787740133605126</c:v>
                </c:pt>
                <c:pt idx="17">
                  <c:v>1.3163336196235775</c:v>
                </c:pt>
                <c:pt idx="18">
                  <c:v>2.5596655942654323</c:v>
                </c:pt>
                <c:pt idx="19">
                  <c:v>0.13133913291550536</c:v>
                </c:pt>
                <c:pt idx="20">
                  <c:v>-2.3140021402283821</c:v>
                </c:pt>
                <c:pt idx="21">
                  <c:v>2.4333041072770349</c:v>
                </c:pt>
                <c:pt idx="22">
                  <c:v>-5.7086417929313384</c:v>
                </c:pt>
                <c:pt idx="23">
                  <c:v>-3.2015086649011977</c:v>
                </c:pt>
                <c:pt idx="24">
                  <c:v>-5.0811475100573453</c:v>
                </c:pt>
                <c:pt idx="25">
                  <c:v>-14.174680884143328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1.2436784635570035</c:v>
                </c:pt>
                <c:pt idx="1">
                  <c:v>14.174201694158604</c:v>
                </c:pt>
                <c:pt idx="2">
                  <c:v>11.088889296240282</c:v>
                </c:pt>
                <c:pt idx="3">
                  <c:v>10.050480939723592</c:v>
                </c:pt>
                <c:pt idx="4">
                  <c:v>5.9976018936777677</c:v>
                </c:pt>
                <c:pt idx="5">
                  <c:v>20.270103330510082</c:v>
                </c:pt>
                <c:pt idx="6">
                  <c:v>-1.4918963503227474</c:v>
                </c:pt>
                <c:pt idx="7">
                  <c:v>2.6122698579279096</c:v>
                </c:pt>
                <c:pt idx="8">
                  <c:v>4.5987914124971496</c:v>
                </c:pt>
                <c:pt idx="9">
                  <c:v>-0.13255888398899884</c:v>
                </c:pt>
                <c:pt idx="10">
                  <c:v>0.23794326536733479</c:v>
                </c:pt>
                <c:pt idx="11">
                  <c:v>-12.93028874315155</c:v>
                </c:pt>
                <c:pt idx="12">
                  <c:v>-4.050061443785971</c:v>
                </c:pt>
                <c:pt idx="13">
                  <c:v>1.6793791020566857</c:v>
                </c:pt>
                <c:pt idx="14">
                  <c:v>-4.3206756807200009</c:v>
                </c:pt>
                <c:pt idx="15">
                  <c:v>-3.9797063323809354</c:v>
                </c:pt>
                <c:pt idx="16">
                  <c:v>-2.1995959491510533</c:v>
                </c:pt>
                <c:pt idx="17">
                  <c:v>17.608619721315947</c:v>
                </c:pt>
                <c:pt idx="18">
                  <c:v>-1.7961316231925935</c:v>
                </c:pt>
                <c:pt idx="19">
                  <c:v>-0.15323238992194832</c:v>
                </c:pt>
                <c:pt idx="20">
                  <c:v>-11.369797831275278</c:v>
                </c:pt>
                <c:pt idx="21">
                  <c:v>12.105129075730087</c:v>
                </c:pt>
                <c:pt idx="22">
                  <c:v>5.4391816691870289</c:v>
                </c:pt>
                <c:pt idx="23">
                  <c:v>1.1598708617575113</c:v>
                </c:pt>
                <c:pt idx="24">
                  <c:v>-5.1002585972436165</c:v>
                </c:pt>
                <c:pt idx="25">
                  <c:v>-9.2949367585724758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5.8610496479739167</c:v>
                </c:pt>
                <c:pt idx="1">
                  <c:v>7.0681075433845484</c:v>
                </c:pt>
                <c:pt idx="2">
                  <c:v>6.8802288002366447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2.9875043933110508</c:v>
                </c:pt>
                <c:pt idx="1">
                  <c:v>3.1352288450526982</c:v>
                </c:pt>
                <c:pt idx="2">
                  <c:v>4.1215768311073093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1.6999405916526842</c:v>
                </c:pt>
                <c:pt idx="1">
                  <c:v>2.1311330941326712</c:v>
                </c:pt>
                <c:pt idx="2">
                  <c:v>1.9278913089800711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1.6201484128137136</c:v>
                </c:pt>
                <c:pt idx="1">
                  <c:v>1.8510022344412698</c:v>
                </c:pt>
                <c:pt idx="2">
                  <c:v>1.9813496479145196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1.0541058344628593</c:v>
                </c:pt>
                <c:pt idx="1">
                  <c:v>1.130612974484789</c:v>
                </c:pt>
                <c:pt idx="2">
                  <c:v>1.4460507224623411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1.305740785093362</c:v>
                </c:pt>
                <c:pt idx="1">
                  <c:v>1.5459403048757994</c:v>
                </c:pt>
                <c:pt idx="2">
                  <c:v>1.4730786665791851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5.3594400231704507</c:v>
                </c:pt>
                <c:pt idx="1">
                  <c:v>5.9022297941998705</c:v>
                </c:pt>
                <c:pt idx="2">
                  <c:v>5.6824764124500371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10.680849530014836</c:v>
                </c:pt>
                <c:pt idx="1">
                  <c:v>10.574232982705798</c:v>
                </c:pt>
                <c:pt idx="2">
                  <c:v>9.1317281546431417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2.5529115870363146</c:v>
                </c:pt>
                <c:pt idx="1">
                  <c:v>2.1834499434554311</c:v>
                </c:pt>
                <c:pt idx="2">
                  <c:v>1.7772192062951244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7.5968532362106824</c:v>
                </c:pt>
                <c:pt idx="1">
                  <c:v>7.3319237398252346</c:v>
                </c:pt>
                <c:pt idx="2">
                  <c:v>8.4184159263594438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2.1284525420051823</c:v>
                </c:pt>
                <c:pt idx="1">
                  <c:v>2.2335016940491812</c:v>
                </c:pt>
                <c:pt idx="2">
                  <c:v>2.0022348908779355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0.10168376546930774</c:v>
                </c:pt>
                <c:pt idx="1">
                  <c:v>0.107443281541331</c:v>
                </c:pt>
                <c:pt idx="2">
                  <c:v>9.1070495899111523E-2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6.8820965487675636</c:v>
                </c:pt>
                <c:pt idx="1">
                  <c:v>6.3551609116441181</c:v>
                </c:pt>
                <c:pt idx="2">
                  <c:v>5.2056324072696816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1.9212018330587568</c:v>
                </c:pt>
                <c:pt idx="1">
                  <c:v>2.0260770944777819</c:v>
                </c:pt>
                <c:pt idx="2">
                  <c:v>2.8947621119989995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3.7228538694846507</c:v>
                </c:pt>
                <c:pt idx="1">
                  <c:v>3.0731067173380771</c:v>
                </c:pt>
                <c:pt idx="2">
                  <c:v>3.3760620545890498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4.0079424797352772</c:v>
                </c:pt>
                <c:pt idx="1">
                  <c:v>3.5493671889454936</c:v>
                </c:pt>
                <c:pt idx="2">
                  <c:v>3.4970571857151045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4.3994013278952542</c:v>
                </c:pt>
                <c:pt idx="1">
                  <c:v>5.3925716051552257</c:v>
                </c:pt>
                <c:pt idx="2">
                  <c:v>6.0454589825832503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3.8544625603849769</c:v>
                </c:pt>
                <c:pt idx="1">
                  <c:v>4.4042857453717517</c:v>
                </c:pt>
                <c:pt idx="2">
                  <c:v>5.0155585487072791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4.236391490291961</c:v>
                </c:pt>
                <c:pt idx="1">
                  <c:v>4.5420860078751781</c:v>
                </c:pt>
                <c:pt idx="2">
                  <c:v>4.8295466995399527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5.0890474657935139</c:v>
                </c:pt>
                <c:pt idx="1">
                  <c:v>6.5954065526584325</c:v>
                </c:pt>
                <c:pt idx="2">
                  <c:v>7.9206408284826848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1.0739076282306999</c:v>
                </c:pt>
                <c:pt idx="1">
                  <c:v>0.87082392640993234</c:v>
                </c:pt>
                <c:pt idx="2">
                  <c:v>0.96751482404360023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3.9213624208943227</c:v>
                </c:pt>
                <c:pt idx="1">
                  <c:v>3.4263912929507567</c:v>
                </c:pt>
                <c:pt idx="2">
                  <c:v>2.9486988709789776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3.6214456362749976</c:v>
                </c:pt>
                <c:pt idx="1">
                  <c:v>2.8442802070875404</c:v>
                </c:pt>
                <c:pt idx="2">
                  <c:v>2.4168778530763166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2.1700915068686895</c:v>
                </c:pt>
                <c:pt idx="1">
                  <c:v>1.7462472497364383</c:v>
                </c:pt>
                <c:pt idx="2">
                  <c:v>1.5029831499645518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2.2152936947024378</c:v>
                </c:pt>
                <c:pt idx="1">
                  <c:v>1.6908431709277052</c:v>
                </c:pt>
                <c:pt idx="2">
                  <c:v>1.222047789713705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9.9358211884025351</c:v>
                </c:pt>
                <c:pt idx="1">
                  <c:v>8.288545897272936</c:v>
                </c:pt>
                <c:pt idx="2">
                  <c:v>7.2238376295319844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-14.395195355816085</c:v>
                </c:pt>
                <c:pt idx="1">
                  <c:v>6.5990525309445331</c:v>
                </c:pt>
                <c:pt idx="2">
                  <c:v>0.73533124445481235</c:v>
                </c:pt>
                <c:pt idx="3">
                  <c:v>15.6592557082014</c:v>
                </c:pt>
                <c:pt idx="4">
                  <c:v>-8.8205988601953038</c:v>
                </c:pt>
                <c:pt idx="5">
                  <c:v>-16.980350186937528</c:v>
                </c:pt>
                <c:pt idx="6">
                  <c:v>5.8245493014806584</c:v>
                </c:pt>
                <c:pt idx="7">
                  <c:v>47.407075460151702</c:v>
                </c:pt>
                <c:pt idx="8">
                  <c:v>15.417880157715601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38.795365173587641</c:v>
                </c:pt>
                <c:pt idx="1">
                  <c:v>47.613913412374842</c:v>
                </c:pt>
                <c:pt idx="2">
                  <c:v>47.85590791266744</c:v>
                </c:pt>
                <c:pt idx="3">
                  <c:v>85.669178716484453</c:v>
                </c:pt>
                <c:pt idx="4">
                  <c:v>35.144541839430325</c:v>
                </c:pt>
                <c:pt idx="5">
                  <c:v>55.431574247448339</c:v>
                </c:pt>
                <c:pt idx="6">
                  <c:v>76.615655643916938</c:v>
                </c:pt>
                <c:pt idx="7">
                  <c:v>181.57387309606611</c:v>
                </c:pt>
                <c:pt idx="8">
                  <c:v>85.524318429962221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1.2436784635570035</c:v>
                </c:pt>
                <c:pt idx="1">
                  <c:v>14.174201694158604</c:v>
                </c:pt>
                <c:pt idx="2">
                  <c:v>11.088889296240282</c:v>
                </c:pt>
                <c:pt idx="3">
                  <c:v>10.050480939723592</c:v>
                </c:pt>
                <c:pt idx="4">
                  <c:v>5.9976018936777677</c:v>
                </c:pt>
                <c:pt idx="5">
                  <c:v>20.270103330510082</c:v>
                </c:pt>
                <c:pt idx="6">
                  <c:v>-1.4918963503227474</c:v>
                </c:pt>
                <c:pt idx="7">
                  <c:v>2.6122698579279096</c:v>
                </c:pt>
                <c:pt idx="8">
                  <c:v>4.5987914124971496</c:v>
                </c:pt>
                <c:pt idx="9">
                  <c:v>-0.13255888398899884</c:v>
                </c:pt>
                <c:pt idx="10">
                  <c:v>0.23794326536733479</c:v>
                </c:pt>
                <c:pt idx="11">
                  <c:v>-12.93028874315155</c:v>
                </c:pt>
                <c:pt idx="12">
                  <c:v>-4.050061443785971</c:v>
                </c:pt>
                <c:pt idx="13">
                  <c:v>1.6793791020566857</c:v>
                </c:pt>
                <c:pt idx="14">
                  <c:v>-4.3206756807200009</c:v>
                </c:pt>
                <c:pt idx="15">
                  <c:v>-3.9797063323809354</c:v>
                </c:pt>
                <c:pt idx="16">
                  <c:v>-2.1995959491510533</c:v>
                </c:pt>
                <c:pt idx="17">
                  <c:v>17.608619721315947</c:v>
                </c:pt>
                <c:pt idx="18">
                  <c:v>-1.7961316231925935</c:v>
                </c:pt>
                <c:pt idx="19">
                  <c:v>-0.15323238992194832</c:v>
                </c:pt>
                <c:pt idx="20">
                  <c:v>-11.369797831275278</c:v>
                </c:pt>
                <c:pt idx="21">
                  <c:v>12.105129075730087</c:v>
                </c:pt>
                <c:pt idx="22">
                  <c:v>5.4391816691870289</c:v>
                </c:pt>
                <c:pt idx="23">
                  <c:v>1.1598708617575113</c:v>
                </c:pt>
                <c:pt idx="24">
                  <c:v>-5.1002585972436165</c:v>
                </c:pt>
                <c:pt idx="25">
                  <c:v>-9.2949367585724758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44.54994731731756</c:v>
                </c:pt>
                <c:pt idx="1">
                  <c:v>40.974371112644661</c:v>
                </c:pt>
                <c:pt idx="2">
                  <c:v>38.360485218104778</c:v>
                </c:pt>
                <c:pt idx="3">
                  <c:v>41.727398692319142</c:v>
                </c:pt>
                <c:pt idx="4">
                  <c:v>36.32272619259642</c:v>
                </c:pt>
                <c:pt idx="5">
                  <c:v>65.163262993045777</c:v>
                </c:pt>
                <c:pt idx="6">
                  <c:v>8.3218345664028899</c:v>
                </c:pt>
                <c:pt idx="7">
                  <c:v>16.081789423369333</c:v>
                </c:pt>
                <c:pt idx="8">
                  <c:v>10.333089455598987</c:v>
                </c:pt>
                <c:pt idx="9">
                  <c:v>8.5180724869572622</c:v>
                </c:pt>
                <c:pt idx="10">
                  <c:v>33.360869711588442</c:v>
                </c:pt>
                <c:pt idx="11">
                  <c:v>45.568880023281459</c:v>
                </c:pt>
                <c:pt idx="12">
                  <c:v>9.86269422416688</c:v>
                </c:pt>
                <c:pt idx="13">
                  <c:v>8.0020082849528755</c:v>
                </c:pt>
                <c:pt idx="14">
                  <c:v>10.859772919946382</c:v>
                </c:pt>
                <c:pt idx="15">
                  <c:v>9.9159637658212336</c:v>
                </c:pt>
                <c:pt idx="16">
                  <c:v>6.3667968687098355</c:v>
                </c:pt>
                <c:pt idx="17">
                  <c:v>74.084870851266047</c:v>
                </c:pt>
                <c:pt idx="18">
                  <c:v>11.202530955421308</c:v>
                </c:pt>
                <c:pt idx="19">
                  <c:v>0.38177690979710033</c:v>
                </c:pt>
                <c:pt idx="20">
                  <c:v>21.0496475794627</c:v>
                </c:pt>
                <c:pt idx="21">
                  <c:v>26.806260333204733</c:v>
                </c:pt>
                <c:pt idx="22">
                  <c:v>22.668142885067518</c:v>
                </c:pt>
                <c:pt idx="23">
                  <c:v>24.945770527307335</c:v>
                </c:pt>
                <c:pt idx="24">
                  <c:v>1.7325589395776504</c:v>
                </c:pt>
                <c:pt idx="25">
                  <c:v>37.062806234009983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automation/Data/Results/Workbooks/LSIPs/WY_LSIP/WY_LSIP_Database.Main.xlsx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West Yorkshire</v>
      </c>
      <c r="L1" s="19" t="str">
        <f>CONCATENATE("Industry Table 1.1  Employment by Industry Sector (SIC 2007), ",B$5,"-",F$5,", ",Info!B5)</f>
        <v>Industry Table 1.1  Employment by Industry Sector (SIC 2007), 2015-2035, West Yorkshire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22.999000000000002</v>
      </c>
      <c r="N5" s="11">
        <f t="shared" si="1"/>
        <v>23.179999999999982</v>
      </c>
      <c r="O5" s="11">
        <f t="shared" si="1"/>
        <v>18.885000000000034</v>
      </c>
      <c r="P5" s="11">
        <f t="shared" si="1"/>
        <v>19.168000000000006</v>
      </c>
      <c r="Q5" s="11">
        <f t="shared" si="1"/>
        <v>19.606999999999978</v>
      </c>
      <c r="R5" s="40">
        <f t="shared" ref="R5:R10" si="2">IF(D$5-B$5 &lt;&gt; 0,(EXP(LN(D7/B7)/(D$5-B$5))-1)*100,0)</f>
        <v>-3.864983056006599</v>
      </c>
      <c r="S5" s="40">
        <f t="shared" si="0"/>
        <v>0.25043766699222036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122.77499999999974</v>
      </c>
      <c r="N6" s="11">
        <f t="shared" si="1"/>
        <v>117.91200000000005</v>
      </c>
      <c r="O6" s="11">
        <f t="shared" si="1"/>
        <v>121.81</v>
      </c>
      <c r="P6" s="11">
        <f t="shared" si="1"/>
        <v>114.92499999999977</v>
      </c>
      <c r="Q6" s="11">
        <f t="shared" si="1"/>
        <v>102.53699999999989</v>
      </c>
      <c r="R6" s="40">
        <f t="shared" si="2"/>
        <v>-0.15769469531294877</v>
      </c>
      <c r="S6" s="40">
        <f t="shared" si="0"/>
        <v>-1.1416909727917868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22.999000000000002</v>
      </c>
      <c r="C7" s="11">
        <f t="array" ref="C7:C12">MMULT(aggregation!$B$3:$W$8,'Ind T2'!C5:C26)</f>
        <v>23.179999999999982</v>
      </c>
      <c r="D7" s="11">
        <f t="array" ref="D7:D12">MMULT(aggregation!$B$3:$W$8,'Ind T2'!D5:D26)</f>
        <v>18.885000000000034</v>
      </c>
      <c r="E7" s="11">
        <f t="array" ref="E7:E12">MMULT(aggregation!$B$3:$W$8,'Ind T2'!E5:E26)</f>
        <v>19.168000000000006</v>
      </c>
      <c r="F7" s="11">
        <f t="array" ref="F7:F12">MMULT(aggregation!$B$3:$W$8,'Ind T2'!F5:F26)</f>
        <v>19.606999999999978</v>
      </c>
      <c r="G7" s="11"/>
      <c r="H7" s="11">
        <f>F7-D7</f>
        <v>0.72199999999994446</v>
      </c>
      <c r="I7" s="11">
        <f t="array" ref="I7:I12">MMULT(aggregation!$B$3:$W$8,'RD T1'!AB7:AB28)</f>
        <v>8.9559859119253495</v>
      </c>
      <c r="J7" s="11">
        <f>SUM(H7:I7)</f>
        <v>9.677985911925294</v>
      </c>
      <c r="K7" s="11"/>
      <c r="L7" t="str">
        <f t="shared" si="1"/>
        <v>Construction</v>
      </c>
      <c r="M7" s="11">
        <f t="shared" si="1"/>
        <v>71.537999999999982</v>
      </c>
      <c r="N7" s="11">
        <f t="shared" si="1"/>
        <v>78.915000000000276</v>
      </c>
      <c r="O7" s="11">
        <f t="shared" si="1"/>
        <v>82.791000000000096</v>
      </c>
      <c r="P7" s="11">
        <f t="shared" si="1"/>
        <v>83.020000000000024</v>
      </c>
      <c r="Q7" s="11">
        <f t="shared" si="1"/>
        <v>85.735999999999962</v>
      </c>
      <c r="R7" s="40">
        <f>IF(D$5-B$5 &lt;&gt; 0,(EXP(LN(D9/B9)/(D$5-B$5))-1)*100,0)</f>
        <v>2.9649153511304371</v>
      </c>
      <c r="S7" s="40">
        <f t="shared" si="0"/>
        <v>0.23329469342565634</v>
      </c>
    </row>
    <row r="8" spans="1:19" x14ac:dyDescent="0.2">
      <c r="A8" t="str">
        <f>name!C5</f>
        <v>Manufacturing</v>
      </c>
      <c r="B8" s="11">
        <v>122.77499999999974</v>
      </c>
      <c r="C8" s="11">
        <v>117.91200000000005</v>
      </c>
      <c r="D8" s="11">
        <v>121.81</v>
      </c>
      <c r="E8" s="11">
        <v>114.92499999999977</v>
      </c>
      <c r="F8" s="11">
        <v>102.53699999999989</v>
      </c>
      <c r="G8" s="11"/>
      <c r="H8" s="11">
        <f t="shared" ref="H8:H12" si="3">F8-D8</f>
        <v>-19.27300000000011</v>
      </c>
      <c r="I8" s="11">
        <v>47.561721698515377</v>
      </c>
      <c r="J8" s="11">
        <f t="shared" ref="J8:J12" si="4">SUM(H8:I8)</f>
        <v>28.288721698515268</v>
      </c>
      <c r="K8" s="11"/>
      <c r="L8" t="str">
        <f t="shared" si="1"/>
        <v>Trade, accomod. and transport</v>
      </c>
      <c r="M8" s="11">
        <f t="shared" si="1"/>
        <v>292.55599999999959</v>
      </c>
      <c r="N8" s="11">
        <f t="shared" si="1"/>
        <v>304.57200000000012</v>
      </c>
      <c r="O8" s="11">
        <f t="shared" si="1"/>
        <v>301.94299999999947</v>
      </c>
      <c r="P8" s="11">
        <f t="shared" si="1"/>
        <v>308.22999999999985</v>
      </c>
      <c r="Q8" s="11">
        <f t="shared" si="1"/>
        <v>318.45799999999991</v>
      </c>
      <c r="R8" s="40">
        <f t="shared" si="2"/>
        <v>0.63364220201185262</v>
      </c>
      <c r="S8" s="40">
        <f t="shared" si="0"/>
        <v>0.35564652910418104</v>
      </c>
    </row>
    <row r="9" spans="1:19" x14ac:dyDescent="0.2">
      <c r="A9" t="str">
        <f>name!C6</f>
        <v>Construction</v>
      </c>
      <c r="B9" s="11">
        <v>71.537999999999982</v>
      </c>
      <c r="C9" s="11">
        <v>78.915000000000276</v>
      </c>
      <c r="D9" s="11">
        <v>82.791000000000096</v>
      </c>
      <c r="E9" s="11">
        <v>83.020000000000024</v>
      </c>
      <c r="F9" s="11">
        <v>85.735999999999962</v>
      </c>
      <c r="G9" s="11"/>
      <c r="H9" s="11">
        <f t="shared" si="3"/>
        <v>2.9449999999998653</v>
      </c>
      <c r="I9" s="11">
        <v>34.686887465703187</v>
      </c>
      <c r="J9" s="11">
        <f t="shared" si="4"/>
        <v>37.631887465703052</v>
      </c>
      <c r="K9" s="11"/>
      <c r="L9" t="str">
        <f t="shared" si="1"/>
        <v>Business and other services</v>
      </c>
      <c r="M9" s="11">
        <f t="shared" si="1"/>
        <v>346.91499999999996</v>
      </c>
      <c r="N9" s="11">
        <f t="shared" si="1"/>
        <v>368.49900000000036</v>
      </c>
      <c r="O9" s="11">
        <f t="shared" si="1"/>
        <v>375.97199999999981</v>
      </c>
      <c r="P9" s="11">
        <f t="shared" si="1"/>
        <v>380.55500000000023</v>
      </c>
      <c r="Q9" s="11">
        <f t="shared" si="1"/>
        <v>397.88800000000003</v>
      </c>
      <c r="R9" s="40">
        <f t="shared" si="2"/>
        <v>1.6217067928941065</v>
      </c>
      <c r="S9" s="40">
        <f t="shared" si="0"/>
        <v>0.37842011511410867</v>
      </c>
    </row>
    <row r="10" spans="1:19" x14ac:dyDescent="0.2">
      <c r="A10" t="str">
        <f>name!C7</f>
        <v>Trade, accomod. and transport</v>
      </c>
      <c r="B10" s="11">
        <v>292.55599999999959</v>
      </c>
      <c r="C10" s="11">
        <v>304.57200000000012</v>
      </c>
      <c r="D10" s="11">
        <v>301.94299999999947</v>
      </c>
      <c r="E10" s="11">
        <v>308.22999999999985</v>
      </c>
      <c r="F10" s="11">
        <v>318.45799999999991</v>
      </c>
      <c r="G10" s="11"/>
      <c r="H10" s="11">
        <f t="shared" si="3"/>
        <v>16.515000000000441</v>
      </c>
      <c r="I10" s="11">
        <v>145.07713914543362</v>
      </c>
      <c r="J10" s="11">
        <f t="shared" si="4"/>
        <v>161.59213914543406</v>
      </c>
      <c r="K10" s="11"/>
      <c r="L10" t="str">
        <f t="shared" si="1"/>
        <v>Non-marketed services</v>
      </c>
      <c r="M10" s="11">
        <f t="shared" si="1"/>
        <v>305.33300000000031</v>
      </c>
      <c r="N10" s="11">
        <f t="shared" si="1"/>
        <v>316.49400000000082</v>
      </c>
      <c r="O10" s="11">
        <f t="shared" si="1"/>
        <v>320.6600000000002</v>
      </c>
      <c r="P10" s="11">
        <f t="shared" si="1"/>
        <v>331.8180000000001</v>
      </c>
      <c r="Q10" s="11">
        <f t="shared" si="1"/>
        <v>349.28200000000015</v>
      </c>
      <c r="R10" s="40">
        <f t="shared" si="2"/>
        <v>0.98438121826782687</v>
      </c>
      <c r="S10" s="40">
        <f t="shared" si="0"/>
        <v>0.57161583808389427</v>
      </c>
    </row>
    <row r="11" spans="1:19" x14ac:dyDescent="0.2">
      <c r="A11" t="str">
        <f>name!C8</f>
        <v>Business and other services</v>
      </c>
      <c r="B11" s="11">
        <v>346.91499999999996</v>
      </c>
      <c r="C11" s="11">
        <v>368.49900000000036</v>
      </c>
      <c r="D11" s="11">
        <v>375.97199999999981</v>
      </c>
      <c r="E11" s="11">
        <v>380.55500000000023</v>
      </c>
      <c r="F11" s="11">
        <v>397.88800000000003</v>
      </c>
      <c r="G11" s="11"/>
      <c r="H11" s="11">
        <f t="shared" si="3"/>
        <v>21.916000000000224</v>
      </c>
      <c r="I11" s="11">
        <v>186.17671156637059</v>
      </c>
      <c r="J11" s="11">
        <f t="shared" si="4"/>
        <v>208.09271156637081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305.33300000000031</v>
      </c>
      <c r="C12" s="11">
        <v>316.49400000000082</v>
      </c>
      <c r="D12" s="11">
        <v>320.6600000000002</v>
      </c>
      <c r="E12" s="11">
        <v>331.8180000000001</v>
      </c>
      <c r="F12" s="11">
        <v>349.28200000000015</v>
      </c>
      <c r="G12" s="11"/>
      <c r="H12" s="11">
        <f t="shared" si="3"/>
        <v>28.621999999999957</v>
      </c>
      <c r="I12" s="11">
        <v>180.31888268399035</v>
      </c>
      <c r="J12" s="11">
        <f t="shared" si="4"/>
        <v>208.94088268399031</v>
      </c>
      <c r="K12" s="11"/>
      <c r="L12" s="24" t="str">
        <f t="shared" ref="L12:Q12" si="5">A14</f>
        <v>All industries</v>
      </c>
      <c r="M12" s="34">
        <f t="shared" si="5"/>
        <v>1162.1159999999995</v>
      </c>
      <c r="N12" s="34">
        <f t="shared" si="5"/>
        <v>1209.5720000000015</v>
      </c>
      <c r="O12" s="34">
        <f t="shared" si="5"/>
        <v>1222.0609999999997</v>
      </c>
      <c r="P12" s="34">
        <f t="shared" si="5"/>
        <v>1237.7159999999999</v>
      </c>
      <c r="Q12" s="34">
        <f t="shared" si="5"/>
        <v>1273.5079999999998</v>
      </c>
      <c r="R12" s="43">
        <f>IF(D$5-B$5 &lt;&gt; 0,(EXP(LN(D14/B14)/(D$5-B$5))-1)*100,0)</f>
        <v>1.0110023691278114</v>
      </c>
      <c r="S12" s="43">
        <f>F41</f>
        <v>0.27528835539654128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1162.1159999999995</v>
      </c>
      <c r="C14" s="34">
        <f t="shared" ref="C14:F14" si="6">SUM(C7:C12)</f>
        <v>1209.5720000000015</v>
      </c>
      <c r="D14" s="34">
        <f t="shared" si="6"/>
        <v>1222.0609999999997</v>
      </c>
      <c r="E14" s="34">
        <f t="shared" si="6"/>
        <v>1237.7159999999999</v>
      </c>
      <c r="F14" s="34">
        <f t="shared" si="6"/>
        <v>1273.5079999999998</v>
      </c>
      <c r="G14" s="34"/>
      <c r="H14" s="34">
        <f>SUM(H7:H12)</f>
        <v>51.447000000000322</v>
      </c>
      <c r="I14" s="34">
        <f>SUM(I7:I12)</f>
        <v>602.77732847193852</v>
      </c>
      <c r="J14" s="34">
        <f t="shared" ref="J14" si="7">SUM(J7:J12)</f>
        <v>654.22432847193886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1.9790623311270141</v>
      </c>
      <c r="C20" s="18">
        <f t="shared" si="8"/>
        <v>1.9163803394919818</v>
      </c>
      <c r="D20" s="18">
        <f t="shared" si="8"/>
        <v>1.5453402080583571</v>
      </c>
      <c r="E20" s="18">
        <f t="shared" si="8"/>
        <v>1.5486589815434242</v>
      </c>
      <c r="F20" s="18">
        <f t="shared" si="8"/>
        <v>1.5396055619595621</v>
      </c>
      <c r="G20" s="351"/>
      <c r="H20" s="40">
        <f>IF(D7&gt;0,(H7/D7)*100,0)</f>
        <v>3.8231400582469854</v>
      </c>
      <c r="I20" s="40">
        <f>IF(D7&gt;0,(I7/D7)*100,0)</f>
        <v>47.423806788061071</v>
      </c>
      <c r="J20" s="40">
        <f>IF(D7&gt;0,(J7/D7)*100,0)</f>
        <v>51.246946846308063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10.564780108009854</v>
      </c>
      <c r="C21" s="18">
        <f t="shared" si="8"/>
        <v>9.7482415267549101</v>
      </c>
      <c r="D21" s="18">
        <f t="shared" si="8"/>
        <v>9.9675875426840417</v>
      </c>
      <c r="E21" s="18">
        <f t="shared" si="8"/>
        <v>9.2852479890378543</v>
      </c>
      <c r="F21" s="18">
        <f t="shared" si="8"/>
        <v>8.0515395270386918</v>
      </c>
      <c r="G21" s="351"/>
      <c r="H21" s="40">
        <f t="shared" ref="H21:H25" si="9">IF(D8&gt;0,(H8/D8)*100,0)</f>
        <v>-15.822182086856671</v>
      </c>
      <c r="I21" s="40">
        <f t="shared" ref="I21:I25" si="10">IF(D8&gt;0,(I8/D8)*100,0)</f>
        <v>39.045826860286823</v>
      </c>
      <c r="J21" s="40">
        <f t="shared" ref="J21:J27" si="11">IF(D8&gt;0,(J8/D8)*100,0)</f>
        <v>23.223644773430152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6.1558398645229921</v>
      </c>
      <c r="C22" s="18">
        <f t="shared" si="8"/>
        <v>6.524208563028921</v>
      </c>
      <c r="D22" s="18">
        <f t="shared" si="8"/>
        <v>6.7747027357881571</v>
      </c>
      <c r="E22" s="18">
        <f t="shared" si="8"/>
        <v>6.7075161022399357</v>
      </c>
      <c r="F22" s="18">
        <f t="shared" si="8"/>
        <v>6.7322702330884425</v>
      </c>
      <c r="G22" s="351"/>
      <c r="H22" s="40">
        <f t="shared" si="9"/>
        <v>3.5571499317557</v>
      </c>
      <c r="I22" s="40">
        <f t="shared" si="10"/>
        <v>41.896930180458199</v>
      </c>
      <c r="J22" s="40">
        <f t="shared" si="11"/>
        <v>45.454080112213894</v>
      </c>
      <c r="K22" s="351"/>
    </row>
    <row r="23" spans="1:12" x14ac:dyDescent="0.2">
      <c r="A23" t="str">
        <f>$A$10</f>
        <v>Trade, accomod. and transport</v>
      </c>
      <c r="B23" s="18">
        <f t="shared" si="8"/>
        <v>25.174423207321787</v>
      </c>
      <c r="C23" s="18">
        <f t="shared" si="8"/>
        <v>25.180146365821937</v>
      </c>
      <c r="D23" s="18">
        <f t="shared" si="8"/>
        <v>24.707686441184158</v>
      </c>
      <c r="E23" s="18">
        <f t="shared" si="8"/>
        <v>24.903128019674938</v>
      </c>
      <c r="F23" s="18">
        <f t="shared" si="8"/>
        <v>25.006360384072966</v>
      </c>
      <c r="G23" s="351"/>
      <c r="H23" s="40">
        <f t="shared" si="9"/>
        <v>5.4695753834334528</v>
      </c>
      <c r="I23" s="40">
        <f t="shared" si="10"/>
        <v>48.047856431655603</v>
      </c>
      <c r="J23" s="40">
        <f t="shared" si="11"/>
        <v>53.517431815089054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29.85201133105474</v>
      </c>
      <c r="C24" s="18">
        <f t="shared" si="8"/>
        <v>30.465238944023167</v>
      </c>
      <c r="D24" s="18">
        <f t="shared" si="8"/>
        <v>30.765403690977777</v>
      </c>
      <c r="E24" s="18">
        <f t="shared" si="8"/>
        <v>30.74655252093374</v>
      </c>
      <c r="F24" s="18">
        <f t="shared" si="8"/>
        <v>31.243462938591676</v>
      </c>
      <c r="G24" s="351"/>
      <c r="H24" s="40">
        <f t="shared" si="9"/>
        <v>5.8291574904514798</v>
      </c>
      <c r="I24" s="40">
        <f t="shared" si="10"/>
        <v>49.518770431407304</v>
      </c>
      <c r="J24" s="40">
        <f t="shared" si="11"/>
        <v>55.347927921858783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26.273883157963613</v>
      </c>
      <c r="C25" s="18">
        <f t="shared" si="8"/>
        <v>26.165784260879093</v>
      </c>
      <c r="D25" s="18">
        <f t="shared" si="8"/>
        <v>26.239279381307501</v>
      </c>
      <c r="E25" s="18">
        <f t="shared" si="8"/>
        <v>26.808896386570112</v>
      </c>
      <c r="F25" s="18">
        <f t="shared" si="8"/>
        <v>27.426761355248669</v>
      </c>
      <c r="G25" s="351"/>
      <c r="H25" s="40">
        <f t="shared" si="9"/>
        <v>8.92596519678162</v>
      </c>
      <c r="I25" s="40">
        <f t="shared" si="10"/>
        <v>56.233668896647615</v>
      </c>
      <c r="J25" s="40">
        <f t="shared" si="11"/>
        <v>65.159634093429233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4.2098553181879081</v>
      </c>
      <c r="I27" s="43">
        <f>IF(D14&gt;0,(I14/D14)*100,0)</f>
        <v>49.324651426724088</v>
      </c>
      <c r="J27" s="43">
        <f t="shared" si="11"/>
        <v>53.534506744912001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West Yorkshire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0.19616969118465555</v>
      </c>
      <c r="C34" s="18">
        <f t="shared" si="12"/>
        <v>-18.528904227782363</v>
      </c>
      <c r="D34" s="18">
        <f t="shared" si="12"/>
        <v>0.29792824204168955</v>
      </c>
      <c r="E34" s="18">
        <f t="shared" si="12"/>
        <v>0.22670081259059671</v>
      </c>
      <c r="F34" s="18">
        <f t="shared" ref="F34:F39" si="13">IF(F$5-D$5 &lt;&gt; 0,(EXP(LN(F7/D7)/(F$5-D$5))-1)*100,0)</f>
        <v>0.25043766699222036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-1.005283612179142</v>
      </c>
      <c r="C35" s="18">
        <f t="shared" si="12"/>
        <v>3.3058552140579067</v>
      </c>
      <c r="D35" s="18">
        <f t="shared" si="12"/>
        <v>-1.1569099697805951</v>
      </c>
      <c r="E35" s="18">
        <f t="shared" si="12"/>
        <v>-1.1340805955867728</v>
      </c>
      <c r="F35" s="18">
        <f t="shared" si="13"/>
        <v>-1.1416909727917868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2.4839112340142577</v>
      </c>
      <c r="C36" s="18">
        <f t="shared" si="12"/>
        <v>4.9116137616420197</v>
      </c>
      <c r="D36" s="18">
        <f t="shared" si="12"/>
        <v>5.5258917990941292E-2</v>
      </c>
      <c r="E36" s="18">
        <f t="shared" si="12"/>
        <v>0.32243134305476318</v>
      </c>
      <c r="F36" s="18">
        <f t="shared" si="13"/>
        <v>0.23329469342565634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1.0113653525766209</v>
      </c>
      <c r="C37" s="18">
        <f t="shared" si="12"/>
        <v>-0.8631784930987263</v>
      </c>
      <c r="D37" s="18">
        <f>IF(E$5-D$5 &lt;&gt; 0,(EXP(LN(E10/D10)/(E$5-D$5))-1)*100,0)</f>
        <v>0.41301054143649818</v>
      </c>
      <c r="E37" s="18">
        <f t="shared" si="12"/>
        <v>0.32697681321522953</v>
      </c>
      <c r="F37" s="18">
        <f t="shared" si="13"/>
        <v>0.35564652910418104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1.520397326749201</v>
      </c>
      <c r="C38" s="18">
        <f t="shared" si="12"/>
        <v>2.0279566565986507</v>
      </c>
      <c r="D38" s="18">
        <f t="shared" si="12"/>
        <v>0.2426146536527618</v>
      </c>
      <c r="E38" s="18">
        <f t="shared" si="12"/>
        <v>0.44639182459644822</v>
      </c>
      <c r="F38" s="18">
        <f t="shared" si="13"/>
        <v>0.37842011511410867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0.90157239422035129</v>
      </c>
      <c r="C39" s="18">
        <f t="shared" si="12"/>
        <v>1.3162966754502126</v>
      </c>
      <c r="D39" s="18">
        <f t="shared" si="12"/>
        <v>0.68645042541009005</v>
      </c>
      <c r="E39" s="18">
        <f t="shared" si="12"/>
        <v>0.51424766780130415</v>
      </c>
      <c r="F39" s="18">
        <f t="shared" si="13"/>
        <v>0.57161583808389427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1.0056251820666606</v>
      </c>
      <c r="C41" s="18">
        <f>IF(D$5-C$5 &lt;&gt; 0,(EXP(LN(D14/C14)/(D$5-C$5))-1)*100,0)</f>
        <v>1.0325139801515171</v>
      </c>
      <c r="D41" s="18">
        <f>IF(E$5-D$5 &lt;&gt; 0,(EXP(LN(E14/D14)/(E$5-D$5))-1)*100,0)</f>
        <v>0.2549036886893008</v>
      </c>
      <c r="E41" s="18">
        <f>IF(F$5-E$5 &lt;&gt; 0,(EXP(LN(F14/E14)/(F$5-E$5))-1)*100,0)</f>
        <v>0.28548224299045355</v>
      </c>
      <c r="F41" s="18">
        <f>IF(F$5-D$5 &lt;&gt; 0,(EXP(LN(F14/D14)/(F$5-D$5))-1)*100,0)</f>
        <v>0.27528835539654128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0.18099999999997962</v>
      </c>
      <c r="C45" s="27">
        <f>D7-C7</f>
        <v>-4.2949999999999484</v>
      </c>
      <c r="D45" s="27">
        <f>E7-D7</f>
        <v>0.28299999999997283</v>
      </c>
      <c r="E45" s="27">
        <f>F7-E7</f>
        <v>0.43899999999997164</v>
      </c>
      <c r="F45" s="27">
        <f>F7-D7</f>
        <v>0.72199999999994446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-4.8629999999996869</v>
      </c>
      <c r="C46" s="27">
        <f>D8-C8</f>
        <v>3.8979999999999535</v>
      </c>
      <c r="D46" s="27">
        <f t="shared" si="14"/>
        <v>-6.8850000000002325</v>
      </c>
      <c r="E46" s="27">
        <f t="shared" si="14"/>
        <v>-12.387999999999877</v>
      </c>
      <c r="F46" s="27">
        <f t="shared" ref="F46:F52" si="15">F8-D8</f>
        <v>-19.27300000000011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7.3770000000002938</v>
      </c>
      <c r="C47" s="27">
        <f t="shared" ref="C47:C50" si="16">D9-C9</f>
        <v>3.87599999999982</v>
      </c>
      <c r="D47" s="27">
        <f t="shared" si="14"/>
        <v>0.22899999999992815</v>
      </c>
      <c r="E47" s="27">
        <f t="shared" si="14"/>
        <v>2.7159999999999371</v>
      </c>
      <c r="F47" s="27">
        <f t="shared" si="15"/>
        <v>2.9449999999998653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12.016000000000531</v>
      </c>
      <c r="C48" s="27">
        <f t="shared" si="16"/>
        <v>-2.6290000000006444</v>
      </c>
      <c r="D48" s="27">
        <f t="shared" si="14"/>
        <v>6.2870000000003756</v>
      </c>
      <c r="E48" s="27">
        <f t="shared" si="14"/>
        <v>10.228000000000065</v>
      </c>
      <c r="F48" s="27">
        <f t="shared" si="15"/>
        <v>16.515000000000441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21.584000000000401</v>
      </c>
      <c r="C49" s="27">
        <f t="shared" si="16"/>
        <v>7.4729999999994448</v>
      </c>
      <c r="D49" s="27">
        <f t="shared" si="14"/>
        <v>4.5830000000004247</v>
      </c>
      <c r="E49" s="27">
        <f t="shared" si="14"/>
        <v>17.332999999999799</v>
      </c>
      <c r="F49" s="27">
        <f t="shared" si="15"/>
        <v>21.916000000000224</v>
      </c>
    </row>
    <row r="50" spans="1:6" x14ac:dyDescent="0.2">
      <c r="A50" t="str">
        <f>$A$12</f>
        <v>Non-marketed services</v>
      </c>
      <c r="B50" s="27">
        <f t="shared" si="14"/>
        <v>11.161000000000513</v>
      </c>
      <c r="C50" s="27">
        <f t="shared" si="16"/>
        <v>4.1659999999993715</v>
      </c>
      <c r="D50" s="27">
        <f t="shared" si="14"/>
        <v>11.157999999999902</v>
      </c>
      <c r="E50" s="27">
        <f t="shared" si="14"/>
        <v>17.464000000000055</v>
      </c>
      <c r="F50" s="27">
        <f t="shared" si="15"/>
        <v>28.621999999999957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47.45600000000195</v>
      </c>
      <c r="C52" s="29">
        <f>D14-C14</f>
        <v>12.488999999998214</v>
      </c>
      <c r="D52" s="29">
        <f t="shared" si="14"/>
        <v>15.6550000000002</v>
      </c>
      <c r="E52" s="29">
        <f t="shared" si="14"/>
        <v>35.791999999999916</v>
      </c>
      <c r="F52" s="29">
        <f t="shared" si="15"/>
        <v>51.447000000000116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West Yorkshire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7.6750000000000105</v>
      </c>
      <c r="C5" s="11">
        <v>8.6059999999999892</v>
      </c>
      <c r="D5" s="11">
        <v>5.1120000000000037</v>
      </c>
      <c r="E5" s="11">
        <v>5.3719999999999937</v>
      </c>
      <c r="F5" s="11">
        <v>5.4749999999999872</v>
      </c>
      <c r="G5" s="10"/>
    </row>
    <row r="6" spans="1:7" x14ac:dyDescent="0.2">
      <c r="A6" s="10" t="str">
        <f>name!B5</f>
        <v>Mining and quarrying</v>
      </c>
      <c r="B6" s="11">
        <v>1.2279999999999991</v>
      </c>
      <c r="C6" s="11">
        <v>0.42099999999999949</v>
      </c>
      <c r="D6" s="11">
        <v>0.38800000000000007</v>
      </c>
      <c r="E6" s="11">
        <v>0.28800000000000009</v>
      </c>
      <c r="F6" s="11">
        <v>0.18400000000000014</v>
      </c>
    </row>
    <row r="7" spans="1:7" x14ac:dyDescent="0.2">
      <c r="A7" s="10" t="str">
        <f>name!B6</f>
        <v>Food drink and tobacco</v>
      </c>
      <c r="B7" s="11">
        <v>19.373999999999974</v>
      </c>
      <c r="C7" s="11">
        <v>19.295999999999992</v>
      </c>
      <c r="D7" s="11">
        <v>20.088000000000026</v>
      </c>
      <c r="E7" s="11">
        <v>19.077000000000016</v>
      </c>
      <c r="F7" s="11">
        <v>16.579999999999998</v>
      </c>
      <c r="G7" s="11"/>
    </row>
    <row r="8" spans="1:7" x14ac:dyDescent="0.2">
      <c r="A8" s="10" t="str">
        <f>name!B7</f>
        <v>Engineering</v>
      </c>
      <c r="B8" s="11">
        <v>18.350999999999996</v>
      </c>
      <c r="C8" s="11">
        <v>17.928999999999977</v>
      </c>
      <c r="D8" s="11">
        <v>17.551999999999992</v>
      </c>
      <c r="E8" s="11">
        <v>18.445999999999952</v>
      </c>
      <c r="F8" s="11">
        <v>18.243999999999957</v>
      </c>
      <c r="G8" s="11"/>
    </row>
    <row r="9" spans="1:7" x14ac:dyDescent="0.2">
      <c r="A9" s="10" t="str">
        <f>name!B8</f>
        <v>Rest of manufacturing</v>
      </c>
      <c r="B9" s="11">
        <v>85.04999999999977</v>
      </c>
      <c r="C9" s="11">
        <v>80.687000000000083</v>
      </c>
      <c r="D9" s="11">
        <v>84.169999999999987</v>
      </c>
      <c r="E9" s="11">
        <v>77.401999999999802</v>
      </c>
      <c r="F9" s="11">
        <v>67.712999999999937</v>
      </c>
      <c r="G9" s="11"/>
    </row>
    <row r="10" spans="1:7" x14ac:dyDescent="0.2">
      <c r="A10" s="10" t="str">
        <f>name!B9</f>
        <v>Electricity and gas</v>
      </c>
      <c r="B10" s="11">
        <v>6.7850000000000135</v>
      </c>
      <c r="C10" s="11">
        <v>5.0749999999999984</v>
      </c>
      <c r="D10" s="11">
        <v>4.5240000000000009</v>
      </c>
      <c r="E10" s="11">
        <v>4.3170000000000002</v>
      </c>
      <c r="F10" s="11">
        <v>4.2819999999999938</v>
      </c>
      <c r="G10" s="11"/>
    </row>
    <row r="11" spans="1:7" x14ac:dyDescent="0.2">
      <c r="A11" s="10" t="str">
        <f>name!B10</f>
        <v>Water and sewerage</v>
      </c>
      <c r="B11" s="11">
        <v>7.3109999999999804</v>
      </c>
      <c r="C11" s="11">
        <v>9.0779999999999959</v>
      </c>
      <c r="D11" s="11">
        <v>8.8610000000000291</v>
      </c>
      <c r="E11" s="11">
        <v>9.1910000000000149</v>
      </c>
      <c r="F11" s="11">
        <v>9.6659999999999986</v>
      </c>
      <c r="G11" s="11"/>
    </row>
    <row r="12" spans="1:7" x14ac:dyDescent="0.2">
      <c r="A12" s="10" t="str">
        <f>name!B11</f>
        <v>Construction</v>
      </c>
      <c r="B12" s="11">
        <v>71.537999999999982</v>
      </c>
      <c r="C12" s="11">
        <v>78.915000000000276</v>
      </c>
      <c r="D12" s="11">
        <v>82.791000000000096</v>
      </c>
      <c r="E12" s="11">
        <v>83.020000000000024</v>
      </c>
      <c r="F12" s="11">
        <v>85.735999999999962</v>
      </c>
      <c r="G12" s="11"/>
    </row>
    <row r="13" spans="1:7" x14ac:dyDescent="0.2">
      <c r="A13" s="10" t="str">
        <f>name!B12</f>
        <v>Wholesale and retail trade</v>
      </c>
      <c r="B13" s="11">
        <v>169.66899999999993</v>
      </c>
      <c r="C13" s="11">
        <v>170.07900000000004</v>
      </c>
      <c r="D13" s="11">
        <v>173.59199999999944</v>
      </c>
      <c r="E13" s="11">
        <v>172.773</v>
      </c>
      <c r="F13" s="11">
        <v>172.875</v>
      </c>
      <c r="G13" s="11"/>
    </row>
    <row r="14" spans="1:7" x14ac:dyDescent="0.2">
      <c r="A14" s="10" t="str">
        <f>name!B13</f>
        <v>Transport and storage</v>
      </c>
      <c r="B14" s="11">
        <v>57.72799999999976</v>
      </c>
      <c r="C14" s="11">
        <v>62.755000000000159</v>
      </c>
      <c r="D14" s="11">
        <v>64.363000000000056</v>
      </c>
      <c r="E14" s="11">
        <v>72.149999999999864</v>
      </c>
      <c r="F14" s="11">
        <v>75.91700000000003</v>
      </c>
      <c r="G14" s="11"/>
    </row>
    <row r="15" spans="1:7" x14ac:dyDescent="0.2">
      <c r="A15" s="10" t="str">
        <f>name!B14</f>
        <v>Accommodation and food</v>
      </c>
      <c r="B15" s="11">
        <v>65.158999999999935</v>
      </c>
      <c r="C15" s="11">
        <v>71.7379999999999</v>
      </c>
      <c r="D15" s="11">
        <v>63.987999999999971</v>
      </c>
      <c r="E15" s="11">
        <v>63.307000000000002</v>
      </c>
      <c r="F15" s="11">
        <v>69.665999999999897</v>
      </c>
      <c r="G15" s="11"/>
    </row>
    <row r="16" spans="1:7" x14ac:dyDescent="0.2">
      <c r="A16" s="10" t="str">
        <f>name!B15</f>
        <v>Media</v>
      </c>
      <c r="B16" s="11">
        <v>6.3639999999999874</v>
      </c>
      <c r="C16" s="11">
        <v>9.1149999999999913</v>
      </c>
      <c r="D16" s="11">
        <v>7.05200000000002</v>
      </c>
      <c r="E16" s="11">
        <v>6.9289999999999825</v>
      </c>
      <c r="F16" s="11">
        <v>7.0409999999999897</v>
      </c>
      <c r="G16" s="11"/>
    </row>
    <row r="17" spans="1:7" x14ac:dyDescent="0.2">
      <c r="A17" s="10" t="str">
        <f>name!B16</f>
        <v>Information technology</v>
      </c>
      <c r="B17" s="11">
        <v>24.528000000000024</v>
      </c>
      <c r="C17" s="11">
        <v>33.624000000000031</v>
      </c>
      <c r="D17" s="11">
        <v>33.128999999999969</v>
      </c>
      <c r="E17" s="11">
        <v>35.117999999999952</v>
      </c>
      <c r="F17" s="11">
        <v>36.955999999999996</v>
      </c>
      <c r="G17" s="11"/>
    </row>
    <row r="18" spans="1:7" x14ac:dyDescent="0.2">
      <c r="A18" s="10" t="str">
        <f>name!B17</f>
        <v>Finance and insurance</v>
      </c>
      <c r="B18" s="11">
        <v>47.655000000000051</v>
      </c>
      <c r="C18" s="11">
        <v>45.261999999999908</v>
      </c>
      <c r="D18" s="11">
        <v>45.283999999999999</v>
      </c>
      <c r="E18" s="11">
        <v>45.654000000000025</v>
      </c>
      <c r="F18" s="11">
        <v>44.903000000000148</v>
      </c>
      <c r="G18" s="11"/>
    </row>
    <row r="19" spans="1:7" x14ac:dyDescent="0.2">
      <c r="A19" s="10" t="str">
        <f>name!B18</f>
        <v>Real estate</v>
      </c>
      <c r="B19" s="11">
        <v>15.675000000000017</v>
      </c>
      <c r="C19" s="11">
        <v>18.377999999999982</v>
      </c>
      <c r="D19" s="11">
        <v>21.851999999999979</v>
      </c>
      <c r="E19" s="11">
        <v>19.081000000000042</v>
      </c>
      <c r="F19" s="11">
        <v>20.561000000000014</v>
      </c>
      <c r="G19" s="11"/>
    </row>
    <row r="20" spans="1:7" x14ac:dyDescent="0.2">
      <c r="A20" s="10" t="str">
        <f>name!B19</f>
        <v>Professional services</v>
      </c>
      <c r="B20" s="11">
        <v>86.157000000000025</v>
      </c>
      <c r="C20" s="11">
        <v>94.116000000000369</v>
      </c>
      <c r="D20" s="11">
        <v>94.7349999999999</v>
      </c>
      <c r="E20" s="11">
        <v>99.188999999999979</v>
      </c>
      <c r="F20" s="11">
        <v>106.00599999999976</v>
      </c>
      <c r="G20" s="11"/>
    </row>
    <row r="21" spans="1:7" x14ac:dyDescent="0.2">
      <c r="A21" s="10" t="str">
        <f>name!B20</f>
        <v>Support services</v>
      </c>
      <c r="B21" s="11">
        <v>111.24800000000002</v>
      </c>
      <c r="C21" s="11">
        <v>103.37800000000003</v>
      </c>
      <c r="D21" s="11">
        <v>104.05899999999995</v>
      </c>
      <c r="E21" s="11">
        <v>110.87200000000014</v>
      </c>
      <c r="F21" s="11">
        <v>118.65800000000006</v>
      </c>
      <c r="G21" s="11"/>
    </row>
    <row r="22" spans="1:7" x14ac:dyDescent="0.2">
      <c r="A22" s="10" t="str">
        <f>name!B21</f>
        <v>Public admin. and defence</v>
      </c>
      <c r="B22" s="11">
        <v>48.664000000000016</v>
      </c>
      <c r="C22" s="11">
        <v>50.530000000000079</v>
      </c>
      <c r="D22" s="11">
        <v>53.466000000000044</v>
      </c>
      <c r="E22" s="11">
        <v>53.550000000000018</v>
      </c>
      <c r="F22" s="11">
        <v>53.653000000000105</v>
      </c>
      <c r="G22" s="11"/>
    </row>
    <row r="23" spans="1:7" x14ac:dyDescent="0.2">
      <c r="A23" s="10" t="str">
        <f>name!B22</f>
        <v>Education</v>
      </c>
      <c r="B23" s="11">
        <v>108.82899999999994</v>
      </c>
      <c r="C23" s="11">
        <v>108.59500000000033</v>
      </c>
      <c r="D23" s="11">
        <v>107.83400000000012</v>
      </c>
      <c r="E23" s="11">
        <v>107.65600000000002</v>
      </c>
      <c r="F23" s="11">
        <v>110.02299999999985</v>
      </c>
      <c r="G23" s="11"/>
    </row>
    <row r="24" spans="1:7" x14ac:dyDescent="0.2">
      <c r="A24" s="10" t="str">
        <f>name!B23</f>
        <v>Health and social work</v>
      </c>
      <c r="B24" s="11">
        <v>147.84000000000037</v>
      </c>
      <c r="C24" s="11">
        <v>157.3690000000004</v>
      </c>
      <c r="D24" s="11">
        <v>159.36000000000007</v>
      </c>
      <c r="E24" s="11">
        <v>170.61200000000005</v>
      </c>
      <c r="F24" s="11">
        <v>185.60600000000019</v>
      </c>
      <c r="G24" s="11"/>
    </row>
    <row r="25" spans="1:7" x14ac:dyDescent="0.2">
      <c r="A25" s="10" t="str">
        <f>name!B24</f>
        <v>Arts and entertainment</v>
      </c>
      <c r="B25" s="11">
        <v>28.601999999999919</v>
      </c>
      <c r="C25" s="11">
        <v>28.88799999999997</v>
      </c>
      <c r="D25" s="11">
        <v>29.814000000000011</v>
      </c>
      <c r="E25" s="11">
        <v>27.475000000000072</v>
      </c>
      <c r="F25" s="11">
        <v>28.705000000000052</v>
      </c>
      <c r="G25" s="11"/>
    </row>
    <row r="26" spans="1:7" x14ac:dyDescent="0.2">
      <c r="A26" s="10" t="str">
        <f>name!B25</f>
        <v>Other services</v>
      </c>
      <c r="B26" s="11">
        <v>26.685999999999975</v>
      </c>
      <c r="C26" s="11">
        <v>35.738000000000056</v>
      </c>
      <c r="D26" s="11">
        <v>40.046999999999947</v>
      </c>
      <c r="E26" s="11">
        <v>36.237000000000023</v>
      </c>
      <c r="F26" s="11">
        <v>35.058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1162.1159999999998</v>
      </c>
      <c r="C28" s="11">
        <f t="shared" ref="C28:F28" si="0">SUM(C5:C26)</f>
        <v>1209.5720000000015</v>
      </c>
      <c r="D28" s="11">
        <f t="shared" si="0"/>
        <v>1222.0609999999997</v>
      </c>
      <c r="E28" s="11">
        <f t="shared" si="0"/>
        <v>1237.7160000000001</v>
      </c>
      <c r="F28" s="11">
        <f t="shared" si="0"/>
        <v>1273.508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0.66043320976563546</v>
      </c>
      <c r="C32" s="18">
        <f t="shared" ref="C32:E32" si="1">C5/C$28*100</f>
        <v>0.71149133743175097</v>
      </c>
      <c r="D32" s="18">
        <f t="shared" si="1"/>
        <v>0.41830972430999802</v>
      </c>
      <c r="E32" s="18">
        <f t="shared" si="1"/>
        <v>0.43402525296594641</v>
      </c>
      <c r="F32" s="18">
        <f>F5/F$28*100</f>
        <v>0.42991484937668129</v>
      </c>
    </row>
    <row r="33" spans="1:6" x14ac:dyDescent="0.2">
      <c r="A33" t="str">
        <f>$A$6</f>
        <v>Mining and quarrying</v>
      </c>
      <c r="B33" s="18">
        <f t="shared" ref="B33:F53" si="2">B6/B$28*100</f>
        <v>0.10566931356250145</v>
      </c>
      <c r="C33" s="18">
        <f t="shared" si="2"/>
        <v>3.4805699867391023E-2</v>
      </c>
      <c r="D33" s="18">
        <f t="shared" si="2"/>
        <v>3.1749642611948188E-2</v>
      </c>
      <c r="E33" s="18">
        <f t="shared" si="2"/>
        <v>2.3268665832872813E-2</v>
      </c>
      <c r="F33" s="18">
        <f t="shared" si="2"/>
        <v>1.4448279869462942E-2</v>
      </c>
    </row>
    <row r="34" spans="1:6" x14ac:dyDescent="0.2">
      <c r="A34" t="str">
        <f>$A$7</f>
        <v>Food drink and tobacco</v>
      </c>
      <c r="B34" s="18">
        <f t="shared" si="2"/>
        <v>1.6671313362865652</v>
      </c>
      <c r="C34" s="18">
        <f t="shared" si="2"/>
        <v>1.5952750229006596</v>
      </c>
      <c r="D34" s="18">
        <f t="shared" si="2"/>
        <v>1.6437804659505566</v>
      </c>
      <c r="E34" s="18">
        <f t="shared" si="2"/>
        <v>1.5413067294920657</v>
      </c>
      <c r="F34" s="18">
        <f t="shared" si="2"/>
        <v>1.3019156534548664</v>
      </c>
    </row>
    <row r="35" spans="1:6" x14ac:dyDescent="0.2">
      <c r="A35" t="str">
        <f>$A$8</f>
        <v>Engineering</v>
      </c>
      <c r="B35" s="18">
        <f t="shared" si="2"/>
        <v>1.5791022582943526</v>
      </c>
      <c r="C35" s="18">
        <f t="shared" si="2"/>
        <v>1.4822598406709113</v>
      </c>
      <c r="D35" s="18">
        <f t="shared" si="2"/>
        <v>1.4362621833116347</v>
      </c>
      <c r="E35" s="18">
        <f t="shared" si="2"/>
        <v>1.4903257290040648</v>
      </c>
      <c r="F35" s="18">
        <f t="shared" si="2"/>
        <v>1.4325783583613103</v>
      </c>
    </row>
    <row r="36" spans="1:6" x14ac:dyDescent="0.2">
      <c r="A36" t="str">
        <f>$A$9</f>
        <v>Rest of manufacturing</v>
      </c>
      <c r="B36" s="18">
        <f t="shared" si="2"/>
        <v>7.3185465134289336</v>
      </c>
      <c r="C36" s="18">
        <f t="shared" si="2"/>
        <v>6.6707066631833403</v>
      </c>
      <c r="D36" s="18">
        <f t="shared" si="2"/>
        <v>6.8875448934218513</v>
      </c>
      <c r="E36" s="18">
        <f t="shared" si="2"/>
        <v>6.2536155305417225</v>
      </c>
      <c r="F36" s="18">
        <f t="shared" si="2"/>
        <v>5.3170455152225138</v>
      </c>
    </row>
    <row r="37" spans="1:6" x14ac:dyDescent="0.2">
      <c r="A37" t="str">
        <f>$A$10</f>
        <v>Electricity and gas</v>
      </c>
      <c r="B37" s="18">
        <f t="shared" si="2"/>
        <v>0.58384877241170541</v>
      </c>
      <c r="C37" s="18">
        <f t="shared" si="2"/>
        <v>0.41956989745132922</v>
      </c>
      <c r="D37" s="18">
        <f t="shared" si="2"/>
        <v>0.37019428653725162</v>
      </c>
      <c r="E37" s="18">
        <f t="shared" si="2"/>
        <v>0.34878760555733301</v>
      </c>
      <c r="F37" s="18">
        <f t="shared" si="2"/>
        <v>0.3362366000056532</v>
      </c>
    </row>
    <row r="38" spans="1:6" x14ac:dyDescent="0.2">
      <c r="A38" t="str">
        <f>$A$11</f>
        <v>Water and sewerage</v>
      </c>
      <c r="B38" s="18">
        <f t="shared" si="2"/>
        <v>0.6291110353871715</v>
      </c>
      <c r="C38" s="18">
        <f t="shared" si="2"/>
        <v>0.75051340474151063</v>
      </c>
      <c r="D38" s="18">
        <f t="shared" si="2"/>
        <v>0.72508655459915927</v>
      </c>
      <c r="E38" s="18">
        <f t="shared" si="2"/>
        <v>0.74257745718727186</v>
      </c>
      <c r="F38" s="18">
        <f t="shared" si="2"/>
        <v>0.75900583270776456</v>
      </c>
    </row>
    <row r="39" spans="1:6" x14ac:dyDescent="0.2">
      <c r="A39" t="str">
        <f>$A$12</f>
        <v>Construction</v>
      </c>
      <c r="B39" s="18">
        <f t="shared" si="2"/>
        <v>6.1558398645229904</v>
      </c>
      <c r="C39" s="18">
        <f t="shared" si="2"/>
        <v>6.524208563028921</v>
      </c>
      <c r="D39" s="18">
        <f t="shared" si="2"/>
        <v>6.7747027357881571</v>
      </c>
      <c r="E39" s="18">
        <f t="shared" si="2"/>
        <v>6.7075161022399339</v>
      </c>
      <c r="F39" s="18">
        <f t="shared" si="2"/>
        <v>6.7322702330884425</v>
      </c>
    </row>
    <row r="40" spans="1:6" x14ac:dyDescent="0.2">
      <c r="A40" t="str">
        <f>$A$13</f>
        <v>Wholesale and retail trade</v>
      </c>
      <c r="B40" s="18">
        <f t="shared" si="2"/>
        <v>14.60000550719549</v>
      </c>
      <c r="C40" s="18">
        <f t="shared" si="2"/>
        <v>14.0610893770689</v>
      </c>
      <c r="D40" s="18">
        <f t="shared" si="2"/>
        <v>14.204855567766215</v>
      </c>
      <c r="E40" s="18">
        <f t="shared" si="2"/>
        <v>13.959018062301851</v>
      </c>
      <c r="F40" s="18">
        <f t="shared" si="2"/>
        <v>13.574708600181545</v>
      </c>
    </row>
    <row r="41" spans="1:6" x14ac:dyDescent="0.2">
      <c r="A41" t="str">
        <f>$A$14</f>
        <v>Transport and storage</v>
      </c>
      <c r="B41" s="18">
        <f t="shared" si="2"/>
        <v>4.9674903365928849</v>
      </c>
      <c r="C41" s="18">
        <f t="shared" si="2"/>
        <v>5.1881988008981761</v>
      </c>
      <c r="D41" s="18">
        <f t="shared" si="2"/>
        <v>5.2667583696722238</v>
      </c>
      <c r="E41" s="18">
        <f t="shared" si="2"/>
        <v>5.8292855550061455</v>
      </c>
      <c r="F41" s="18">
        <f t="shared" si="2"/>
        <v>5.9612503415761839</v>
      </c>
    </row>
    <row r="42" spans="1:6" x14ac:dyDescent="0.2">
      <c r="A42" t="str">
        <f>$A$15</f>
        <v>Accommodation and food</v>
      </c>
      <c r="B42" s="18">
        <f t="shared" si="2"/>
        <v>5.606927363533412</v>
      </c>
      <c r="C42" s="18">
        <f t="shared" si="2"/>
        <v>5.9308581878548621</v>
      </c>
      <c r="D42" s="18">
        <f t="shared" si="2"/>
        <v>5.2360725037457199</v>
      </c>
      <c r="E42" s="18">
        <f t="shared" si="2"/>
        <v>5.1148244023669402</v>
      </c>
      <c r="F42" s="18">
        <f t="shared" si="2"/>
        <v>5.4704014423152341</v>
      </c>
    </row>
    <row r="43" spans="1:6" x14ac:dyDescent="0.2">
      <c r="A43" t="str">
        <f>$A$16</f>
        <v>Media</v>
      </c>
      <c r="B43" s="18">
        <f t="shared" si="2"/>
        <v>0.54762175204540586</v>
      </c>
      <c r="C43" s="18">
        <f t="shared" si="2"/>
        <v>0.75357233798401257</v>
      </c>
      <c r="D43" s="18">
        <f t="shared" si="2"/>
        <v>0.5770579373697402</v>
      </c>
      <c r="E43" s="18">
        <f t="shared" si="2"/>
        <v>0.55982147762491408</v>
      </c>
      <c r="F43" s="18">
        <f t="shared" si="2"/>
        <v>0.55288227478743668</v>
      </c>
    </row>
    <row r="44" spans="1:6" x14ac:dyDescent="0.2">
      <c r="A44" t="str">
        <f>$A$17</f>
        <v>Information technology</v>
      </c>
      <c r="B44" s="18">
        <f t="shared" si="2"/>
        <v>2.1106326735024754</v>
      </c>
      <c r="C44" s="18">
        <f t="shared" si="2"/>
        <v>2.7798262525918251</v>
      </c>
      <c r="D44" s="18">
        <f t="shared" si="2"/>
        <v>2.7109121394103877</v>
      </c>
      <c r="E44" s="18">
        <f t="shared" si="2"/>
        <v>2.8373229399959241</v>
      </c>
      <c r="F44" s="18">
        <f t="shared" si="2"/>
        <v>2.9019056024775653</v>
      </c>
    </row>
    <row r="45" spans="1:6" x14ac:dyDescent="0.2">
      <c r="A45" t="str">
        <f>$A$18</f>
        <v>Finance and insurance</v>
      </c>
      <c r="B45" s="18">
        <f t="shared" si="2"/>
        <v>4.1007093956197203</v>
      </c>
      <c r="C45" s="18">
        <f t="shared" si="2"/>
        <v>3.7419847681659171</v>
      </c>
      <c r="D45" s="18">
        <f t="shared" si="2"/>
        <v>3.7055433403078903</v>
      </c>
      <c r="E45" s="18">
        <f t="shared" si="2"/>
        <v>3.6885682983818597</v>
      </c>
      <c r="F45" s="18">
        <f t="shared" si="2"/>
        <v>3.5259299509700881</v>
      </c>
    </row>
    <row r="46" spans="1:6" x14ac:dyDescent="0.2">
      <c r="A46" t="str">
        <f>$A$19</f>
        <v>Real estate</v>
      </c>
      <c r="B46" s="18">
        <f t="shared" si="2"/>
        <v>1.3488326466548968</v>
      </c>
      <c r="C46" s="18">
        <f t="shared" si="2"/>
        <v>1.5193804089380343</v>
      </c>
      <c r="D46" s="18">
        <f t="shared" si="2"/>
        <v>1.7881267792687914</v>
      </c>
      <c r="E46" s="18">
        <f t="shared" si="2"/>
        <v>1.5416299054064131</v>
      </c>
      <c r="F46" s="18">
        <f t="shared" si="2"/>
        <v>1.6145167521523236</v>
      </c>
    </row>
    <row r="47" spans="1:6" x14ac:dyDescent="0.2">
      <c r="A47" s="10" t="str">
        <f>$A$20</f>
        <v>Professional services</v>
      </c>
      <c r="B47" s="18">
        <f t="shared" si="2"/>
        <v>7.4138037855085077</v>
      </c>
      <c r="C47" s="18">
        <f t="shared" si="2"/>
        <v>7.7809340824688613</v>
      </c>
      <c r="D47" s="18">
        <f t="shared" si="2"/>
        <v>7.7520680227910006</v>
      </c>
      <c r="E47" s="18">
        <f t="shared" si="2"/>
        <v>8.0138739420028493</v>
      </c>
      <c r="F47" s="18">
        <f t="shared" si="2"/>
        <v>8.3239367165341527</v>
      </c>
    </row>
    <row r="48" spans="1:6" x14ac:dyDescent="0.2">
      <c r="A48" s="10" t="str">
        <f>$A$21</f>
        <v>Support services</v>
      </c>
      <c r="B48" s="18">
        <f t="shared" si="2"/>
        <v>9.5728825693820614</v>
      </c>
      <c r="C48" s="18">
        <f t="shared" si="2"/>
        <v>8.5466594795514368</v>
      </c>
      <c r="D48" s="18">
        <f t="shared" si="2"/>
        <v>8.515041393187408</v>
      </c>
      <c r="E48" s="18">
        <f t="shared" si="2"/>
        <v>8.9577899938273511</v>
      </c>
      <c r="F48" s="18">
        <f t="shared" si="2"/>
        <v>9.3174130040800733</v>
      </c>
    </row>
    <row r="49" spans="1:9" x14ac:dyDescent="0.2">
      <c r="A49" s="10" t="str">
        <f>$A$22</f>
        <v>Public admin. and defence</v>
      </c>
      <c r="B49" s="18">
        <f t="shared" si="2"/>
        <v>4.1875337745973749</v>
      </c>
      <c r="C49" s="18">
        <f t="shared" si="2"/>
        <v>4.1775107228011246</v>
      </c>
      <c r="D49" s="18">
        <f t="shared" si="2"/>
        <v>4.3750680203361414</v>
      </c>
      <c r="E49" s="18">
        <f t="shared" si="2"/>
        <v>4.3265175532997882</v>
      </c>
      <c r="F49" s="18">
        <f t="shared" si="2"/>
        <v>4.2130084773711749</v>
      </c>
    </row>
    <row r="50" spans="1:9" x14ac:dyDescent="0.2">
      <c r="A50" s="10" t="str">
        <f>$A$23</f>
        <v>Education</v>
      </c>
      <c r="B50" s="18">
        <f t="shared" si="2"/>
        <v>9.3647277896526653</v>
      </c>
      <c r="C50" s="18">
        <f t="shared" si="2"/>
        <v>8.9779690667442864</v>
      </c>
      <c r="D50" s="18">
        <f t="shared" si="2"/>
        <v>8.8239457768474843</v>
      </c>
      <c r="E50" s="18">
        <f t="shared" si="2"/>
        <v>8.6979565586935941</v>
      </c>
      <c r="F50" s="18">
        <f t="shared" si="2"/>
        <v>8.6393646525973811</v>
      </c>
    </row>
    <row r="51" spans="1:9" x14ac:dyDescent="0.2">
      <c r="A51" s="10" t="str">
        <f>$A$24</f>
        <v>Health and social work</v>
      </c>
      <c r="B51" s="18">
        <f t="shared" si="2"/>
        <v>12.721621593713571</v>
      </c>
      <c r="C51" s="18">
        <f t="shared" si="2"/>
        <v>13.010304471333678</v>
      </c>
      <c r="D51" s="18">
        <f t="shared" si="2"/>
        <v>13.040265584123878</v>
      </c>
      <c r="E51" s="18">
        <f t="shared" si="2"/>
        <v>13.784422274576723</v>
      </c>
      <c r="F51" s="18">
        <f t="shared" si="2"/>
        <v>14.574388225280108</v>
      </c>
    </row>
    <row r="52" spans="1:9" x14ac:dyDescent="0.2">
      <c r="A52" s="10" t="str">
        <f>$A$25</f>
        <v>Arts and entertainment</v>
      </c>
      <c r="B52" s="18">
        <f t="shared" si="2"/>
        <v>2.4612000867383226</v>
      </c>
      <c r="C52" s="18">
        <f t="shared" si="2"/>
        <v>2.3882827975515251</v>
      </c>
      <c r="D52" s="18">
        <f t="shared" si="2"/>
        <v>2.4396490846201635</v>
      </c>
      <c r="E52" s="18">
        <f t="shared" si="2"/>
        <v>2.2198145616603542</v>
      </c>
      <c r="F52" s="18">
        <f t="shared" si="2"/>
        <v>2.2540101828963812</v>
      </c>
    </row>
    <row r="53" spans="1:9" x14ac:dyDescent="0.2">
      <c r="A53" s="10" t="str">
        <f>$A$26</f>
        <v>Other services</v>
      </c>
      <c r="B53" s="18">
        <f t="shared" si="2"/>
        <v>2.2963284216033495</v>
      </c>
      <c r="C53" s="18">
        <f t="shared" si="2"/>
        <v>2.9545988167715533</v>
      </c>
      <c r="D53" s="18">
        <f t="shared" si="2"/>
        <v>3.27700499402239</v>
      </c>
      <c r="E53" s="18">
        <f t="shared" si="2"/>
        <v>2.9277314020340706</v>
      </c>
      <c r="F53" s="18">
        <f t="shared" si="2"/>
        <v>2.7528684546936493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West Yorkshire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2.9036405000977039</v>
      </c>
      <c r="C63" s="18">
        <f>IF(AND(D$3-C$3 &lt;&gt; 0,C5&lt;&gt;0,D5&lt;&gt;0),(EXP(LN(D5/C5)/(D$3-C$3))-1)*100,0)</f>
        <v>-40.599581687194863</v>
      </c>
      <c r="D63" s="18">
        <f t="shared" ref="B63:E78" si="3">IF(AND(E$3-D$3 &lt;&gt; 0,D5&lt;&gt;0,E5&lt;&gt;0),(EXP(LN(E5/D5)/(E$3-D$3))-1)*100,0)</f>
        <v>0.99712976864636538</v>
      </c>
      <c r="E63" s="18">
        <f t="shared" si="3"/>
        <v>0.19010043261804555</v>
      </c>
      <c r="F63" s="18">
        <f>IF(AND(F$3-D$3 &lt;&gt; 0,D5&lt;&gt;0,F5&lt;&gt;0),(EXP(LN(F5/D5)/(F$3-D$3))-1)*100,0)</f>
        <v>0.45839113674221998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-23.480709898774332</v>
      </c>
      <c r="C64" s="18">
        <f t="shared" ref="C64:C78" si="4">IF(AND(D$3-C$3 &lt;&gt; 0,C6&lt;&gt;0,D6&lt;&gt;0),(EXP(LN(D6/C6)/(D$3-C$3))-1)*100,0)</f>
        <v>-7.8384798099761177</v>
      </c>
      <c r="D64" s="18">
        <f t="shared" si="3"/>
        <v>-5.7867138008463659</v>
      </c>
      <c r="E64" s="18">
        <f t="shared" si="3"/>
        <v>-4.381366348647953</v>
      </c>
      <c r="F64" s="18">
        <f t="shared" ref="F64:F84" si="5">IF(AND(F$3-D$3 &lt;&gt; 0,D6&lt;&gt;0,F6&lt;&gt;0),(EXP(LN(F6/D6)/(F$3-D$3))-1)*100,0)</f>
        <v>-4.8521294225485789</v>
      </c>
    </row>
    <row r="65" spans="1:6" x14ac:dyDescent="0.2">
      <c r="A65" t="str">
        <f>$A$7</f>
        <v>Food drink and tobacco</v>
      </c>
      <c r="B65" s="18">
        <f t="shared" si="3"/>
        <v>-0.10080267142430488</v>
      </c>
      <c r="C65" s="18">
        <f t="shared" si="4"/>
        <v>4.1044776119404824</v>
      </c>
      <c r="D65" s="18">
        <f t="shared" si="3"/>
        <v>-1.0274691167853955</v>
      </c>
      <c r="E65" s="18">
        <f t="shared" si="3"/>
        <v>-1.3930684470372712</v>
      </c>
      <c r="F65" s="18">
        <f t="shared" si="5"/>
        <v>-1.2713523065875698</v>
      </c>
    </row>
    <row r="66" spans="1:6" x14ac:dyDescent="0.2">
      <c r="A66" t="str">
        <f>$A$8</f>
        <v>Engineering</v>
      </c>
      <c r="B66" s="18">
        <f t="shared" si="3"/>
        <v>-0.57992578366282688</v>
      </c>
      <c r="C66" s="18">
        <f t="shared" si="4"/>
        <v>-2.1027385799541776</v>
      </c>
      <c r="D66" s="18">
        <f t="shared" si="3"/>
        <v>0.99854534817456209</v>
      </c>
      <c r="E66" s="18">
        <f t="shared" si="3"/>
        <v>-0.11005225767699578</v>
      </c>
      <c r="F66" s="18">
        <f t="shared" si="5"/>
        <v>0.25812159708558102</v>
      </c>
    </row>
    <row r="67" spans="1:6" x14ac:dyDescent="0.2">
      <c r="A67" t="str">
        <f>$A$9</f>
        <v>Rest of manufacturing</v>
      </c>
      <c r="B67" s="18">
        <f t="shared" si="3"/>
        <v>-1.3079176137067994</v>
      </c>
      <c r="C67" s="18">
        <f t="shared" si="4"/>
        <v>4.3166805061532809</v>
      </c>
      <c r="D67" s="18">
        <f t="shared" si="3"/>
        <v>-1.6625434947593276</v>
      </c>
      <c r="E67" s="18">
        <f t="shared" si="3"/>
        <v>-1.3284416306878044</v>
      </c>
      <c r="F67" s="18">
        <f t="shared" si="5"/>
        <v>-1.4399348522293409</v>
      </c>
    </row>
    <row r="68" spans="1:6" x14ac:dyDescent="0.2">
      <c r="A68" t="str">
        <f>$A$10</f>
        <v>Electricity and gas</v>
      </c>
      <c r="B68" s="18">
        <f t="shared" si="3"/>
        <v>-7.002441148667371</v>
      </c>
      <c r="C68" s="18">
        <f t="shared" si="4"/>
        <v>-10.85714285714281</v>
      </c>
      <c r="D68" s="18">
        <f t="shared" si="3"/>
        <v>-0.93234330798214193</v>
      </c>
      <c r="E68" s="18">
        <f t="shared" si="3"/>
        <v>-8.1372138962565455E-2</v>
      </c>
      <c r="F68" s="18">
        <f t="shared" si="5"/>
        <v>-0.36583829569361015</v>
      </c>
    </row>
    <row r="69" spans="1:6" x14ac:dyDescent="0.2">
      <c r="A69" t="str">
        <f>$A$11</f>
        <v>Water and sewerage</v>
      </c>
      <c r="B69" s="18">
        <f t="shared" si="3"/>
        <v>5.5609642457858044</v>
      </c>
      <c r="C69" s="18">
        <f t="shared" si="4"/>
        <v>-2.3903943599908217</v>
      </c>
      <c r="D69" s="18">
        <f t="shared" si="3"/>
        <v>0.73398293243194246</v>
      </c>
      <c r="E69" s="18">
        <f t="shared" si="3"/>
        <v>0.50516999303678034</v>
      </c>
      <c r="F69" s="18">
        <f t="shared" si="5"/>
        <v>0.5813831657007551</v>
      </c>
    </row>
    <row r="70" spans="1:6" x14ac:dyDescent="0.2">
      <c r="A70" t="str">
        <f>$A$12</f>
        <v>Construction</v>
      </c>
      <c r="B70" s="18">
        <f t="shared" si="3"/>
        <v>2.4839112340142577</v>
      </c>
      <c r="C70" s="18">
        <f t="shared" si="4"/>
        <v>4.9116137616420197</v>
      </c>
      <c r="D70" s="18">
        <f t="shared" si="3"/>
        <v>5.5258917990941292E-2</v>
      </c>
      <c r="E70" s="18">
        <f t="shared" si="3"/>
        <v>0.32243134305476318</v>
      </c>
      <c r="F70" s="18">
        <f t="shared" si="5"/>
        <v>0.23329469342565634</v>
      </c>
    </row>
    <row r="71" spans="1:6" x14ac:dyDescent="0.2">
      <c r="A71" t="str">
        <f>$A$13</f>
        <v>Wholesale and retail trade</v>
      </c>
      <c r="B71" s="18">
        <f t="shared" si="3"/>
        <v>6.0357076223049866E-2</v>
      </c>
      <c r="C71" s="18">
        <f t="shared" si="4"/>
        <v>2.0655107332471445</v>
      </c>
      <c r="D71" s="18">
        <f t="shared" si="3"/>
        <v>-9.4537765938718099E-2</v>
      </c>
      <c r="E71" s="18">
        <f t="shared" si="3"/>
        <v>5.9021324016805821E-3</v>
      </c>
      <c r="F71" s="18">
        <f t="shared" si="5"/>
        <v>-2.7589048389675686E-2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2.1093368322891104</v>
      </c>
      <c r="C72" s="18">
        <f t="shared" si="4"/>
        <v>2.5623456298301317</v>
      </c>
      <c r="D72" s="18">
        <f t="shared" si="3"/>
        <v>2.3104538863339297</v>
      </c>
      <c r="E72" s="18">
        <f t="shared" si="3"/>
        <v>0.51023079671665972</v>
      </c>
      <c r="F72" s="18">
        <f t="shared" si="5"/>
        <v>1.1067577756293856</v>
      </c>
    </row>
    <row r="73" spans="1:6" x14ac:dyDescent="0.2">
      <c r="A73" t="str">
        <f>$A$15</f>
        <v>Accommodation and food</v>
      </c>
      <c r="B73" s="18">
        <f t="shared" si="6"/>
        <v>2.4339012910466806</v>
      </c>
      <c r="C73" s="18">
        <f>IF(AND(D$3-C$3 &lt;&gt; 0,C15&lt;&gt;0,D15&lt;&gt;0),(EXP(LN(D15/C15)/(D$3-C$3))-1)*100,0)</f>
        <v>-10.803200535281077</v>
      </c>
      <c r="D73" s="18">
        <f t="shared" si="3"/>
        <v>-0.21376436236516527</v>
      </c>
      <c r="E73" s="18">
        <f t="shared" si="3"/>
        <v>0.96176033644563841</v>
      </c>
      <c r="F73" s="18">
        <f t="shared" si="5"/>
        <v>0.56838808412589259</v>
      </c>
    </row>
    <row r="74" spans="1:6" x14ac:dyDescent="0.2">
      <c r="A74" t="str">
        <f>$A$16</f>
        <v>Media</v>
      </c>
      <c r="B74" s="18">
        <f t="shared" si="6"/>
        <v>9.3973055564713128</v>
      </c>
      <c r="C74" s="18">
        <f>IF(AND(D$3-C$3 &lt;&gt; 0,C16&lt;&gt;0,D16&lt;&gt;0),(EXP(LN(D16/C16)/(D$3-C$3))-1)*100,0)</f>
        <v>-22.633022490400144</v>
      </c>
      <c r="D74" s="18">
        <f t="shared" si="3"/>
        <v>-0.35129674187455162</v>
      </c>
      <c r="E74" s="18">
        <f t="shared" si="3"/>
        <v>0.16047565350532089</v>
      </c>
      <c r="F74" s="18">
        <f t="shared" si="5"/>
        <v>-1.0406518475181148E-2</v>
      </c>
    </row>
    <row r="75" spans="1:6" x14ac:dyDescent="0.2">
      <c r="A75" t="str">
        <f>$A$17</f>
        <v>Information technology</v>
      </c>
      <c r="B75" s="18">
        <f t="shared" si="6"/>
        <v>8.2048705669709001</v>
      </c>
      <c r="C75" s="18">
        <f t="shared" si="4"/>
        <v>-1.4721627408995408</v>
      </c>
      <c r="D75" s="18">
        <f t="shared" si="3"/>
        <v>1.1729211570788767</v>
      </c>
      <c r="E75" s="18">
        <f t="shared" si="3"/>
        <v>0.51144540234582259</v>
      </c>
      <c r="F75" s="18">
        <f t="shared" si="5"/>
        <v>0.73145538829617607</v>
      </c>
    </row>
    <row r="76" spans="1:6" x14ac:dyDescent="0.2">
      <c r="A76" t="str">
        <f>$A$18</f>
        <v>Finance and insurance</v>
      </c>
      <c r="B76" s="18">
        <f t="shared" si="6"/>
        <v>-1.279734065410143</v>
      </c>
      <c r="C76" s="18">
        <f t="shared" si="4"/>
        <v>4.8605894569586638E-2</v>
      </c>
      <c r="D76" s="18">
        <f t="shared" si="3"/>
        <v>0.16288165242677177</v>
      </c>
      <c r="E76" s="18">
        <f t="shared" si="3"/>
        <v>-0.16572870567650444</v>
      </c>
      <c r="F76" s="18">
        <f t="shared" si="5"/>
        <v>-5.6311882604098695E-2</v>
      </c>
    </row>
    <row r="77" spans="1:6" x14ac:dyDescent="0.2">
      <c r="A77" t="str">
        <f>$A$19</f>
        <v>Real estate</v>
      </c>
      <c r="B77" s="18">
        <f t="shared" si="6"/>
        <v>4.0573291018928925</v>
      </c>
      <c r="C77" s="18">
        <f t="shared" si="4"/>
        <v>18.903036238981397</v>
      </c>
      <c r="D77" s="18">
        <f t="shared" si="3"/>
        <v>-2.6755433158293762</v>
      </c>
      <c r="E77" s="18">
        <f t="shared" si="3"/>
        <v>0.74982725018066798</v>
      </c>
      <c r="F77" s="18">
        <f t="shared" si="5"/>
        <v>-0.40515285220804609</v>
      </c>
    </row>
    <row r="78" spans="1:6" x14ac:dyDescent="0.2">
      <c r="A78" t="str">
        <f>$A$20</f>
        <v>Professional services</v>
      </c>
      <c r="B78" s="18">
        <f t="shared" si="6"/>
        <v>2.233498564566827</v>
      </c>
      <c r="C78" s="18">
        <f t="shared" si="4"/>
        <v>0.65769900973216</v>
      </c>
      <c r="D78" s="18">
        <f t="shared" si="3"/>
        <v>0.9231066083785322</v>
      </c>
      <c r="E78" s="18">
        <f t="shared" si="3"/>
        <v>0.6668996906538549</v>
      </c>
      <c r="F78" s="18">
        <f t="shared" si="5"/>
        <v>0.75222964647800872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-1.8175243710095268</v>
      </c>
      <c r="C79" s="18">
        <f t="shared" ref="C79:C84" si="8">IF(AND(D$3-C$3 &lt;&gt; 0,C21&lt;&gt;0,D21&lt;&gt;0),(EXP(LN(D21/C21)/(D$3-C$3))-1)*100,0)</f>
        <v>0.65874750914114433</v>
      </c>
      <c r="D79" s="18">
        <f t="shared" ref="D79:D84" si="9">IF(AND(E$3-D$3 &lt;&gt; 0,D21&lt;&gt;0,E21&lt;&gt;0),(EXP(LN(E21/D21)/(E$3-D$3))-1)*100,0)</f>
        <v>1.2764446229852178</v>
      </c>
      <c r="E79" s="18">
        <f t="shared" ref="E79:E84" si="10">IF(AND(F$3-E$3 &lt;&gt; 0,E21&lt;&gt;0,F21&lt;&gt;0),(EXP(LN(F21/E21)/(F$3-E$3))-1)*100,0)</f>
        <v>0.6809985517312267</v>
      </c>
      <c r="F79" s="18">
        <f t="shared" si="5"/>
        <v>0.87909056958694887</v>
      </c>
    </row>
    <row r="80" spans="1:6" x14ac:dyDescent="0.2">
      <c r="A80" s="10" t="str">
        <f>$A$22</f>
        <v>Public admin. and defence</v>
      </c>
      <c r="B80" s="18">
        <f t="shared" si="7"/>
        <v>0.94513047122000149</v>
      </c>
      <c r="C80" s="18">
        <f t="shared" si="8"/>
        <v>5.8104096576290454</v>
      </c>
      <c r="D80" s="18">
        <f t="shared" si="9"/>
        <v>3.1402110133060823E-2</v>
      </c>
      <c r="E80" s="18">
        <f t="shared" si="10"/>
        <v>1.9217732435161672E-2</v>
      </c>
      <c r="F80" s="18">
        <f t="shared" si="5"/>
        <v>2.327902675614002E-2</v>
      </c>
    </row>
    <row r="81" spans="1:6" x14ac:dyDescent="0.2">
      <c r="A81" s="10" t="str">
        <f>$A$23</f>
        <v>Education</v>
      </c>
      <c r="B81" s="18">
        <f t="shared" si="7"/>
        <v>-5.3797451444770328E-2</v>
      </c>
      <c r="C81" s="18">
        <f t="shared" si="8"/>
        <v>-0.70076891201271696</v>
      </c>
      <c r="D81" s="18">
        <f t="shared" si="9"/>
        <v>-3.3035525962288315E-2</v>
      </c>
      <c r="E81" s="18">
        <f t="shared" si="10"/>
        <v>0.21772143371343589</v>
      </c>
      <c r="F81" s="18">
        <f t="shared" si="5"/>
        <v>0.13406596958700501</v>
      </c>
    </row>
    <row r="82" spans="1:6" x14ac:dyDescent="0.2">
      <c r="A82" s="10" t="str">
        <f>$A$24</f>
        <v>Health and social work</v>
      </c>
      <c r="B82" s="18">
        <f t="shared" si="7"/>
        <v>1.5738251574624496</v>
      </c>
      <c r="C82" s="18">
        <f t="shared" si="8"/>
        <v>1.2651792919823324</v>
      </c>
      <c r="D82" s="18">
        <f t="shared" si="9"/>
        <v>1.3738756862520685</v>
      </c>
      <c r="E82" s="18">
        <f t="shared" si="10"/>
        <v>0.84589942892043801</v>
      </c>
      <c r="F82" s="18">
        <f t="shared" si="5"/>
        <v>1.0215852708240769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0.24905058010555869</v>
      </c>
      <c r="C83" s="18">
        <f t="shared" si="8"/>
        <v>3.2054832456384741</v>
      </c>
      <c r="D83" s="18">
        <f t="shared" si="9"/>
        <v>-1.6207537542546224</v>
      </c>
      <c r="E83" s="18">
        <f t="shared" si="10"/>
        <v>0.43890862807320907</v>
      </c>
      <c r="F83" s="18">
        <f t="shared" si="5"/>
        <v>-0.25239267426646617</v>
      </c>
    </row>
    <row r="84" spans="1:6" x14ac:dyDescent="0.2">
      <c r="A84" s="10" t="str">
        <f>$A$26</f>
        <v>Other services</v>
      </c>
      <c r="B84" s="18">
        <f t="shared" si="7"/>
        <v>7.5750832144032998</v>
      </c>
      <c r="C84" s="18">
        <f t="shared" si="8"/>
        <v>12.057194023168293</v>
      </c>
      <c r="D84" s="18">
        <f t="shared" si="9"/>
        <v>-1.9796046946782053</v>
      </c>
      <c r="E84" s="18">
        <f t="shared" si="10"/>
        <v>-0.33022219810632247</v>
      </c>
      <c r="F84" s="18">
        <f t="shared" si="5"/>
        <v>-0.88307730796145512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1.0056251820666606</v>
      </c>
      <c r="C86" s="18">
        <f>IF(AND(D$3-C$3 &lt;&gt; 0,C28&lt;&gt;0,D28&lt;&gt;0),(EXP(LN(D28/C28)/(D$3-C$3))-1)*100,0)</f>
        <v>1.0325139801515171</v>
      </c>
      <c r="D86" s="18">
        <f>IF(AND(E$3-D$3 &lt;&gt; 0,D28&lt;&gt;0,E28&lt;&gt;0),(EXP(LN(E28/D28)/(E$3-D$3))-1)*100,0)</f>
        <v>0.2549036886893008</v>
      </c>
      <c r="E86" s="18">
        <f>IF(AND(F$3-E$3 &lt;&gt; 0,E28&lt;&gt;0,F28&lt;&gt;0),(EXP(LN(F28/E28)/(F$3-E$3))-1)*100,0)</f>
        <v>0.28548224299045355</v>
      </c>
      <c r="F86" s="18">
        <f>IF(AND(F$3-D$3 &lt;&gt; 0,D28&lt;&gt;0,F28&lt;&gt;0),(EXP(LN(F28/D28)/(F$3-D$3))-1)*100,0)</f>
        <v>0.27528835539656349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0.93099999999997873</v>
      </c>
      <c r="C90" s="27">
        <f>D5-C5</f>
        <v>-3.4939999999999856</v>
      </c>
      <c r="D90" s="27">
        <f t="shared" si="11"/>
        <v>0.25999999999999002</v>
      </c>
      <c r="E90" s="27">
        <f t="shared" si="11"/>
        <v>0.10299999999999354</v>
      </c>
      <c r="F90" s="27">
        <f>F5-D5</f>
        <v>0.36299999999998356</v>
      </c>
    </row>
    <row r="91" spans="1:6" x14ac:dyDescent="0.2">
      <c r="A91" t="str">
        <f>$A$6</f>
        <v>Mining and quarrying</v>
      </c>
      <c r="B91" s="27">
        <f t="shared" si="11"/>
        <v>-0.80699999999999961</v>
      </c>
      <c r="C91" s="27">
        <f t="shared" ref="C91:C105" si="12">D6-C6</f>
        <v>-3.2999999999999419E-2</v>
      </c>
      <c r="D91" s="27">
        <f t="shared" si="11"/>
        <v>-9.9999999999999978E-2</v>
      </c>
      <c r="E91" s="27">
        <f t="shared" si="11"/>
        <v>-0.10399999999999995</v>
      </c>
      <c r="F91" s="27">
        <f t="shared" ref="F91:F111" si="13">F6-D6</f>
        <v>-0.20399999999999993</v>
      </c>
    </row>
    <row r="92" spans="1:6" x14ac:dyDescent="0.2">
      <c r="A92" t="str">
        <f>$A$7</f>
        <v>Food drink and tobacco</v>
      </c>
      <c r="B92" s="27">
        <f t="shared" si="11"/>
        <v>-7.799999999998164E-2</v>
      </c>
      <c r="C92" s="27">
        <f t="shared" si="12"/>
        <v>0.79200000000003357</v>
      </c>
      <c r="D92" s="27">
        <f t="shared" si="11"/>
        <v>-1.0110000000000099</v>
      </c>
      <c r="E92" s="27">
        <f t="shared" si="11"/>
        <v>-2.4970000000000176</v>
      </c>
      <c r="F92" s="27">
        <f t="shared" si="13"/>
        <v>-3.5080000000000275</v>
      </c>
    </row>
    <row r="93" spans="1:6" x14ac:dyDescent="0.2">
      <c r="A93" t="str">
        <f>$A$8</f>
        <v>Engineering</v>
      </c>
      <c r="B93" s="27">
        <f t="shared" si="11"/>
        <v>-0.42200000000001836</v>
      </c>
      <c r="C93" s="27">
        <f t="shared" si="12"/>
        <v>-0.37699999999998468</v>
      </c>
      <c r="D93" s="27">
        <f t="shared" si="11"/>
        <v>0.89399999999995927</v>
      </c>
      <c r="E93" s="27">
        <f t="shared" si="11"/>
        <v>-0.20199999999999463</v>
      </c>
      <c r="F93" s="27">
        <f t="shared" si="13"/>
        <v>0.69199999999996464</v>
      </c>
    </row>
    <row r="94" spans="1:6" x14ac:dyDescent="0.2">
      <c r="A94" t="str">
        <f>$A$9</f>
        <v>Rest of manufacturing</v>
      </c>
      <c r="B94" s="27">
        <f t="shared" si="11"/>
        <v>-4.3629999999996869</v>
      </c>
      <c r="C94" s="27">
        <f t="shared" si="12"/>
        <v>3.4829999999999046</v>
      </c>
      <c r="D94" s="27">
        <f t="shared" si="11"/>
        <v>-6.7680000000001854</v>
      </c>
      <c r="E94" s="27">
        <f t="shared" si="11"/>
        <v>-9.6889999999998651</v>
      </c>
      <c r="F94" s="27">
        <f t="shared" si="13"/>
        <v>-16.45700000000005</v>
      </c>
    </row>
    <row r="95" spans="1:6" x14ac:dyDescent="0.2">
      <c r="A95" t="str">
        <f>$A$10</f>
        <v>Electricity and gas</v>
      </c>
      <c r="B95" s="27">
        <f t="shared" si="11"/>
        <v>-1.7100000000000151</v>
      </c>
      <c r="C95" s="27">
        <f t="shared" si="12"/>
        <v>-0.55099999999999749</v>
      </c>
      <c r="D95" s="27">
        <f t="shared" si="11"/>
        <v>-0.20700000000000074</v>
      </c>
      <c r="E95" s="27">
        <f t="shared" si="11"/>
        <v>-3.5000000000006359E-2</v>
      </c>
      <c r="F95" s="27">
        <f t="shared" si="13"/>
        <v>-0.2420000000000071</v>
      </c>
    </row>
    <row r="96" spans="1:6" x14ac:dyDescent="0.2">
      <c r="A96" t="str">
        <f>$A$11</f>
        <v>Water and sewerage</v>
      </c>
      <c r="B96" s="27">
        <f t="shared" si="11"/>
        <v>1.7670000000000154</v>
      </c>
      <c r="C96" s="27">
        <f t="shared" si="12"/>
        <v>-0.21699999999996678</v>
      </c>
      <c r="D96" s="27">
        <f t="shared" si="11"/>
        <v>0.32999999999998586</v>
      </c>
      <c r="E96" s="27">
        <f t="shared" si="11"/>
        <v>0.47499999999998366</v>
      </c>
      <c r="F96" s="27">
        <f t="shared" si="13"/>
        <v>0.80499999999996952</v>
      </c>
    </row>
    <row r="97" spans="1:6" x14ac:dyDescent="0.2">
      <c r="A97" t="str">
        <f>$A$12</f>
        <v>Construction</v>
      </c>
      <c r="B97" s="27">
        <f t="shared" si="11"/>
        <v>7.3770000000002938</v>
      </c>
      <c r="C97" s="27">
        <f t="shared" si="12"/>
        <v>3.87599999999982</v>
      </c>
      <c r="D97" s="27">
        <f t="shared" si="11"/>
        <v>0.22899999999992815</v>
      </c>
      <c r="E97" s="27">
        <f t="shared" si="11"/>
        <v>2.7159999999999371</v>
      </c>
      <c r="F97" s="27">
        <f t="shared" si="13"/>
        <v>2.9449999999998653</v>
      </c>
    </row>
    <row r="98" spans="1:6" x14ac:dyDescent="0.2">
      <c r="A98" t="str">
        <f>$A$13</f>
        <v>Wholesale and retail trade</v>
      </c>
      <c r="B98" s="27">
        <f t="shared" si="11"/>
        <v>0.41000000000011028</v>
      </c>
      <c r="C98" s="27">
        <f t="shared" si="12"/>
        <v>3.5129999999994084</v>
      </c>
      <c r="D98" s="27">
        <f t="shared" si="11"/>
        <v>-0.81899999999944839</v>
      </c>
      <c r="E98" s="27">
        <f t="shared" si="11"/>
        <v>0.10200000000000387</v>
      </c>
      <c r="F98" s="27">
        <f t="shared" si="13"/>
        <v>-0.71699999999944453</v>
      </c>
    </row>
    <row r="99" spans="1:6" x14ac:dyDescent="0.2">
      <c r="A99" t="str">
        <f>$A$14</f>
        <v>Transport and storage</v>
      </c>
      <c r="B99" s="27">
        <f t="shared" si="11"/>
        <v>5.0270000000003989</v>
      </c>
      <c r="C99" s="27">
        <f t="shared" si="12"/>
        <v>1.6079999999998975</v>
      </c>
      <c r="D99" s="27">
        <f t="shared" si="11"/>
        <v>7.7869999999998072</v>
      </c>
      <c r="E99" s="27">
        <f t="shared" si="11"/>
        <v>3.7670000000001664</v>
      </c>
      <c r="F99" s="27">
        <f t="shared" si="13"/>
        <v>11.553999999999974</v>
      </c>
    </row>
    <row r="100" spans="1:6" x14ac:dyDescent="0.2">
      <c r="A100" t="str">
        <f>$A$15</f>
        <v>Accommodation and food</v>
      </c>
      <c r="B100" s="27">
        <f t="shared" si="11"/>
        <v>6.5789999999999651</v>
      </c>
      <c r="C100" s="27">
        <f t="shared" si="12"/>
        <v>-7.7499999999999289</v>
      </c>
      <c r="D100" s="27">
        <f t="shared" si="11"/>
        <v>-0.68099999999996896</v>
      </c>
      <c r="E100" s="27">
        <f t="shared" si="11"/>
        <v>6.3589999999998952</v>
      </c>
      <c r="F100" s="27">
        <f t="shared" si="13"/>
        <v>5.6779999999999262</v>
      </c>
    </row>
    <row r="101" spans="1:6" x14ac:dyDescent="0.2">
      <c r="A101" t="str">
        <f>$A$16</f>
        <v>Media</v>
      </c>
      <c r="B101" s="27">
        <f t="shared" si="11"/>
        <v>2.7510000000000039</v>
      </c>
      <c r="C101" s="27">
        <f t="shared" si="12"/>
        <v>-2.0629999999999713</v>
      </c>
      <c r="D101" s="27">
        <f t="shared" si="11"/>
        <v>-0.12300000000003752</v>
      </c>
      <c r="E101" s="27">
        <f t="shared" si="11"/>
        <v>0.1120000000000072</v>
      </c>
      <c r="F101" s="27">
        <f t="shared" si="13"/>
        <v>-1.1000000000030319E-2</v>
      </c>
    </row>
    <row r="102" spans="1:6" x14ac:dyDescent="0.2">
      <c r="A102" t="str">
        <f>$A$17</f>
        <v>Information technology</v>
      </c>
      <c r="B102" s="27">
        <f t="shared" si="11"/>
        <v>9.0960000000000072</v>
      </c>
      <c r="C102" s="27">
        <f t="shared" si="12"/>
        <v>-0.49500000000006139</v>
      </c>
      <c r="D102" s="27">
        <f t="shared" si="11"/>
        <v>1.988999999999983</v>
      </c>
      <c r="E102" s="27">
        <f t="shared" si="11"/>
        <v>1.8380000000000436</v>
      </c>
      <c r="F102" s="27">
        <f t="shared" si="13"/>
        <v>3.8270000000000266</v>
      </c>
    </row>
    <row r="103" spans="1:6" x14ac:dyDescent="0.2">
      <c r="A103" t="str">
        <f>$A$18</f>
        <v>Finance and insurance</v>
      </c>
      <c r="B103" s="27">
        <f t="shared" si="11"/>
        <v>-2.3930000000001428</v>
      </c>
      <c r="C103" s="27">
        <f t="shared" si="12"/>
        <v>2.2000000000090836E-2</v>
      </c>
      <c r="D103" s="27">
        <f t="shared" si="11"/>
        <v>0.37000000000002586</v>
      </c>
      <c r="E103" s="27">
        <f t="shared" si="11"/>
        <v>-0.75099999999987688</v>
      </c>
      <c r="F103" s="27">
        <f t="shared" si="13"/>
        <v>-0.38099999999985101</v>
      </c>
    </row>
    <row r="104" spans="1:6" x14ac:dyDescent="0.2">
      <c r="A104" t="str">
        <f>$A$19</f>
        <v>Real estate</v>
      </c>
      <c r="B104" s="27">
        <f t="shared" si="11"/>
        <v>2.7029999999999657</v>
      </c>
      <c r="C104" s="27">
        <f t="shared" si="12"/>
        <v>3.4739999999999966</v>
      </c>
      <c r="D104" s="27">
        <f t="shared" si="11"/>
        <v>-2.7709999999999368</v>
      </c>
      <c r="E104" s="27">
        <f t="shared" si="11"/>
        <v>1.479999999999972</v>
      </c>
      <c r="F104" s="27">
        <f t="shared" si="13"/>
        <v>-1.2909999999999648</v>
      </c>
    </row>
    <row r="105" spans="1:6" x14ac:dyDescent="0.2">
      <c r="A105" t="str">
        <f>$A$20</f>
        <v>Professional services</v>
      </c>
      <c r="B105" s="27">
        <f t="shared" si="11"/>
        <v>7.9590000000003442</v>
      </c>
      <c r="C105" s="27">
        <f t="shared" si="12"/>
        <v>0.61899999999953081</v>
      </c>
      <c r="D105" s="27">
        <f t="shared" si="11"/>
        <v>4.4540000000000788</v>
      </c>
      <c r="E105" s="27">
        <f t="shared" si="11"/>
        <v>6.8169999999997799</v>
      </c>
      <c r="F105" s="27">
        <f t="shared" si="13"/>
        <v>11.270999999999859</v>
      </c>
    </row>
    <row r="106" spans="1:6" x14ac:dyDescent="0.2">
      <c r="A106" s="10" t="str">
        <f>$A$21</f>
        <v>Support services</v>
      </c>
      <c r="B106" s="27">
        <f t="shared" ref="B106:B111" si="14">C21-B21</f>
        <v>-7.8699999999999903</v>
      </c>
      <c r="C106" s="27">
        <f t="shared" ref="C106:C111" si="15">D21-C21</f>
        <v>0.68099999999992633</v>
      </c>
      <c r="D106" s="27">
        <f t="shared" ref="D106:D111" si="16">E21-D21</f>
        <v>6.8130000000001871</v>
      </c>
      <c r="E106" s="27">
        <f t="shared" ref="E106:E111" si="17">F21-E21</f>
        <v>7.7859999999999161</v>
      </c>
      <c r="F106" s="27">
        <f t="shared" si="13"/>
        <v>14.599000000000103</v>
      </c>
    </row>
    <row r="107" spans="1:6" x14ac:dyDescent="0.2">
      <c r="A107" s="10" t="str">
        <f>$A$22</f>
        <v>Public admin. and defence</v>
      </c>
      <c r="B107" s="27">
        <f t="shared" si="14"/>
        <v>1.8660000000000636</v>
      </c>
      <c r="C107" s="27">
        <f t="shared" si="15"/>
        <v>2.9359999999999644</v>
      </c>
      <c r="D107" s="27">
        <f t="shared" si="16"/>
        <v>8.3999999999974762E-2</v>
      </c>
      <c r="E107" s="27">
        <f t="shared" si="17"/>
        <v>0.1030000000000868</v>
      </c>
      <c r="F107" s="27">
        <f t="shared" si="13"/>
        <v>0.18700000000006156</v>
      </c>
    </row>
    <row r="108" spans="1:6" x14ac:dyDescent="0.2">
      <c r="A108" s="10" t="str">
        <f>$A$23</f>
        <v>Education</v>
      </c>
      <c r="B108" s="27">
        <f t="shared" si="14"/>
        <v>-0.23399999999961096</v>
      </c>
      <c r="C108" s="27">
        <f t="shared" si="15"/>
        <v>-0.76100000000020884</v>
      </c>
      <c r="D108" s="27">
        <f t="shared" si="16"/>
        <v>-0.17800000000009675</v>
      </c>
      <c r="E108" s="27">
        <f t="shared" si="17"/>
        <v>2.3669999999998339</v>
      </c>
      <c r="F108" s="27">
        <f t="shared" si="13"/>
        <v>2.1889999999997372</v>
      </c>
    </row>
    <row r="109" spans="1:6" x14ac:dyDescent="0.2">
      <c r="A109" s="10" t="str">
        <f>$A$24</f>
        <v>Health and social work</v>
      </c>
      <c r="B109" s="27">
        <f t="shared" si="14"/>
        <v>9.5290000000000248</v>
      </c>
      <c r="C109" s="27">
        <f t="shared" si="15"/>
        <v>1.9909999999996728</v>
      </c>
      <c r="D109" s="27">
        <f t="shared" si="16"/>
        <v>11.251999999999981</v>
      </c>
      <c r="E109" s="27">
        <f t="shared" si="17"/>
        <v>14.994000000000142</v>
      </c>
      <c r="F109" s="27">
        <f t="shared" si="13"/>
        <v>26.246000000000123</v>
      </c>
    </row>
    <row r="110" spans="1:6" x14ac:dyDescent="0.2">
      <c r="A110" s="10" t="str">
        <f>$A$25</f>
        <v>Arts and entertainment</v>
      </c>
      <c r="B110" s="27">
        <f t="shared" si="14"/>
        <v>0.2860000000000511</v>
      </c>
      <c r="C110" s="27">
        <f t="shared" si="15"/>
        <v>0.92600000000004101</v>
      </c>
      <c r="D110" s="27">
        <f t="shared" si="16"/>
        <v>-2.3389999999999382</v>
      </c>
      <c r="E110" s="27">
        <f t="shared" si="17"/>
        <v>1.2299999999999791</v>
      </c>
      <c r="F110" s="27">
        <f t="shared" si="13"/>
        <v>-1.1089999999999591</v>
      </c>
    </row>
    <row r="111" spans="1:6" x14ac:dyDescent="0.2">
      <c r="A111" s="10" t="str">
        <f>$A$26</f>
        <v>Other services</v>
      </c>
      <c r="B111" s="27">
        <f t="shared" si="14"/>
        <v>9.0520000000000813</v>
      </c>
      <c r="C111" s="27">
        <f t="shared" si="15"/>
        <v>4.3089999999998909</v>
      </c>
      <c r="D111" s="27">
        <f t="shared" si="16"/>
        <v>-3.8099999999999241</v>
      </c>
      <c r="E111" s="27">
        <f t="shared" si="17"/>
        <v>-1.1790000000000234</v>
      </c>
      <c r="F111" s="27">
        <f t="shared" si="13"/>
        <v>-4.9889999999999475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47.456000000001723</v>
      </c>
      <c r="C113" s="29">
        <f>D28-C28</f>
        <v>12.488999999998214</v>
      </c>
      <c r="D113" s="29">
        <f>E28-D28</f>
        <v>15.655000000000427</v>
      </c>
      <c r="E113" s="29">
        <f>F28-E28</f>
        <v>35.791999999999916</v>
      </c>
      <c r="F113" s="29">
        <f>F28-D28</f>
        <v>51.447000000000344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West Yorkshire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22.999000000000002</v>
      </c>
      <c r="C7" s="31">
        <f>'Ind T1'!C7</f>
        <v>23.179999999999982</v>
      </c>
      <c r="D7" s="31">
        <f>'Ind T1'!D7</f>
        <v>18.885000000000034</v>
      </c>
      <c r="E7" s="31">
        <f>'Ind T1'!E7</f>
        <v>19.168000000000006</v>
      </c>
      <c r="F7" s="31">
        <f>'Ind T1'!F7</f>
        <v>19.606999999999978</v>
      </c>
      <c r="H7" s="31">
        <f>C7-B7</f>
        <v>0.18099999999997962</v>
      </c>
      <c r="I7" s="31">
        <f>D7-C7</f>
        <v>-4.2949999999999484</v>
      </c>
      <c r="J7" s="31">
        <f>E7-D7</f>
        <v>0.28299999999997283</v>
      </c>
      <c r="K7" s="31">
        <f>F7-E7</f>
        <v>0.43899999999997164</v>
      </c>
      <c r="L7" s="31">
        <f>F7-D7</f>
        <v>0.72199999999994446</v>
      </c>
    </row>
    <row r="8" spans="1:12" x14ac:dyDescent="0.2">
      <c r="A8" t="str">
        <f>'Ind T2'!A5</f>
        <v>Agriculture</v>
      </c>
      <c r="B8" s="32">
        <f>'Ind T2'!B5</f>
        <v>7.6750000000000105</v>
      </c>
      <c r="C8" s="32">
        <f>'Ind T2'!C5</f>
        <v>8.6059999999999892</v>
      </c>
      <c r="D8" s="32">
        <f>'Ind T2'!D5</f>
        <v>5.1120000000000037</v>
      </c>
      <c r="E8" s="32">
        <f>'Ind T2'!E5</f>
        <v>5.3719999999999937</v>
      </c>
      <c r="F8" s="32">
        <f>'Ind T2'!F5</f>
        <v>5.4749999999999872</v>
      </c>
      <c r="H8" s="11">
        <f t="shared" ref="H8:H40" si="0">C8-B8</f>
        <v>0.93099999999997873</v>
      </c>
      <c r="I8" s="31">
        <f t="shared" ref="I8:I38" si="1">D8-C8</f>
        <v>-3.4939999999999856</v>
      </c>
      <c r="J8" s="11">
        <f t="shared" ref="J8:J38" si="2">E8-D8</f>
        <v>0.25999999999999002</v>
      </c>
      <c r="K8" s="11">
        <f t="shared" ref="K8:K38" si="3">F8-E8</f>
        <v>0.10299999999999354</v>
      </c>
      <c r="L8" s="31">
        <f t="shared" ref="L8:L40" si="4">F8-D8</f>
        <v>0.36299999999998356</v>
      </c>
    </row>
    <row r="9" spans="1:12" x14ac:dyDescent="0.2">
      <c r="A9" t="str">
        <f>'Ind T2'!A6</f>
        <v>Mining and quarrying</v>
      </c>
      <c r="B9" s="32">
        <f>'Ind T2'!B6</f>
        <v>1.2279999999999991</v>
      </c>
      <c r="C9" s="32">
        <f>'Ind T2'!C6</f>
        <v>0.42099999999999949</v>
      </c>
      <c r="D9" s="32">
        <f>'Ind T2'!D6</f>
        <v>0.38800000000000007</v>
      </c>
      <c r="E9" s="32">
        <f>'Ind T2'!E6</f>
        <v>0.28800000000000009</v>
      </c>
      <c r="F9" s="32">
        <f>'Ind T2'!F6</f>
        <v>0.18400000000000014</v>
      </c>
      <c r="H9" s="11">
        <f t="shared" si="0"/>
        <v>-0.80699999999999961</v>
      </c>
      <c r="I9" s="31">
        <f t="shared" si="1"/>
        <v>-3.2999999999999419E-2</v>
      </c>
      <c r="J9" s="11">
        <f t="shared" si="2"/>
        <v>-9.9999999999999978E-2</v>
      </c>
      <c r="K9" s="11">
        <f t="shared" si="3"/>
        <v>-0.10399999999999995</v>
      </c>
      <c r="L9" s="31">
        <f t="shared" si="4"/>
        <v>-0.20399999999999993</v>
      </c>
    </row>
    <row r="10" spans="1:12" x14ac:dyDescent="0.2">
      <c r="A10" t="str">
        <f>'Ind T2'!A10</f>
        <v>Electricity and gas</v>
      </c>
      <c r="B10" s="32">
        <f>'Ind T2'!B10</f>
        <v>6.7850000000000135</v>
      </c>
      <c r="C10" s="32">
        <f>'Ind T2'!C10</f>
        <v>5.0749999999999984</v>
      </c>
      <c r="D10" s="32">
        <f>'Ind T2'!D10</f>
        <v>4.5240000000000009</v>
      </c>
      <c r="E10" s="32">
        <f>'Ind T2'!E10</f>
        <v>4.3170000000000002</v>
      </c>
      <c r="F10" s="32">
        <f>'Ind T2'!F10</f>
        <v>4.2819999999999938</v>
      </c>
      <c r="H10" s="11">
        <f t="shared" si="0"/>
        <v>-1.7100000000000151</v>
      </c>
      <c r="I10" s="31">
        <f t="shared" si="1"/>
        <v>-0.55099999999999749</v>
      </c>
      <c r="J10" s="11">
        <f t="shared" si="2"/>
        <v>-0.20700000000000074</v>
      </c>
      <c r="K10" s="11">
        <f t="shared" si="3"/>
        <v>-3.5000000000006359E-2</v>
      </c>
      <c r="L10" s="31">
        <f t="shared" si="4"/>
        <v>-0.2420000000000071</v>
      </c>
    </row>
    <row r="11" spans="1:12" x14ac:dyDescent="0.2">
      <c r="A11" t="str">
        <f>'Ind T2'!A11</f>
        <v>Water and sewerage</v>
      </c>
      <c r="B11" s="32">
        <f>'Ind T2'!B11</f>
        <v>7.3109999999999804</v>
      </c>
      <c r="C11" s="32">
        <f>'Ind T2'!C11</f>
        <v>9.0779999999999959</v>
      </c>
      <c r="D11" s="32">
        <f>'Ind T2'!D11</f>
        <v>8.8610000000000291</v>
      </c>
      <c r="E11" s="32">
        <f>'Ind T2'!E11</f>
        <v>9.1910000000000149</v>
      </c>
      <c r="F11" s="32">
        <f>'Ind T2'!F11</f>
        <v>9.6659999999999986</v>
      </c>
      <c r="H11" s="11">
        <f t="shared" ref="H11" si="5">C11-B11</f>
        <v>1.7670000000000154</v>
      </c>
      <c r="I11" s="31">
        <f t="shared" ref="I11" si="6">D11-C11</f>
        <v>-0.21699999999996678</v>
      </c>
      <c r="J11" s="11">
        <f t="shared" ref="J11" si="7">E11-D11</f>
        <v>0.32999999999998586</v>
      </c>
      <c r="K11" s="11">
        <f t="shared" ref="K11" si="8">F11-E11</f>
        <v>0.47499999999998366</v>
      </c>
      <c r="L11" s="31">
        <f t="shared" si="4"/>
        <v>0.80499999999996952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122.77499999999974</v>
      </c>
      <c r="C13" s="31">
        <f>'Ind T1'!C8</f>
        <v>117.91200000000005</v>
      </c>
      <c r="D13" s="31">
        <f>'Ind T1'!D8</f>
        <v>121.81</v>
      </c>
      <c r="E13" s="31">
        <f>'Ind T1'!E8</f>
        <v>114.92499999999977</v>
      </c>
      <c r="F13" s="31">
        <f>'Ind T1'!F8</f>
        <v>102.53699999999989</v>
      </c>
      <c r="H13" s="31">
        <f t="shared" si="0"/>
        <v>-4.8629999999996869</v>
      </c>
      <c r="I13" s="31">
        <f t="shared" si="1"/>
        <v>3.8979999999999535</v>
      </c>
      <c r="J13" s="31">
        <f t="shared" si="2"/>
        <v>-6.8850000000002325</v>
      </c>
      <c r="K13" s="31">
        <f t="shared" si="3"/>
        <v>-12.387999999999877</v>
      </c>
      <c r="L13" s="31">
        <f t="shared" si="4"/>
        <v>-19.27300000000011</v>
      </c>
    </row>
    <row r="14" spans="1:12" x14ac:dyDescent="0.2">
      <c r="A14" t="str">
        <f>'Ind T2'!A7</f>
        <v>Food drink and tobacco</v>
      </c>
      <c r="B14" s="32">
        <f>'Ind T2'!B7</f>
        <v>19.373999999999974</v>
      </c>
      <c r="C14" s="32">
        <f>'Ind T2'!C7</f>
        <v>19.295999999999992</v>
      </c>
      <c r="D14" s="32">
        <f>'Ind T2'!D7</f>
        <v>20.088000000000026</v>
      </c>
      <c r="E14" s="32">
        <f>'Ind T2'!E7</f>
        <v>19.077000000000016</v>
      </c>
      <c r="F14" s="32">
        <f>'Ind T2'!F7</f>
        <v>16.579999999999998</v>
      </c>
      <c r="H14" s="11">
        <f t="shared" si="0"/>
        <v>-7.799999999998164E-2</v>
      </c>
      <c r="I14" s="31">
        <f t="shared" si="1"/>
        <v>0.79200000000003357</v>
      </c>
      <c r="J14" s="11">
        <f t="shared" si="2"/>
        <v>-1.0110000000000099</v>
      </c>
      <c r="K14" s="11">
        <f t="shared" si="3"/>
        <v>-2.4970000000000176</v>
      </c>
      <c r="L14" s="31">
        <f t="shared" si="4"/>
        <v>-3.5080000000000275</v>
      </c>
    </row>
    <row r="15" spans="1:12" x14ac:dyDescent="0.2">
      <c r="A15" t="str">
        <f>'Ind T2'!A8</f>
        <v>Engineering</v>
      </c>
      <c r="B15" s="32">
        <f>'Ind T2'!B8</f>
        <v>18.350999999999996</v>
      </c>
      <c r="C15" s="32">
        <f>'Ind T2'!C8</f>
        <v>17.928999999999977</v>
      </c>
      <c r="D15" s="32">
        <f>'Ind T2'!D8</f>
        <v>17.551999999999992</v>
      </c>
      <c r="E15" s="32">
        <f>'Ind T2'!E8</f>
        <v>18.445999999999952</v>
      </c>
      <c r="F15" s="32">
        <f>'Ind T2'!F8</f>
        <v>18.243999999999957</v>
      </c>
      <c r="H15" s="11">
        <f t="shared" si="0"/>
        <v>-0.42200000000001836</v>
      </c>
      <c r="I15" s="31">
        <f t="shared" si="1"/>
        <v>-0.37699999999998468</v>
      </c>
      <c r="J15" s="11">
        <f t="shared" si="2"/>
        <v>0.89399999999995927</v>
      </c>
      <c r="K15" s="11">
        <f t="shared" si="3"/>
        <v>-0.20199999999999463</v>
      </c>
      <c r="L15" s="31">
        <f t="shared" si="4"/>
        <v>0.69199999999996464</v>
      </c>
    </row>
    <row r="16" spans="1:12" x14ac:dyDescent="0.2">
      <c r="A16" t="str">
        <f>'Ind T2'!A9</f>
        <v>Rest of manufacturing</v>
      </c>
      <c r="B16" s="32">
        <f>'Ind T2'!B9</f>
        <v>85.04999999999977</v>
      </c>
      <c r="C16" s="32">
        <f>'Ind T2'!C9</f>
        <v>80.687000000000083</v>
      </c>
      <c r="D16" s="32">
        <f>'Ind T2'!D9</f>
        <v>84.169999999999987</v>
      </c>
      <c r="E16" s="32">
        <f>'Ind T2'!E9</f>
        <v>77.401999999999802</v>
      </c>
      <c r="F16" s="32">
        <f>'Ind T2'!F9</f>
        <v>67.712999999999937</v>
      </c>
      <c r="H16" s="11">
        <f t="shared" si="0"/>
        <v>-4.3629999999996869</v>
      </c>
      <c r="I16" s="31">
        <f t="shared" si="1"/>
        <v>3.4829999999999046</v>
      </c>
      <c r="J16" s="11">
        <f t="shared" si="2"/>
        <v>-6.7680000000001854</v>
      </c>
      <c r="K16" s="11">
        <f t="shared" si="3"/>
        <v>-9.6889999999998651</v>
      </c>
      <c r="L16" s="31">
        <f t="shared" si="4"/>
        <v>-16.45700000000005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71.537999999999982</v>
      </c>
      <c r="C18" s="31">
        <f>'Ind T1'!C9</f>
        <v>78.915000000000276</v>
      </c>
      <c r="D18" s="31">
        <f>'Ind T1'!D9</f>
        <v>82.791000000000096</v>
      </c>
      <c r="E18" s="31">
        <f>'Ind T1'!E9</f>
        <v>83.020000000000024</v>
      </c>
      <c r="F18" s="31">
        <f>'Ind T1'!F9</f>
        <v>85.735999999999962</v>
      </c>
      <c r="H18" s="31">
        <f t="shared" si="0"/>
        <v>7.3770000000002938</v>
      </c>
      <c r="I18" s="31">
        <f t="shared" si="1"/>
        <v>3.87599999999982</v>
      </c>
      <c r="J18" s="31">
        <f t="shared" si="2"/>
        <v>0.22899999999992815</v>
      </c>
      <c r="K18" s="31">
        <f t="shared" si="3"/>
        <v>2.7159999999999371</v>
      </c>
      <c r="L18" s="31">
        <f t="shared" si="4"/>
        <v>2.9449999999998653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292.55599999999959</v>
      </c>
      <c r="C20" s="31">
        <f>'Ind T1'!C10</f>
        <v>304.57200000000012</v>
      </c>
      <c r="D20" s="31">
        <f>'Ind T1'!D10</f>
        <v>301.94299999999947</v>
      </c>
      <c r="E20" s="31">
        <f>'Ind T1'!E10</f>
        <v>308.22999999999985</v>
      </c>
      <c r="F20" s="31">
        <f>'Ind T1'!F10</f>
        <v>318.45799999999991</v>
      </c>
      <c r="H20" s="31">
        <f t="shared" si="0"/>
        <v>12.016000000000531</v>
      </c>
      <c r="I20" s="31">
        <f t="shared" si="1"/>
        <v>-2.6290000000006444</v>
      </c>
      <c r="J20" s="31">
        <f t="shared" si="2"/>
        <v>6.2870000000003756</v>
      </c>
      <c r="K20" s="31">
        <f t="shared" si="3"/>
        <v>10.228000000000065</v>
      </c>
      <c r="L20" s="31">
        <f t="shared" si="4"/>
        <v>16.515000000000441</v>
      </c>
    </row>
    <row r="21" spans="1:12" x14ac:dyDescent="0.2">
      <c r="A21" s="10" t="str">
        <f>'Ind T2'!A13</f>
        <v>Wholesale and retail trade</v>
      </c>
      <c r="B21" s="32">
        <f>'Ind T2'!B13</f>
        <v>169.66899999999993</v>
      </c>
      <c r="C21" s="32">
        <f>'Ind T2'!C13</f>
        <v>170.07900000000004</v>
      </c>
      <c r="D21" s="32">
        <f>'Ind T2'!D13</f>
        <v>173.59199999999944</v>
      </c>
      <c r="E21" s="32">
        <f>'Ind T2'!E13</f>
        <v>172.773</v>
      </c>
      <c r="F21" s="32">
        <f>'Ind T2'!F13</f>
        <v>172.875</v>
      </c>
      <c r="H21" s="11">
        <f t="shared" si="0"/>
        <v>0.41000000000011028</v>
      </c>
      <c r="I21" s="31">
        <f t="shared" si="1"/>
        <v>3.5129999999994084</v>
      </c>
      <c r="J21" s="11">
        <f t="shared" si="2"/>
        <v>-0.81899999999944839</v>
      </c>
      <c r="K21" s="11">
        <f t="shared" si="3"/>
        <v>0.10200000000000387</v>
      </c>
      <c r="L21" s="31">
        <f t="shared" si="4"/>
        <v>-0.71699999999944453</v>
      </c>
    </row>
    <row r="22" spans="1:12" x14ac:dyDescent="0.2">
      <c r="A22" s="10" t="str">
        <f>'Ind T2'!A14</f>
        <v>Transport and storage</v>
      </c>
      <c r="B22" s="32">
        <f>'Ind T2'!B14</f>
        <v>57.72799999999976</v>
      </c>
      <c r="C22" s="32">
        <f>'Ind T2'!C14</f>
        <v>62.755000000000159</v>
      </c>
      <c r="D22" s="32">
        <f>'Ind T2'!D14</f>
        <v>64.363000000000056</v>
      </c>
      <c r="E22" s="32">
        <f>'Ind T2'!E14</f>
        <v>72.149999999999864</v>
      </c>
      <c r="F22" s="32">
        <f>'Ind T2'!F14</f>
        <v>75.91700000000003</v>
      </c>
      <c r="H22" s="11">
        <f t="shared" si="0"/>
        <v>5.0270000000003989</v>
      </c>
      <c r="I22" s="31">
        <f t="shared" si="1"/>
        <v>1.6079999999998975</v>
      </c>
      <c r="J22" s="11">
        <f t="shared" si="2"/>
        <v>7.7869999999998072</v>
      </c>
      <c r="K22" s="11">
        <f t="shared" si="3"/>
        <v>3.7670000000001664</v>
      </c>
      <c r="L22" s="31">
        <f t="shared" si="4"/>
        <v>11.553999999999974</v>
      </c>
    </row>
    <row r="23" spans="1:12" x14ac:dyDescent="0.2">
      <c r="A23" s="10" t="str">
        <f>'Ind T2'!A15</f>
        <v>Accommodation and food</v>
      </c>
      <c r="B23" s="32">
        <f>'Ind T2'!B15</f>
        <v>65.158999999999935</v>
      </c>
      <c r="C23" s="32">
        <f>'Ind T2'!C15</f>
        <v>71.7379999999999</v>
      </c>
      <c r="D23" s="32">
        <f>'Ind T2'!D15</f>
        <v>63.987999999999971</v>
      </c>
      <c r="E23" s="32">
        <f>'Ind T2'!E15</f>
        <v>63.307000000000002</v>
      </c>
      <c r="F23" s="32">
        <f>'Ind T2'!F15</f>
        <v>69.665999999999897</v>
      </c>
      <c r="H23" s="11">
        <f t="shared" si="0"/>
        <v>6.5789999999999651</v>
      </c>
      <c r="I23" s="31">
        <f t="shared" si="1"/>
        <v>-7.7499999999999289</v>
      </c>
      <c r="J23" s="11">
        <f t="shared" si="2"/>
        <v>-0.68099999999996896</v>
      </c>
      <c r="K23" s="11">
        <f t="shared" si="3"/>
        <v>6.3589999999998952</v>
      </c>
      <c r="L23" s="31">
        <f t="shared" si="4"/>
        <v>5.6779999999999262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346.91499999999996</v>
      </c>
      <c r="C25" s="31">
        <f>'Ind T1'!C11</f>
        <v>368.49900000000036</v>
      </c>
      <c r="D25" s="31">
        <f>'Ind T1'!D11</f>
        <v>375.97199999999981</v>
      </c>
      <c r="E25" s="31">
        <f>'Ind T1'!E11</f>
        <v>380.55500000000023</v>
      </c>
      <c r="F25" s="31">
        <f>'Ind T1'!F11</f>
        <v>397.88800000000003</v>
      </c>
      <c r="H25" s="31">
        <f t="shared" si="0"/>
        <v>21.584000000000401</v>
      </c>
      <c r="I25" s="31">
        <f t="shared" si="1"/>
        <v>7.4729999999994448</v>
      </c>
      <c r="J25" s="31">
        <f t="shared" si="2"/>
        <v>4.5830000000004247</v>
      </c>
      <c r="K25" s="31">
        <f t="shared" si="3"/>
        <v>17.332999999999799</v>
      </c>
      <c r="L25" s="31">
        <f t="shared" si="4"/>
        <v>21.916000000000224</v>
      </c>
    </row>
    <row r="26" spans="1:12" x14ac:dyDescent="0.2">
      <c r="A26" s="10" t="str">
        <f>'Ind T2'!A16</f>
        <v>Media</v>
      </c>
      <c r="B26" s="11">
        <f>'Ind T2'!B16</f>
        <v>6.3639999999999874</v>
      </c>
      <c r="C26" s="11">
        <f>'Ind T2'!C16</f>
        <v>9.1149999999999913</v>
      </c>
      <c r="D26" s="11">
        <f>'Ind T2'!D16</f>
        <v>7.05200000000002</v>
      </c>
      <c r="E26" s="11">
        <f>'Ind T2'!E16</f>
        <v>6.9289999999999825</v>
      </c>
      <c r="F26" s="11">
        <f>'Ind T2'!F16</f>
        <v>7.0409999999999897</v>
      </c>
      <c r="H26" s="11">
        <f t="shared" si="0"/>
        <v>2.7510000000000039</v>
      </c>
      <c r="I26" s="31">
        <f t="shared" si="1"/>
        <v>-2.0629999999999713</v>
      </c>
      <c r="J26" s="11">
        <f t="shared" si="2"/>
        <v>-0.12300000000003752</v>
      </c>
      <c r="K26" s="11">
        <f t="shared" si="3"/>
        <v>0.1120000000000072</v>
      </c>
      <c r="L26" s="31">
        <f t="shared" si="4"/>
        <v>-1.1000000000030319E-2</v>
      </c>
    </row>
    <row r="27" spans="1:12" x14ac:dyDescent="0.2">
      <c r="A27" s="10" t="str">
        <f>'Ind T2'!A17</f>
        <v>Information technology</v>
      </c>
      <c r="B27" s="11">
        <f>'Ind T2'!B17</f>
        <v>24.528000000000024</v>
      </c>
      <c r="C27" s="11">
        <f>'Ind T2'!C17</f>
        <v>33.624000000000031</v>
      </c>
      <c r="D27" s="11">
        <f>'Ind T2'!D17</f>
        <v>33.128999999999969</v>
      </c>
      <c r="E27" s="11">
        <f>'Ind T2'!E17</f>
        <v>35.117999999999952</v>
      </c>
      <c r="F27" s="11">
        <f>'Ind T2'!F17</f>
        <v>36.955999999999996</v>
      </c>
      <c r="H27" s="11">
        <f t="shared" si="0"/>
        <v>9.0960000000000072</v>
      </c>
      <c r="I27" s="31">
        <f t="shared" si="1"/>
        <v>-0.49500000000006139</v>
      </c>
      <c r="J27" s="11">
        <f t="shared" si="2"/>
        <v>1.988999999999983</v>
      </c>
      <c r="K27" s="11">
        <f t="shared" si="3"/>
        <v>1.8380000000000436</v>
      </c>
      <c r="L27" s="31">
        <f t="shared" si="4"/>
        <v>3.8270000000000266</v>
      </c>
    </row>
    <row r="28" spans="1:12" x14ac:dyDescent="0.2">
      <c r="A28" s="10" t="str">
        <f>'Ind T2'!A18</f>
        <v>Finance and insurance</v>
      </c>
      <c r="B28" s="11">
        <f>'Ind T2'!B18</f>
        <v>47.655000000000051</v>
      </c>
      <c r="C28" s="11">
        <f>'Ind T2'!C18</f>
        <v>45.261999999999908</v>
      </c>
      <c r="D28" s="11">
        <f>'Ind T2'!D18</f>
        <v>45.283999999999999</v>
      </c>
      <c r="E28" s="11">
        <f>'Ind T2'!E18</f>
        <v>45.654000000000025</v>
      </c>
      <c r="F28" s="11">
        <f>'Ind T2'!F18</f>
        <v>44.903000000000148</v>
      </c>
      <c r="H28" s="11">
        <f t="shared" si="0"/>
        <v>-2.3930000000001428</v>
      </c>
      <c r="I28" s="31">
        <f t="shared" si="1"/>
        <v>2.2000000000090836E-2</v>
      </c>
      <c r="J28" s="11">
        <f t="shared" si="2"/>
        <v>0.37000000000002586</v>
      </c>
      <c r="K28" s="11">
        <f t="shared" si="3"/>
        <v>-0.75099999999987688</v>
      </c>
      <c r="L28" s="31">
        <f t="shared" si="4"/>
        <v>-0.38099999999985101</v>
      </c>
    </row>
    <row r="29" spans="1:12" x14ac:dyDescent="0.2">
      <c r="A29" s="10" t="str">
        <f>'Ind T2'!A19</f>
        <v>Real estate</v>
      </c>
      <c r="B29" s="11">
        <f>'Ind T2'!B19</f>
        <v>15.675000000000017</v>
      </c>
      <c r="C29" s="11">
        <f>'Ind T2'!C19</f>
        <v>18.377999999999982</v>
      </c>
      <c r="D29" s="11">
        <f>'Ind T2'!D19</f>
        <v>21.851999999999979</v>
      </c>
      <c r="E29" s="11">
        <f>'Ind T2'!E19</f>
        <v>19.081000000000042</v>
      </c>
      <c r="F29" s="11">
        <f>'Ind T2'!F19</f>
        <v>20.561000000000014</v>
      </c>
      <c r="H29" s="11">
        <f t="shared" ref="H29:H31" si="9">C29-B29</f>
        <v>2.7029999999999657</v>
      </c>
      <c r="I29" s="31">
        <f t="shared" ref="I29:I31" si="10">D29-C29</f>
        <v>3.4739999999999966</v>
      </c>
      <c r="J29" s="11">
        <f t="shared" ref="J29:J31" si="11">E29-D29</f>
        <v>-2.7709999999999368</v>
      </c>
      <c r="K29" s="11">
        <f t="shared" ref="K29:K31" si="12">F29-E29</f>
        <v>1.479999999999972</v>
      </c>
      <c r="L29" s="31">
        <f t="shared" si="4"/>
        <v>-1.2909999999999648</v>
      </c>
    </row>
    <row r="30" spans="1:12" x14ac:dyDescent="0.2">
      <c r="A30" s="10" t="str">
        <f>'Ind T2'!A20</f>
        <v>Professional services</v>
      </c>
      <c r="B30" s="11">
        <f>'Ind T2'!B20</f>
        <v>86.157000000000025</v>
      </c>
      <c r="C30" s="11">
        <f>'Ind T2'!C20</f>
        <v>94.116000000000369</v>
      </c>
      <c r="D30" s="11">
        <f>'Ind T2'!D20</f>
        <v>94.7349999999999</v>
      </c>
      <c r="E30" s="11">
        <f>'Ind T2'!E20</f>
        <v>99.188999999999979</v>
      </c>
      <c r="F30" s="11">
        <f>'Ind T2'!F20</f>
        <v>106.00599999999976</v>
      </c>
      <c r="H30" s="11">
        <f t="shared" si="9"/>
        <v>7.9590000000003442</v>
      </c>
      <c r="I30" s="31">
        <f t="shared" si="10"/>
        <v>0.61899999999953081</v>
      </c>
      <c r="J30" s="11">
        <f t="shared" si="11"/>
        <v>4.4540000000000788</v>
      </c>
      <c r="K30" s="11">
        <f t="shared" si="12"/>
        <v>6.8169999999997799</v>
      </c>
      <c r="L30" s="31">
        <f t="shared" si="4"/>
        <v>11.270999999999859</v>
      </c>
    </row>
    <row r="31" spans="1:12" x14ac:dyDescent="0.2">
      <c r="A31" s="10" t="str">
        <f>'Ind T2'!A21</f>
        <v>Support services</v>
      </c>
      <c r="B31" s="11">
        <f>'Ind T2'!B21</f>
        <v>111.24800000000002</v>
      </c>
      <c r="C31" s="11">
        <f>'Ind T2'!C21</f>
        <v>103.37800000000003</v>
      </c>
      <c r="D31" s="11">
        <f>'Ind T2'!D21</f>
        <v>104.05899999999995</v>
      </c>
      <c r="E31" s="11">
        <f>'Ind T2'!E21</f>
        <v>110.87200000000014</v>
      </c>
      <c r="F31" s="11">
        <f>'Ind T2'!F21</f>
        <v>118.65800000000006</v>
      </c>
      <c r="H31" s="11">
        <f t="shared" si="9"/>
        <v>-7.8699999999999903</v>
      </c>
      <c r="I31" s="31">
        <f t="shared" si="10"/>
        <v>0.68099999999992633</v>
      </c>
      <c r="J31" s="11">
        <f t="shared" si="11"/>
        <v>6.8130000000001871</v>
      </c>
      <c r="K31" s="11">
        <f t="shared" si="12"/>
        <v>7.7859999999999161</v>
      </c>
      <c r="L31" s="31">
        <f t="shared" si="4"/>
        <v>14.599000000000103</v>
      </c>
    </row>
    <row r="32" spans="1:12" x14ac:dyDescent="0.2">
      <c r="A32" s="10" t="str">
        <f>'Ind T2'!A25</f>
        <v>Arts and entertainment</v>
      </c>
      <c r="B32" s="11">
        <f>'Ind T2'!B25</f>
        <v>28.601999999999919</v>
      </c>
      <c r="C32" s="11">
        <f>'Ind T2'!C25</f>
        <v>28.88799999999997</v>
      </c>
      <c r="D32" s="11">
        <f>'Ind T2'!D25</f>
        <v>29.814000000000011</v>
      </c>
      <c r="E32" s="11">
        <f>'Ind T2'!E25</f>
        <v>27.475000000000072</v>
      </c>
      <c r="F32" s="11">
        <f>'Ind T2'!F25</f>
        <v>28.705000000000052</v>
      </c>
      <c r="H32" s="11">
        <f t="shared" ref="H32" si="13">C32-B32</f>
        <v>0.2860000000000511</v>
      </c>
      <c r="I32" s="31">
        <f t="shared" ref="I32:I33" si="14">D32-C32</f>
        <v>0.92600000000004101</v>
      </c>
      <c r="J32" s="11">
        <f t="shared" ref="J32:J33" si="15">E32-D32</f>
        <v>-2.3389999999999382</v>
      </c>
      <c r="K32" s="11">
        <f t="shared" ref="K32:K33" si="16">F32-E32</f>
        <v>1.2299999999999791</v>
      </c>
      <c r="L32" s="31">
        <f t="shared" si="4"/>
        <v>-1.1089999999999591</v>
      </c>
    </row>
    <row r="33" spans="1:12" x14ac:dyDescent="0.2">
      <c r="A33" s="10" t="str">
        <f>'Ind T2'!A26</f>
        <v>Other services</v>
      </c>
      <c r="B33" s="11">
        <f>'Ind T2'!B26</f>
        <v>26.685999999999975</v>
      </c>
      <c r="C33" s="11">
        <f>'Ind T2'!C26</f>
        <v>35.738000000000056</v>
      </c>
      <c r="D33" s="11">
        <f>'Ind T2'!D26</f>
        <v>40.046999999999947</v>
      </c>
      <c r="E33" s="11">
        <f>'Ind T2'!E26</f>
        <v>36.237000000000023</v>
      </c>
      <c r="F33" s="11">
        <f>'Ind T2'!F26</f>
        <v>35.058</v>
      </c>
      <c r="H33" s="11">
        <f>C33-B33</f>
        <v>9.0520000000000813</v>
      </c>
      <c r="I33" s="31">
        <f t="shared" si="14"/>
        <v>4.3089999999998909</v>
      </c>
      <c r="J33" s="11">
        <f t="shared" si="15"/>
        <v>-3.8099999999999241</v>
      </c>
      <c r="K33" s="11">
        <f t="shared" si="16"/>
        <v>-1.1790000000000234</v>
      </c>
      <c r="L33" s="31">
        <f t="shared" si="4"/>
        <v>-4.9889999999999475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305.33300000000031</v>
      </c>
      <c r="C35" s="31">
        <f>'Ind T1'!C12</f>
        <v>316.49400000000082</v>
      </c>
      <c r="D35" s="31">
        <f>'Ind T1'!D12</f>
        <v>320.6600000000002</v>
      </c>
      <c r="E35" s="31">
        <f>'Ind T1'!E12</f>
        <v>331.8180000000001</v>
      </c>
      <c r="F35" s="31">
        <f>'Ind T1'!F12</f>
        <v>349.28200000000015</v>
      </c>
      <c r="H35" s="31">
        <f t="shared" si="0"/>
        <v>11.161000000000513</v>
      </c>
      <c r="I35" s="31">
        <f t="shared" si="1"/>
        <v>4.1659999999993715</v>
      </c>
      <c r="J35" s="31">
        <f t="shared" si="2"/>
        <v>11.157999999999902</v>
      </c>
      <c r="K35" s="31">
        <f t="shared" si="3"/>
        <v>17.464000000000055</v>
      </c>
      <c r="L35" s="31">
        <f t="shared" si="4"/>
        <v>28.621999999999957</v>
      </c>
    </row>
    <row r="36" spans="1:12" x14ac:dyDescent="0.2">
      <c r="A36" s="10" t="str">
        <f>'Ind T2'!A22</f>
        <v>Public admin. and defence</v>
      </c>
      <c r="B36" s="32">
        <f>'Ind T2'!B22</f>
        <v>48.664000000000016</v>
      </c>
      <c r="C36" s="32">
        <f>'Ind T2'!C22</f>
        <v>50.530000000000079</v>
      </c>
      <c r="D36" s="32">
        <f>'Ind T2'!D22</f>
        <v>53.466000000000044</v>
      </c>
      <c r="E36" s="32">
        <f>'Ind T2'!E22</f>
        <v>53.550000000000018</v>
      </c>
      <c r="F36" s="32">
        <f>'Ind T2'!F22</f>
        <v>53.653000000000105</v>
      </c>
      <c r="H36" s="11">
        <f t="shared" si="0"/>
        <v>1.8660000000000636</v>
      </c>
      <c r="I36" s="31">
        <f t="shared" si="1"/>
        <v>2.9359999999999644</v>
      </c>
      <c r="J36" s="11">
        <f t="shared" si="2"/>
        <v>8.3999999999974762E-2</v>
      </c>
      <c r="K36" s="11">
        <f t="shared" si="3"/>
        <v>0.1030000000000868</v>
      </c>
      <c r="L36" s="31">
        <f t="shared" si="4"/>
        <v>0.18700000000006156</v>
      </c>
    </row>
    <row r="37" spans="1:12" x14ac:dyDescent="0.2">
      <c r="A37" s="10" t="str">
        <f>'Ind T2'!A23</f>
        <v>Education</v>
      </c>
      <c r="B37" s="32">
        <f>'Ind T2'!B23</f>
        <v>108.82899999999994</v>
      </c>
      <c r="C37" s="32">
        <f>'Ind T2'!C23</f>
        <v>108.59500000000033</v>
      </c>
      <c r="D37" s="32">
        <f>'Ind T2'!D23</f>
        <v>107.83400000000012</v>
      </c>
      <c r="E37" s="32">
        <f>'Ind T2'!E23</f>
        <v>107.65600000000002</v>
      </c>
      <c r="F37" s="32">
        <f>'Ind T2'!F23</f>
        <v>110.02299999999985</v>
      </c>
      <c r="H37" s="11">
        <f t="shared" si="0"/>
        <v>-0.23399999999961096</v>
      </c>
      <c r="I37" s="31">
        <f t="shared" si="1"/>
        <v>-0.76100000000020884</v>
      </c>
      <c r="J37" s="11">
        <f t="shared" si="2"/>
        <v>-0.17800000000009675</v>
      </c>
      <c r="K37" s="11">
        <f t="shared" si="3"/>
        <v>2.3669999999998339</v>
      </c>
      <c r="L37" s="31">
        <f t="shared" si="4"/>
        <v>2.1889999999997372</v>
      </c>
    </row>
    <row r="38" spans="1:12" x14ac:dyDescent="0.2">
      <c r="A38" s="10" t="str">
        <f>'Ind T2'!A24</f>
        <v>Health and social work</v>
      </c>
      <c r="B38" s="32">
        <f>'Ind T2'!B24</f>
        <v>147.84000000000037</v>
      </c>
      <c r="C38" s="32">
        <f>'Ind T2'!C24</f>
        <v>157.3690000000004</v>
      </c>
      <c r="D38" s="32">
        <f>'Ind T2'!D24</f>
        <v>159.36000000000007</v>
      </c>
      <c r="E38" s="32">
        <f>'Ind T2'!E24</f>
        <v>170.61200000000005</v>
      </c>
      <c r="F38" s="32">
        <f>'Ind T2'!F24</f>
        <v>185.60600000000019</v>
      </c>
      <c r="H38" s="11">
        <f t="shared" si="0"/>
        <v>9.5290000000000248</v>
      </c>
      <c r="I38" s="31">
        <f t="shared" si="1"/>
        <v>1.9909999999996728</v>
      </c>
      <c r="J38" s="11">
        <f t="shared" si="2"/>
        <v>11.251999999999981</v>
      </c>
      <c r="K38" s="11">
        <f t="shared" si="3"/>
        <v>14.994000000000142</v>
      </c>
      <c r="L38" s="31">
        <f t="shared" si="4"/>
        <v>26.246000000000123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1162.1159999999995</v>
      </c>
      <c r="C40" s="33">
        <f>'Ind T1'!C14</f>
        <v>1209.5720000000015</v>
      </c>
      <c r="D40" s="33">
        <f>'Ind T1'!D14</f>
        <v>1222.0609999999997</v>
      </c>
      <c r="E40" s="33">
        <f>'Ind T1'!E14</f>
        <v>1237.7159999999999</v>
      </c>
      <c r="F40" s="33">
        <f>'Ind T1'!F14</f>
        <v>1273.5079999999998</v>
      </c>
      <c r="G40" s="24"/>
      <c r="H40" s="34">
        <f t="shared" si="0"/>
        <v>47.45600000000195</v>
      </c>
      <c r="I40" s="34">
        <f>D40-C40</f>
        <v>12.488999999998214</v>
      </c>
      <c r="J40" s="34">
        <f>E40-D40</f>
        <v>15.6550000000002</v>
      </c>
      <c r="K40" s="34">
        <f>F40-E40</f>
        <v>35.791999999999916</v>
      </c>
      <c r="L40" s="205">
        <f t="shared" si="4"/>
        <v>51.447000000000116</v>
      </c>
    </row>
    <row r="44" spans="1:12" ht="15.75" x14ac:dyDescent="0.25">
      <c r="A44" s="19" t="str">
        <f>CONCATENATE(A1," (Continued)")</f>
        <v>Industry Table 4  Employment by Industry Group in Sector (SIC 2007), 2015-2035, West Yorkshire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0.19616969118465555</v>
      </c>
      <c r="C50" s="44">
        <f t="shared" ref="B50:E54" si="17">IF(AND(D$5-C$5 &lt;&gt; 0,C7&lt;&gt;0,D7&lt;&gt;0),(EXP(LN(D7/C7)/(D$5-C$5))-1)*100,0)</f>
        <v>-18.528904227782363</v>
      </c>
      <c r="D50" s="44">
        <f t="shared" si="17"/>
        <v>0.29792824204168955</v>
      </c>
      <c r="E50" s="44">
        <f t="shared" si="17"/>
        <v>0.22670081259059671</v>
      </c>
      <c r="F50" s="44">
        <f>IF(AND(F$5-D$5 &lt;&gt; 0,D7&lt;&gt;0,F7&lt;&gt;0),(EXP(LN(F7/D7)/(F$5-D$5))-1)*100,0)</f>
        <v>0.25043766699222036</v>
      </c>
      <c r="H50" s="44">
        <f>(B7/B$40)*100</f>
        <v>1.9790623311270141</v>
      </c>
      <c r="I50" s="44">
        <f>(C7/C$40)*100</f>
        <v>1.9163803394919818</v>
      </c>
      <c r="J50" s="44">
        <f>(D7/D$40)*100</f>
        <v>1.5453402080583571</v>
      </c>
      <c r="K50" s="44">
        <f>(E7/E$40)*100</f>
        <v>1.5486589815434242</v>
      </c>
      <c r="L50" s="44">
        <f>(F7/F$40)*100</f>
        <v>1.5396055619595621</v>
      </c>
    </row>
    <row r="51" spans="1:12" x14ac:dyDescent="0.2">
      <c r="A51" t="str">
        <f>A8</f>
        <v>Agriculture</v>
      </c>
      <c r="B51" s="40">
        <f t="shared" si="17"/>
        <v>2.9036405000977039</v>
      </c>
      <c r="C51" s="44">
        <f t="shared" si="17"/>
        <v>-40.599581687194863</v>
      </c>
      <c r="D51" s="40">
        <f t="shared" si="17"/>
        <v>0.99712976864636538</v>
      </c>
      <c r="E51" s="40">
        <f t="shared" si="17"/>
        <v>0.19010043261804555</v>
      </c>
      <c r="F51" s="44">
        <f t="shared" ref="F51:F83" si="18">IF(AND(F$5-D$5 &lt;&gt; 0,D8&lt;&gt;0,F8&lt;&gt;0),(EXP(LN(F8/D8)/(F$5-D$5))-1)*100,0)</f>
        <v>0.45839113674221998</v>
      </c>
      <c r="H51" s="40">
        <f t="shared" ref="H51:L54" si="19">(B8/B$7)*100</f>
        <v>33.37101613113618</v>
      </c>
      <c r="I51" s="40">
        <f t="shared" si="19"/>
        <v>37.126833477135449</v>
      </c>
      <c r="J51" s="40">
        <f t="shared" si="19"/>
        <v>27.069102462271616</v>
      </c>
      <c r="K51" s="40">
        <f t="shared" si="19"/>
        <v>28.025876460767908</v>
      </c>
      <c r="L51" s="40">
        <f t="shared" si="19"/>
        <v>27.923700719130888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-23.480709898774332</v>
      </c>
      <c r="C52" s="44">
        <f t="shared" si="17"/>
        <v>-7.8384798099761177</v>
      </c>
      <c r="D52" s="40">
        <f t="shared" si="17"/>
        <v>-5.7867138008463659</v>
      </c>
      <c r="E52" s="40">
        <f t="shared" si="17"/>
        <v>-4.381366348647953</v>
      </c>
      <c r="F52" s="44">
        <f t="shared" si="18"/>
        <v>-4.8521294225485789</v>
      </c>
      <c r="H52" s="40">
        <f t="shared" si="19"/>
        <v>5.3393625809817777</v>
      </c>
      <c r="I52" s="40">
        <f t="shared" si="19"/>
        <v>1.8162208800690243</v>
      </c>
      <c r="J52" s="40">
        <f t="shared" si="19"/>
        <v>2.0545406407201448</v>
      </c>
      <c r="K52" s="40">
        <f t="shared" si="19"/>
        <v>1.5025041736227045</v>
      </c>
      <c r="L52" s="40">
        <f t="shared" si="19"/>
        <v>0.93844035293517791</v>
      </c>
    </row>
    <row r="53" spans="1:12" x14ac:dyDescent="0.2">
      <c r="A53" t="str">
        <f>A10</f>
        <v>Electricity and gas</v>
      </c>
      <c r="B53" s="40">
        <f t="shared" si="17"/>
        <v>-7.002441148667371</v>
      </c>
      <c r="C53" s="44">
        <f t="shared" si="17"/>
        <v>-10.85714285714281</v>
      </c>
      <c r="D53" s="40">
        <f t="shared" si="17"/>
        <v>-0.93234330798214193</v>
      </c>
      <c r="E53" s="40">
        <f t="shared" si="17"/>
        <v>-8.1372138962565455E-2</v>
      </c>
      <c r="F53" s="44">
        <f t="shared" si="18"/>
        <v>-0.36583829569361015</v>
      </c>
      <c r="H53" s="40">
        <f t="shared" si="19"/>
        <v>29.50128266446373</v>
      </c>
      <c r="I53" s="40">
        <f t="shared" si="19"/>
        <v>21.893874029335645</v>
      </c>
      <c r="J53" s="40">
        <f t="shared" si="19"/>
        <v>23.955520254169937</v>
      </c>
      <c r="K53" s="40">
        <f t="shared" si="19"/>
        <v>22.52191151919866</v>
      </c>
      <c r="L53" s="40">
        <f t="shared" si="19"/>
        <v>21.839139082980559</v>
      </c>
    </row>
    <row r="54" spans="1:12" x14ac:dyDescent="0.2">
      <c r="A54" t="str">
        <f>A11</f>
        <v>Water and sewerage</v>
      </c>
      <c r="B54" s="40">
        <f t="shared" si="17"/>
        <v>5.5609642457858044</v>
      </c>
      <c r="C54" s="44">
        <f t="shared" si="17"/>
        <v>-2.3903943599908217</v>
      </c>
      <c r="D54" s="40">
        <f t="shared" si="17"/>
        <v>0.73398293243194246</v>
      </c>
      <c r="E54" s="40">
        <f t="shared" si="17"/>
        <v>0.50516999303678034</v>
      </c>
      <c r="F54" s="44">
        <f t="shared" si="18"/>
        <v>0.5813831657007551</v>
      </c>
      <c r="H54" s="40">
        <f t="shared" si="19"/>
        <v>31.788338623418323</v>
      </c>
      <c r="I54" s="40">
        <f t="shared" si="19"/>
        <v>39.163071613459891</v>
      </c>
      <c r="J54" s="40">
        <f t="shared" si="19"/>
        <v>46.920836642838303</v>
      </c>
      <c r="K54" s="40">
        <f t="shared" si="19"/>
        <v>47.949707846410746</v>
      </c>
      <c r="L54" s="40">
        <f t="shared" si="19"/>
        <v>49.298719844953382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-1.005283612179142</v>
      </c>
      <c r="C56" s="44">
        <f t="shared" si="20"/>
        <v>3.3058552140579067</v>
      </c>
      <c r="D56" s="44">
        <f t="shared" si="20"/>
        <v>-1.1569099697805951</v>
      </c>
      <c r="E56" s="44">
        <f t="shared" si="20"/>
        <v>-1.1340805955867728</v>
      </c>
      <c r="F56" s="44">
        <f t="shared" si="18"/>
        <v>-1.1416909727917868</v>
      </c>
      <c r="H56" s="44">
        <f>(B13/B$40)*100</f>
        <v>10.564780108009854</v>
      </c>
      <c r="I56" s="44">
        <f>(C13/C$40)*100</f>
        <v>9.7482415267549101</v>
      </c>
      <c r="J56" s="44">
        <f>(D13/D$40)*100</f>
        <v>9.9675875426840417</v>
      </c>
      <c r="K56" s="44">
        <f>(E13/E$40)*100</f>
        <v>9.2852479890378543</v>
      </c>
      <c r="L56" s="44">
        <f>(F13/F$40)*100</f>
        <v>8.0515395270386918</v>
      </c>
    </row>
    <row r="57" spans="1:12" x14ac:dyDescent="0.2">
      <c r="A57" t="str">
        <f>A14</f>
        <v>Food drink and tobacco</v>
      </c>
      <c r="B57" s="40">
        <f t="shared" si="20"/>
        <v>-0.10080267142430488</v>
      </c>
      <c r="C57" s="44">
        <f t="shared" si="20"/>
        <v>4.1044776119404824</v>
      </c>
      <c r="D57" s="40">
        <f t="shared" si="20"/>
        <v>-1.0274691167853955</v>
      </c>
      <c r="E57" s="40">
        <f t="shared" si="20"/>
        <v>-1.3930684470372712</v>
      </c>
      <c r="F57" s="44">
        <f t="shared" si="18"/>
        <v>-1.2713523065875698</v>
      </c>
      <c r="H57" s="40">
        <f t="shared" ref="H57:L59" si="21">(B14/B$13)*100</f>
        <v>15.780085522296897</v>
      </c>
      <c r="I57" s="40">
        <f t="shared" si="21"/>
        <v>16.364746590677782</v>
      </c>
      <c r="J57" s="40">
        <f t="shared" si="21"/>
        <v>16.491256875461804</v>
      </c>
      <c r="K57" s="40">
        <f t="shared" si="21"/>
        <v>16.599521427017667</v>
      </c>
      <c r="L57" s="40">
        <f t="shared" si="21"/>
        <v>16.169772862478926</v>
      </c>
    </row>
    <row r="58" spans="1:12" x14ac:dyDescent="0.2">
      <c r="A58" t="str">
        <f>A15</f>
        <v>Engineering</v>
      </c>
      <c r="B58" s="40">
        <f t="shared" si="20"/>
        <v>-0.57992578366282688</v>
      </c>
      <c r="C58" s="44">
        <f t="shared" si="20"/>
        <v>-2.1027385799541776</v>
      </c>
      <c r="D58" s="40">
        <f t="shared" si="20"/>
        <v>0.99854534817456209</v>
      </c>
      <c r="E58" s="40">
        <f t="shared" si="20"/>
        <v>-0.11005225767699578</v>
      </c>
      <c r="F58" s="44">
        <f t="shared" si="18"/>
        <v>0.25812159708558102</v>
      </c>
      <c r="H58" s="40">
        <f t="shared" si="21"/>
        <v>14.946854001221777</v>
      </c>
      <c r="I58" s="40">
        <f t="shared" si="21"/>
        <v>15.205407422484541</v>
      </c>
      <c r="J58" s="40">
        <f t="shared" si="21"/>
        <v>14.409325999507422</v>
      </c>
      <c r="K58" s="40">
        <f t="shared" si="21"/>
        <v>16.050467696323683</v>
      </c>
      <c r="L58" s="40">
        <f t="shared" si="21"/>
        <v>17.792601694997881</v>
      </c>
    </row>
    <row r="59" spans="1:12" x14ac:dyDescent="0.2">
      <c r="A59" t="str">
        <f>A16</f>
        <v>Rest of manufacturing</v>
      </c>
      <c r="B59" s="40">
        <f t="shared" si="20"/>
        <v>-1.3079176137067994</v>
      </c>
      <c r="C59" s="44">
        <f t="shared" si="20"/>
        <v>4.3166805061532809</v>
      </c>
      <c r="D59" s="40">
        <f t="shared" si="20"/>
        <v>-1.6625434947593276</v>
      </c>
      <c r="E59" s="40">
        <f t="shared" si="20"/>
        <v>-1.3284416306878044</v>
      </c>
      <c r="F59" s="44">
        <f t="shared" si="18"/>
        <v>-1.4399348522293409</v>
      </c>
      <c r="H59" s="40">
        <f t="shared" si="21"/>
        <v>69.273060476481334</v>
      </c>
      <c r="I59" s="40">
        <f t="shared" si="21"/>
        <v>68.429845986837677</v>
      </c>
      <c r="J59" s="40">
        <f t="shared" si="21"/>
        <v>69.099417125030769</v>
      </c>
      <c r="K59" s="40">
        <f t="shared" si="21"/>
        <v>67.350010876658644</v>
      </c>
      <c r="L59" s="40">
        <f t="shared" si="21"/>
        <v>66.037625442523193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2.4839112340142577</v>
      </c>
      <c r="C61" s="44">
        <f>IF(AND(D$5-C$5 &lt;&gt; 0,C18&lt;&gt;0,D18&lt;&gt;0),(EXP(LN(D18/C18)/(D$5-C$5))-1)*100,0)</f>
        <v>4.9116137616420197</v>
      </c>
      <c r="D61" s="44">
        <f>IF(AND(E$5-D$5 &lt;&gt; 0,D18&lt;&gt;0,E18&lt;&gt;0),(EXP(LN(E18/D18)/(E$5-D$5))-1)*100,0)</f>
        <v>5.5258917990941292E-2</v>
      </c>
      <c r="E61" s="44">
        <f>IF(AND(F$5-E$5 &lt;&gt; 0,E18&lt;&gt;0,F18&lt;&gt;0),(EXP(LN(F18/E18)/(F$5-E$5))-1)*100,0)</f>
        <v>0.32243134305476318</v>
      </c>
      <c r="F61" s="44">
        <f t="shared" si="18"/>
        <v>0.23329469342565634</v>
      </c>
      <c r="H61" s="44">
        <f>(B18/B$40)*100</f>
        <v>6.1558398645229921</v>
      </c>
      <c r="I61" s="44">
        <f>(C18/C$40)*100</f>
        <v>6.524208563028921</v>
      </c>
      <c r="J61" s="44">
        <f>(D18/D$40)*100</f>
        <v>6.7747027357881571</v>
      </c>
      <c r="K61" s="44">
        <f>(E18/E$40)*100</f>
        <v>6.7075161022399357</v>
      </c>
      <c r="L61" s="44">
        <f>(F18/F$40)*100</f>
        <v>6.7322702330884425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1.0113653525766209</v>
      </c>
      <c r="C63" s="44">
        <f t="shared" si="22"/>
        <v>-0.8631784930987263</v>
      </c>
      <c r="D63" s="44">
        <f t="shared" si="22"/>
        <v>0.41301054143649818</v>
      </c>
      <c r="E63" s="44">
        <f t="shared" si="22"/>
        <v>0.32697681321522953</v>
      </c>
      <c r="F63" s="44">
        <f t="shared" si="18"/>
        <v>0.35564652910418104</v>
      </c>
      <c r="H63" s="44">
        <f>(B20/B$40)*100</f>
        <v>25.174423207321787</v>
      </c>
      <c r="I63" s="44">
        <f>(C20/C$40)*100</f>
        <v>25.180146365821937</v>
      </c>
      <c r="J63" s="44">
        <f>(D20/D$40)*100</f>
        <v>24.707686441184158</v>
      </c>
      <c r="K63" s="44">
        <f>(E20/E$40)*100</f>
        <v>24.903128019674938</v>
      </c>
      <c r="L63" s="44">
        <f>(F20/F$40)*100</f>
        <v>25.006360384072966</v>
      </c>
    </row>
    <row r="64" spans="1:12" x14ac:dyDescent="0.2">
      <c r="A64" t="str">
        <f>A21</f>
        <v>Wholesale and retail trade</v>
      </c>
      <c r="B64" s="40">
        <f t="shared" si="22"/>
        <v>6.0357076223049866E-2</v>
      </c>
      <c r="C64" s="44">
        <f t="shared" si="22"/>
        <v>2.0655107332471445</v>
      </c>
      <c r="D64" s="40">
        <f t="shared" si="22"/>
        <v>-9.4537765938718099E-2</v>
      </c>
      <c r="E64" s="40">
        <f t="shared" si="22"/>
        <v>5.9021324016805821E-3</v>
      </c>
      <c r="F64" s="44">
        <f t="shared" si="18"/>
        <v>-2.7589048389675686E-2</v>
      </c>
      <c r="H64" s="40">
        <f t="shared" ref="H64:L66" si="23">(B21/B$20)*100</f>
        <v>57.995392335142725</v>
      </c>
      <c r="I64" s="40">
        <f t="shared" si="23"/>
        <v>55.841968401560216</v>
      </c>
      <c r="J64" s="40">
        <f t="shared" si="23"/>
        <v>57.491645774202325</v>
      </c>
      <c r="K64" s="40">
        <f t="shared" si="23"/>
        <v>56.053271907341951</v>
      </c>
      <c r="L64" s="40">
        <f t="shared" si="23"/>
        <v>54.28502345678239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2.1093368322891104</v>
      </c>
      <c r="C65" s="44">
        <f t="shared" si="22"/>
        <v>2.5623456298301317</v>
      </c>
      <c r="D65" s="40">
        <f t="shared" si="22"/>
        <v>2.3104538863339297</v>
      </c>
      <c r="E65" s="40">
        <f t="shared" si="22"/>
        <v>0.51023079671665972</v>
      </c>
      <c r="F65" s="44">
        <f t="shared" si="18"/>
        <v>1.1067577756293856</v>
      </c>
      <c r="H65" s="40">
        <f t="shared" si="23"/>
        <v>19.732290570010473</v>
      </c>
      <c r="I65" s="40">
        <f t="shared" si="23"/>
        <v>20.604323444046116</v>
      </c>
      <c r="J65" s="40">
        <f t="shared" si="23"/>
        <v>21.31627492606226</v>
      </c>
      <c r="K65" s="40">
        <f t="shared" si="23"/>
        <v>23.407844791227298</v>
      </c>
      <c r="L65" s="40">
        <f t="shared" si="23"/>
        <v>23.838936374655386</v>
      </c>
    </row>
    <row r="66" spans="1:12" x14ac:dyDescent="0.2">
      <c r="A66" t="str">
        <f>A23</f>
        <v>Accommodation and food</v>
      </c>
      <c r="B66" s="40">
        <f t="shared" si="22"/>
        <v>2.4339012910466806</v>
      </c>
      <c r="C66" s="44">
        <f t="shared" si="22"/>
        <v>-10.803200535281077</v>
      </c>
      <c r="D66" s="40">
        <f t="shared" si="22"/>
        <v>-0.21376436236516527</v>
      </c>
      <c r="E66" s="40">
        <f t="shared" si="22"/>
        <v>0.96176033644563841</v>
      </c>
      <c r="F66" s="44">
        <f t="shared" si="18"/>
        <v>0.56838808412589259</v>
      </c>
      <c r="H66" s="40">
        <f t="shared" si="23"/>
        <v>22.272317094846809</v>
      </c>
      <c r="I66" s="40">
        <f t="shared" si="23"/>
        <v>23.553708154393664</v>
      </c>
      <c r="J66" s="40">
        <f t="shared" si="23"/>
        <v>21.192079299735408</v>
      </c>
      <c r="K66" s="40">
        <f t="shared" si="23"/>
        <v>20.538883301430761</v>
      </c>
      <c r="L66" s="40">
        <f t="shared" si="23"/>
        <v>21.876040168562234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1.520397326749201</v>
      </c>
      <c r="C68" s="44">
        <f t="shared" si="24"/>
        <v>2.0279566565986507</v>
      </c>
      <c r="D68" s="44">
        <f t="shared" si="24"/>
        <v>0.2426146536527618</v>
      </c>
      <c r="E68" s="44">
        <f t="shared" si="24"/>
        <v>0.44639182459644822</v>
      </c>
      <c r="F68" s="44">
        <f t="shared" si="18"/>
        <v>0.37842011511410867</v>
      </c>
      <c r="H68" s="44">
        <f>(B25/B$40)*100</f>
        <v>29.85201133105474</v>
      </c>
      <c r="I68" s="44">
        <f>(C25/C$40)*100</f>
        <v>30.465238944023167</v>
      </c>
      <c r="J68" s="44">
        <f>(D25/D$40)*100</f>
        <v>30.765403690977777</v>
      </c>
      <c r="K68" s="44">
        <f>(E25/E$40)*100</f>
        <v>30.74655252093374</v>
      </c>
      <c r="L68" s="44">
        <f>(F25/F$40)*100</f>
        <v>31.243462938591676</v>
      </c>
    </row>
    <row r="69" spans="1:12" x14ac:dyDescent="0.2">
      <c r="A69" t="str">
        <f>A26</f>
        <v>Media</v>
      </c>
      <c r="B69" s="40">
        <f t="shared" si="24"/>
        <v>9.3973055564713128</v>
      </c>
      <c r="C69" s="44">
        <f t="shared" si="24"/>
        <v>-22.633022490400144</v>
      </c>
      <c r="D69" s="40">
        <f t="shared" si="24"/>
        <v>-0.35129674187455162</v>
      </c>
      <c r="E69" s="40">
        <f t="shared" si="24"/>
        <v>0.16047565350532089</v>
      </c>
      <c r="F69" s="44">
        <f t="shared" si="18"/>
        <v>-1.0406518475181148E-2</v>
      </c>
      <c r="H69" s="40">
        <f t="shared" ref="H69:L71" si="25">(B26/B$25)*100</f>
        <v>1.8344551258953887</v>
      </c>
      <c r="I69" s="40">
        <f t="shared" si="25"/>
        <v>2.473548096467014</v>
      </c>
      <c r="J69" s="40">
        <f t="shared" si="25"/>
        <v>1.8756715925654102</v>
      </c>
      <c r="K69" s="40">
        <f t="shared" si="25"/>
        <v>1.8207617821339828</v>
      </c>
      <c r="L69" s="40">
        <f t="shared" si="25"/>
        <v>1.7695934534341293</v>
      </c>
    </row>
    <row r="70" spans="1:12" x14ac:dyDescent="0.2">
      <c r="A70" t="str">
        <f>A27</f>
        <v>Information technology</v>
      </c>
      <c r="B70" s="40">
        <f t="shared" si="24"/>
        <v>8.2048705669709001</v>
      </c>
      <c r="C70" s="44">
        <f t="shared" si="24"/>
        <v>-1.4721627408995408</v>
      </c>
      <c r="D70" s="40">
        <f t="shared" si="24"/>
        <v>1.1729211570788767</v>
      </c>
      <c r="E70" s="40">
        <f t="shared" si="24"/>
        <v>0.51144540234582259</v>
      </c>
      <c r="F70" s="44">
        <f t="shared" si="18"/>
        <v>0.73145538829617607</v>
      </c>
      <c r="H70" s="40">
        <f t="shared" si="25"/>
        <v>7.0703198189758369</v>
      </c>
      <c r="I70" s="40">
        <f t="shared" si="25"/>
        <v>9.1245837844878821</v>
      </c>
      <c r="J70" s="40">
        <f t="shared" si="25"/>
        <v>8.8115604353515646</v>
      </c>
      <c r="K70" s="40">
        <f t="shared" si="25"/>
        <v>9.2281010629212421</v>
      </c>
      <c r="L70" s="40">
        <f t="shared" si="25"/>
        <v>9.2880408557181902</v>
      </c>
    </row>
    <row r="71" spans="1:12" x14ac:dyDescent="0.2">
      <c r="A71" t="str">
        <f>A28</f>
        <v>Finance and insurance</v>
      </c>
      <c r="B71" s="40">
        <f t="shared" si="24"/>
        <v>-1.279734065410143</v>
      </c>
      <c r="C71" s="44">
        <f t="shared" si="24"/>
        <v>4.8605894569586638E-2</v>
      </c>
      <c r="D71" s="40">
        <f t="shared" si="24"/>
        <v>0.16288165242677177</v>
      </c>
      <c r="E71" s="40">
        <f t="shared" si="24"/>
        <v>-0.16572870567650444</v>
      </c>
      <c r="F71" s="44">
        <f t="shared" si="18"/>
        <v>-5.6311882604098695E-2</v>
      </c>
      <c r="H71" s="40">
        <f t="shared" si="25"/>
        <v>13.736794315610467</v>
      </c>
      <c r="I71" s="40">
        <f t="shared" si="25"/>
        <v>12.282801310179909</v>
      </c>
      <c r="J71" s="40">
        <f t="shared" si="25"/>
        <v>12.044513953166732</v>
      </c>
      <c r="K71" s="40">
        <f t="shared" si="25"/>
        <v>11.99668904626138</v>
      </c>
      <c r="L71" s="40">
        <f t="shared" si="25"/>
        <v>11.285336577127268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4.0573291018928925</v>
      </c>
      <c r="C72" s="44">
        <f t="shared" si="27"/>
        <v>18.903036238981397</v>
      </c>
      <c r="D72" s="40">
        <f t="shared" si="27"/>
        <v>-2.6755433158293762</v>
      </c>
      <c r="E72" s="40">
        <f t="shared" si="27"/>
        <v>0.74982725018066798</v>
      </c>
      <c r="F72" s="44">
        <f t="shared" si="18"/>
        <v>-0.40515285220804609</v>
      </c>
      <c r="H72" s="40">
        <f t="shared" ref="H72:L72" si="28">(B29/B$25)*100</f>
        <v>4.5183978784428511</v>
      </c>
      <c r="I72" s="40">
        <f t="shared" si="28"/>
        <v>4.9872591241767186</v>
      </c>
      <c r="J72" s="40">
        <f t="shared" si="28"/>
        <v>5.8121349462193965</v>
      </c>
      <c r="K72" s="40">
        <f t="shared" si="28"/>
        <v>5.0139927211572646</v>
      </c>
      <c r="L72" s="40">
        <f t="shared" si="28"/>
        <v>5.1675345825961099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2.233498564566827</v>
      </c>
      <c r="C73" s="44">
        <f t="shared" si="29"/>
        <v>0.65769900973216</v>
      </c>
      <c r="D73" s="40">
        <f t="shared" si="29"/>
        <v>0.9231066083785322</v>
      </c>
      <c r="E73" s="40">
        <f t="shared" si="29"/>
        <v>0.6668996906538549</v>
      </c>
      <c r="F73" s="44">
        <f t="shared" si="18"/>
        <v>0.75222964647800872</v>
      </c>
      <c r="H73" s="40">
        <f t="shared" ref="H73:L73" si="30">(B30/B$25)*100</f>
        <v>24.835190176267972</v>
      </c>
      <c r="I73" s="40">
        <f t="shared" si="30"/>
        <v>25.540367816466336</v>
      </c>
      <c r="J73" s="40">
        <f t="shared" si="30"/>
        <v>25.197355122189936</v>
      </c>
      <c r="K73" s="40">
        <f t="shared" si="30"/>
        <v>26.064300823796799</v>
      </c>
      <c r="L73" s="40">
        <f t="shared" si="30"/>
        <v>26.642170661090496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-1.8175243710095268</v>
      </c>
      <c r="C74" s="44">
        <f t="shared" si="31"/>
        <v>0.65874750914114433</v>
      </c>
      <c r="D74" s="40">
        <f t="shared" si="31"/>
        <v>1.2764446229852178</v>
      </c>
      <c r="E74" s="40">
        <f t="shared" si="31"/>
        <v>0.6809985517312267</v>
      </c>
      <c r="F74" s="44">
        <f t="shared" si="18"/>
        <v>0.87909056958694887</v>
      </c>
      <c r="H74" s="40">
        <f>(B31/B$25)*100</f>
        <v>32.067797587305257</v>
      </c>
      <c r="I74" s="40">
        <f t="shared" ref="I74:L74" si="32">(C31/C$25)*100</f>
        <v>28.053807473018903</v>
      </c>
      <c r="J74" s="40">
        <f t="shared" si="32"/>
        <v>27.677327034991972</v>
      </c>
      <c r="K74" s="40">
        <f t="shared" si="32"/>
        <v>29.134290706993752</v>
      </c>
      <c r="L74" s="40">
        <f t="shared" si="32"/>
        <v>29.821959948528242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0.24905058010555869</v>
      </c>
      <c r="C75" s="44">
        <f t="shared" si="33"/>
        <v>3.2054832456384741</v>
      </c>
      <c r="D75" s="40">
        <f t="shared" si="33"/>
        <v>-1.6207537542546224</v>
      </c>
      <c r="E75" s="40">
        <f t="shared" si="33"/>
        <v>0.43890862807320907</v>
      </c>
      <c r="F75" s="44">
        <f t="shared" si="18"/>
        <v>-0.25239267426646617</v>
      </c>
      <c r="H75" s="40">
        <f t="shared" ref="H75:L75" si="34">(B32/B$25)*100</f>
        <v>8.2446708847988486</v>
      </c>
      <c r="I75" s="40">
        <f t="shared" si="34"/>
        <v>7.8393699847217873</v>
      </c>
      <c r="J75" s="40">
        <f t="shared" si="34"/>
        <v>7.9298458395838063</v>
      </c>
      <c r="K75" s="40">
        <f t="shared" si="34"/>
        <v>7.2197185689322314</v>
      </c>
      <c r="L75" s="40">
        <f t="shared" si="34"/>
        <v>7.2143417243043393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7.5750832144032998</v>
      </c>
      <c r="C76" s="44">
        <f t="shared" si="35"/>
        <v>12.057194023168293</v>
      </c>
      <c r="D76" s="40">
        <f t="shared" si="35"/>
        <v>-1.9796046946782053</v>
      </c>
      <c r="E76" s="40">
        <f t="shared" si="35"/>
        <v>-0.33022219810632247</v>
      </c>
      <c r="F76" s="44">
        <f t="shared" si="18"/>
        <v>-0.88307730796145512</v>
      </c>
      <c r="H76" s="40">
        <f t="shared" ref="H76:L76" si="36">(B33/B$25)*100</f>
        <v>7.6923742127033945</v>
      </c>
      <c r="I76" s="40">
        <f t="shared" si="36"/>
        <v>9.6982624104814459</v>
      </c>
      <c r="J76" s="40">
        <f t="shared" si="36"/>
        <v>10.651591075931178</v>
      </c>
      <c r="K76" s="40">
        <f t="shared" si="36"/>
        <v>9.5221452878033386</v>
      </c>
      <c r="L76" s="40">
        <f t="shared" si="36"/>
        <v>8.8110221972012219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0.90157239422035129</v>
      </c>
      <c r="C78" s="44">
        <f t="shared" ref="C78:C83" si="38">IF(AND(D$5-C$5 &lt;&gt; 0,C35&lt;&gt;0,D35&lt;&gt;0),(EXP(LN(D35/C35)/(D$5-C$5))-1)*100,0)</f>
        <v>1.3162966754502126</v>
      </c>
      <c r="D78" s="44">
        <f t="shared" si="37"/>
        <v>0.68645042541009005</v>
      </c>
      <c r="E78" s="44">
        <f t="shared" si="37"/>
        <v>0.51424766780130415</v>
      </c>
      <c r="F78" s="44">
        <f t="shared" si="18"/>
        <v>0.57161583808389427</v>
      </c>
      <c r="H78" s="44">
        <f>(B35/B$40)*100</f>
        <v>26.273883157963613</v>
      </c>
      <c r="I78" s="44">
        <f>(C35/C$40)*100</f>
        <v>26.165784260879093</v>
      </c>
      <c r="J78" s="44">
        <f>(D35/D$40)*100</f>
        <v>26.239279381307501</v>
      </c>
      <c r="K78" s="44">
        <f>(E35/E$40)*100</f>
        <v>26.808896386570112</v>
      </c>
      <c r="L78" s="44">
        <f>(F35/F$40)*100</f>
        <v>27.426761355248669</v>
      </c>
    </row>
    <row r="79" spans="1:12" x14ac:dyDescent="0.2">
      <c r="A79" t="str">
        <f>A36</f>
        <v>Public admin. and defence</v>
      </c>
      <c r="B79" s="40">
        <f t="shared" si="37"/>
        <v>0.94513047122000149</v>
      </c>
      <c r="C79" s="44">
        <f t="shared" si="38"/>
        <v>5.8104096576290454</v>
      </c>
      <c r="D79" s="40">
        <f t="shared" si="37"/>
        <v>3.1402110133060823E-2</v>
      </c>
      <c r="E79" s="40">
        <f t="shared" si="37"/>
        <v>1.9217732435161672E-2</v>
      </c>
      <c r="F79" s="44">
        <f t="shared" si="18"/>
        <v>2.327902675614002E-2</v>
      </c>
      <c r="H79" s="40">
        <f>(B36/B$35)*100</f>
        <v>15.938008665948313</v>
      </c>
      <c r="I79" s="40">
        <f t="shared" ref="I79:L81" si="39">(C36/C$35)*100</f>
        <v>15.965547530126937</v>
      </c>
      <c r="J79" s="40">
        <f t="shared" si="39"/>
        <v>16.673735420694822</v>
      </c>
      <c r="K79" s="40">
        <f t="shared" si="39"/>
        <v>16.138365007323294</v>
      </c>
      <c r="L79" s="40">
        <f t="shared" si="39"/>
        <v>15.360940443538482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-5.3797451444770328E-2</v>
      </c>
      <c r="C80" s="44">
        <f t="shared" si="38"/>
        <v>-0.70076891201271696</v>
      </c>
      <c r="D80" s="40">
        <f t="shared" si="40"/>
        <v>-3.3035525962288315E-2</v>
      </c>
      <c r="E80" s="40">
        <f t="shared" si="40"/>
        <v>0.21772143371343589</v>
      </c>
      <c r="F80" s="44">
        <f t="shared" si="18"/>
        <v>0.13406596958700501</v>
      </c>
      <c r="H80" s="40">
        <f>(B37/B$35)*100</f>
        <v>35.642724500790884</v>
      </c>
      <c r="I80" s="40">
        <f t="shared" si="39"/>
        <v>34.311866891631446</v>
      </c>
      <c r="J80" s="40">
        <f t="shared" si="39"/>
        <v>33.628765670803986</v>
      </c>
      <c r="K80" s="40">
        <f t="shared" si="39"/>
        <v>32.444291750296841</v>
      </c>
      <c r="L80" s="40">
        <f t="shared" si="39"/>
        <v>31.499762369661134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1.5738251574624496</v>
      </c>
      <c r="C81" s="44">
        <f t="shared" si="38"/>
        <v>1.2651792919823324</v>
      </c>
      <c r="D81" s="40">
        <f t="shared" si="40"/>
        <v>1.3738756862520685</v>
      </c>
      <c r="E81" s="40">
        <f t="shared" si="40"/>
        <v>0.84589942892043801</v>
      </c>
      <c r="F81" s="44">
        <f t="shared" si="18"/>
        <v>1.0215852708240769</v>
      </c>
      <c r="H81" s="40">
        <f>(B38/B$35)*100</f>
        <v>48.419266833260806</v>
      </c>
      <c r="I81" s="40">
        <f t="shared" si="39"/>
        <v>49.722585578241606</v>
      </c>
      <c r="J81" s="40">
        <f t="shared" si="39"/>
        <v>49.69749890850121</v>
      </c>
      <c r="K81" s="40">
        <f t="shared" si="39"/>
        <v>51.417343242379857</v>
      </c>
      <c r="L81" s="40">
        <f t="shared" si="39"/>
        <v>53.139297186800384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1.0056251820666606</v>
      </c>
      <c r="C83" s="206">
        <f t="shared" si="38"/>
        <v>1.0325139801515171</v>
      </c>
      <c r="D83" s="43">
        <f>IF(AND(E$5-D$5 &lt;&gt; 0,D40&lt;&gt;0,E40&lt;&gt;0),(EXP(LN(E40/D40)/(E$5-D$5))-1)*100,0)</f>
        <v>0.2549036886893008</v>
      </c>
      <c r="E83" s="43">
        <f>IF(AND(F$5-E$5 &lt;&gt; 0,E40&lt;&gt;0,F40&lt;&gt;0),(EXP(LN(F40/E40)/(F$5-E$5))-1)*100,0)</f>
        <v>0.28548224299045355</v>
      </c>
      <c r="F83" s="206">
        <f t="shared" si="18"/>
        <v>0.27528835539654128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-3.864983056006599</v>
      </c>
      <c r="C89" s="44">
        <f>IF(AND(F$5-D$5 &lt;&gt; 0,D7&lt;&gt;0,F7&lt;&gt;0),(EXP(LN(F7/D7)/(F$5-D$5))-1)*100,0)</f>
        <v>0.25043766699222036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-7.8060352010107081</v>
      </c>
      <c r="C90" s="44">
        <f t="shared" ref="C90:C122" si="43">IF(AND(F$5-D$5 &lt;&gt; 0,D8&lt;&gt;0,F8&lt;&gt;0),(EXP(LN(F8/D8)/(F$5-D$5))-1)*100,0)</f>
        <v>0.45839113674221998</v>
      </c>
    </row>
    <row r="91" spans="1:12" x14ac:dyDescent="0.2">
      <c r="A91" s="30" t="str">
        <f t="shared" si="41"/>
        <v>Mining and quarrying</v>
      </c>
      <c r="B91" s="44">
        <f t="shared" si="42"/>
        <v>-20.580587192122991</v>
      </c>
      <c r="C91" s="44">
        <f t="shared" si="43"/>
        <v>-4.8521294225485789</v>
      </c>
    </row>
    <row r="92" spans="1:12" x14ac:dyDescent="0.2">
      <c r="A92" s="30" t="str">
        <f t="shared" si="41"/>
        <v>Electricity and gas</v>
      </c>
      <c r="B92" s="44">
        <f t="shared" si="42"/>
        <v>-7.7864909342009287</v>
      </c>
      <c r="C92" s="44">
        <f t="shared" si="43"/>
        <v>-0.36583829569361015</v>
      </c>
    </row>
    <row r="93" spans="1:12" x14ac:dyDescent="0.2">
      <c r="A93" s="30" t="str">
        <f t="shared" si="41"/>
        <v>Water and sewerage</v>
      </c>
      <c r="B93" s="44">
        <f t="shared" si="42"/>
        <v>3.9204911246431662</v>
      </c>
      <c r="C93" s="44">
        <f t="shared" si="43"/>
        <v>0.5813831657007551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-0.15769469531294877</v>
      </c>
      <c r="C95" s="44">
        <f t="shared" si="43"/>
        <v>-1.1416909727917868</v>
      </c>
    </row>
    <row r="96" spans="1:12" x14ac:dyDescent="0.2">
      <c r="A96" s="30" t="str">
        <f t="shared" si="41"/>
        <v>Food drink and tobacco</v>
      </c>
      <c r="B96" s="44">
        <f t="shared" si="42"/>
        <v>0.7264390765036266</v>
      </c>
      <c r="C96" s="44">
        <f t="shared" si="43"/>
        <v>-1.2713523065875698</v>
      </c>
    </row>
    <row r="97" spans="1:3" x14ac:dyDescent="0.2">
      <c r="A97" s="30" t="str">
        <f t="shared" si="41"/>
        <v>Engineering</v>
      </c>
      <c r="B97" s="44">
        <f t="shared" si="42"/>
        <v>-0.88637166610873175</v>
      </c>
      <c r="C97" s="44">
        <f t="shared" si="43"/>
        <v>0.25812159708558102</v>
      </c>
    </row>
    <row r="98" spans="1:3" x14ac:dyDescent="0.2">
      <c r="A98" s="30" t="str">
        <f t="shared" si="41"/>
        <v>Rest of manufacturing</v>
      </c>
      <c r="B98" s="44">
        <f t="shared" si="42"/>
        <v>-0.2077989108693834</v>
      </c>
      <c r="C98" s="44">
        <f t="shared" si="43"/>
        <v>-1.4399348522293409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2.9649153511304371</v>
      </c>
      <c r="C100" s="44">
        <f t="shared" si="43"/>
        <v>0.23329469342565634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0.63364220201185262</v>
      </c>
      <c r="C102" s="44">
        <f t="shared" si="43"/>
        <v>0.35564652910418104</v>
      </c>
    </row>
    <row r="103" spans="1:3" x14ac:dyDescent="0.2">
      <c r="A103" s="30" t="str">
        <f t="shared" si="41"/>
        <v>Wholesale and retail trade</v>
      </c>
      <c r="B103" s="44">
        <f t="shared" si="42"/>
        <v>0.45821135179118233</v>
      </c>
      <c r="C103" s="44">
        <f t="shared" si="43"/>
        <v>-2.7589048389675686E-2</v>
      </c>
    </row>
    <row r="104" spans="1:3" x14ac:dyDescent="0.2">
      <c r="A104" s="30" t="str">
        <f t="shared" si="41"/>
        <v>Transport and storage</v>
      </c>
      <c r="B104" s="44">
        <f t="shared" si="42"/>
        <v>2.1997782363196938</v>
      </c>
      <c r="C104" s="44">
        <f t="shared" si="43"/>
        <v>1.1067577756293856</v>
      </c>
    </row>
    <row r="105" spans="1:3" x14ac:dyDescent="0.2">
      <c r="A105" s="30" t="str">
        <f t="shared" si="41"/>
        <v>Accommodation and food</v>
      </c>
      <c r="B105" s="44">
        <f t="shared" si="42"/>
        <v>-0.36204046736139084</v>
      </c>
      <c r="C105" s="44">
        <f t="shared" si="43"/>
        <v>0.56838808412589259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1.6217067928941065</v>
      </c>
      <c r="C107" s="44">
        <f t="shared" si="43"/>
        <v>0.37842011511410867</v>
      </c>
    </row>
    <row r="108" spans="1:3" x14ac:dyDescent="0.2">
      <c r="A108" s="30" t="str">
        <f t="shared" si="41"/>
        <v>Media</v>
      </c>
      <c r="B108" s="44">
        <f t="shared" si="42"/>
        <v>2.0743038094796384</v>
      </c>
      <c r="C108" s="44">
        <f t="shared" si="43"/>
        <v>-1.0406518475181148E-2</v>
      </c>
    </row>
    <row r="109" spans="1:3" x14ac:dyDescent="0.2">
      <c r="A109" s="30" t="str">
        <f t="shared" si="41"/>
        <v>Information technology</v>
      </c>
      <c r="B109" s="44">
        <f t="shared" si="42"/>
        <v>6.1962638542450987</v>
      </c>
      <c r="C109" s="44">
        <f t="shared" si="43"/>
        <v>0.73145538829617607</v>
      </c>
    </row>
    <row r="110" spans="1:3" x14ac:dyDescent="0.2">
      <c r="A110" s="30" t="str">
        <f t="shared" si="41"/>
        <v>Finance and insurance</v>
      </c>
      <c r="B110" s="44">
        <f t="shared" si="42"/>
        <v>-1.0154845254546019</v>
      </c>
      <c r="C110" s="44">
        <f t="shared" si="43"/>
        <v>-5.6311882604098695E-2</v>
      </c>
    </row>
    <row r="111" spans="1:3" x14ac:dyDescent="0.2">
      <c r="A111" s="30" t="str">
        <f t="shared" si="41"/>
        <v>Real estate</v>
      </c>
      <c r="B111" s="44">
        <f t="shared" si="42"/>
        <v>6.8702261643238449</v>
      </c>
      <c r="C111" s="44">
        <f t="shared" si="43"/>
        <v>-0.40515285220804609</v>
      </c>
    </row>
    <row r="112" spans="1:3" x14ac:dyDescent="0.2">
      <c r="A112" s="30" t="str">
        <f t="shared" si="41"/>
        <v>Professional services</v>
      </c>
      <c r="B112" s="44">
        <f t="shared" si="42"/>
        <v>1.9163773710845433</v>
      </c>
      <c r="C112" s="44">
        <f t="shared" si="43"/>
        <v>0.75222964647800872</v>
      </c>
    </row>
    <row r="113" spans="1:3" x14ac:dyDescent="0.2">
      <c r="A113" s="30" t="str">
        <f t="shared" si="41"/>
        <v>Support services</v>
      </c>
      <c r="B113" s="44">
        <f t="shared" si="42"/>
        <v>-1.3271920444327234</v>
      </c>
      <c r="C113" s="44">
        <f t="shared" si="43"/>
        <v>0.87909056958694887</v>
      </c>
    </row>
    <row r="114" spans="1:3" x14ac:dyDescent="0.2">
      <c r="A114" s="30" t="str">
        <f t="shared" si="41"/>
        <v>Arts and entertainment</v>
      </c>
      <c r="B114" s="44">
        <f t="shared" si="42"/>
        <v>0.8334830169788976</v>
      </c>
      <c r="C114" s="44">
        <f t="shared" si="43"/>
        <v>-0.25239267426646617</v>
      </c>
    </row>
    <row r="115" spans="1:3" x14ac:dyDescent="0.2">
      <c r="A115" s="30" t="str">
        <f t="shared" si="41"/>
        <v>Other services</v>
      </c>
      <c r="B115" s="44">
        <f t="shared" si="42"/>
        <v>8.4569285408323971</v>
      </c>
      <c r="C115" s="44">
        <f t="shared" si="43"/>
        <v>-0.88307730796145512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0.98438121826782687</v>
      </c>
      <c r="C117" s="44">
        <f t="shared" si="43"/>
        <v>0.57161583808389427</v>
      </c>
    </row>
    <row r="118" spans="1:3" x14ac:dyDescent="0.2">
      <c r="A118" s="30" t="str">
        <f t="shared" si="41"/>
        <v>Public admin. and defence</v>
      </c>
      <c r="B118" s="44">
        <f t="shared" si="42"/>
        <v>1.8999516920195303</v>
      </c>
      <c r="C118" s="44">
        <f t="shared" si="43"/>
        <v>2.327902675614002E-2</v>
      </c>
    </row>
    <row r="119" spans="1:3" x14ac:dyDescent="0.2">
      <c r="A119" s="30" t="str">
        <f t="shared" si="41"/>
        <v>Education</v>
      </c>
      <c r="B119" s="44">
        <f t="shared" si="42"/>
        <v>-0.18352808864211534</v>
      </c>
      <c r="C119" s="44">
        <f t="shared" si="43"/>
        <v>0.13406596958700501</v>
      </c>
    </row>
    <row r="120" spans="1:3" x14ac:dyDescent="0.2">
      <c r="A120" s="30" t="str">
        <f t="shared" si="41"/>
        <v>Health and social work</v>
      </c>
      <c r="B120" s="44">
        <f t="shared" si="42"/>
        <v>1.5120208182922479</v>
      </c>
      <c r="C120" s="44">
        <f t="shared" si="43"/>
        <v>1.0215852708240769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1.0110023691278114</v>
      </c>
      <c r="C122" s="206">
        <f t="shared" si="43"/>
        <v>0.27528835539654128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West Yorkshire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451.99598016226417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95.838053708474177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88.598800199430642</v>
      </c>
      <c r="G9" s="299" t="str">
        <f>CONCATENATE("(",ROUND((F9/$H11)*100,1),")")</f>
        <v>(7.2)</v>
      </c>
      <c r="H9" s="249">
        <f>SUM(H30,H51,H72,H93,H114,H135,H156,H177,H198,H219,H240,H261,H282,H303,H324,H345,H366,H387,H408,H429,H450,H471)</f>
        <v>636.43283407016895</v>
      </c>
      <c r="I9" s="299" t="str">
        <f>CONCATENATE("(",ROUND((H9/$H11)*100,1),")")</f>
        <v>(52.1)</v>
      </c>
      <c r="K9" s="249">
        <f>B14-B9</f>
        <v>3.1370883113582408</v>
      </c>
      <c r="L9" s="249">
        <f>D14-D9</f>
        <v>1.5957707722708534</v>
      </c>
      <c r="M9" s="249">
        <f>F14-F9</f>
        <v>1.1449830156462326</v>
      </c>
      <c r="N9" s="249">
        <f>SUM(K9:M9)</f>
        <v>5.8778420992753269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281.5141807686785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252.305349544515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51.808635616637389</v>
      </c>
      <c r="G10" s="299" t="str">
        <f>CONCATENATE("(",ROUND((F10/$H11)*100,1),")")</f>
        <v>(4.2)</v>
      </c>
      <c r="H10" s="249">
        <f t="shared" ref="H10" si="3">SUM(H31,H52,H73,H94,H115,H136,H157,H178,H199,H220,H241,H262,H283,H304,H325,H346,H367,H388,H409,H430,H451,H472)</f>
        <v>585.62816592983086</v>
      </c>
      <c r="I10" s="299" t="str">
        <f>CONCATENATE("(",ROUND((H10/$H11)*100,1),")")</f>
        <v>(47.9)</v>
      </c>
      <c r="K10" s="249">
        <f t="shared" ref="K10:K11" si="4">B15-B10</f>
        <v>10.055687216999218</v>
      </c>
      <c r="L10" s="249">
        <f t="shared" ref="L10:L11" si="5">D15-D10</f>
        <v>-2.0023480292394424E-2</v>
      </c>
      <c r="M10" s="249">
        <f t="shared" ref="M10:M11" si="6">F15-F10</f>
        <v>-0.25850583598173671</v>
      </c>
      <c r="N10" s="249">
        <f t="shared" ref="N10:N11" si="7">SUM(K10:M10)</f>
        <v>9.7771579007250864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733.51016093094267</v>
      </c>
      <c r="C11" s="299" t="str">
        <f>CONCATENATE("(",ROUND((B11/$H11)*100,1),")")</f>
        <v>(60)</v>
      </c>
      <c r="D11" s="249">
        <f t="shared" ref="D11" si="8">SUM(D32,D53,D74,D95,D116,D137,D158,D179,D200,D221,D242,D263,D284,D305,D326,D347,D368,D389,D410,D431,D452,D473)</f>
        <v>348.14340325298917</v>
      </c>
      <c r="E11" s="299" t="str">
        <f>CONCATENATE("(",ROUND((D11/$H11)*100,1),")")</f>
        <v>(28.5)</v>
      </c>
      <c r="F11" s="249">
        <f t="shared" ref="F11" si="9">SUM(F32,F53,F74,F95,F116,F137,F158,F179,F200,F221,F242,F263,F284,F305,F326,F347,F368,F389,F410,F431,F452,F473)</f>
        <v>140.40743581606802</v>
      </c>
      <c r="G11" s="299" t="str">
        <f>CONCATENATE("(",ROUND((F11/$H11)*100,1),")")</f>
        <v>(11.5)</v>
      </c>
      <c r="H11" s="249">
        <f t="shared" ref="H11" si="10">SUM(H32,H53,H74,H95,H116,H137,H158,H179,H200,H221,H242,H263,H284,H305,H326,H347,H368,H389,H410,H431,H452,H473)</f>
        <v>1222.0609999999999</v>
      </c>
      <c r="I11" s="299" t="str">
        <f>CONCATENATE("(",ROUND((H11/$H11)*100,1),")")</f>
        <v>(100)</v>
      </c>
      <c r="K11" s="249">
        <f t="shared" si="4"/>
        <v>13.192775528357288</v>
      </c>
      <c r="L11" s="249">
        <f t="shared" si="5"/>
        <v>1.5757472919784163</v>
      </c>
      <c r="M11" s="249">
        <f t="shared" si="6"/>
        <v>0.88647717966449591</v>
      </c>
      <c r="N11" s="249">
        <f t="shared" si="7"/>
        <v>15.6550000000002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455.13306847362242</v>
      </c>
      <c r="C14" s="299" t="str">
        <f>CONCATENATE("(",ROUND((B14/$H16)*100,1),")")</f>
        <v>(36.8)</v>
      </c>
      <c r="D14" s="249">
        <f t="shared" ref="D14" si="11">SUM(D35,D56,D77,D98,D119,D140,D161,D182,D203,D224,D245,D266,D287,D308,D329,D350,D371,D392,D413,D434,D455,D476)</f>
        <v>97.433824480745031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89.743783215076874</v>
      </c>
      <c r="G14" s="299" t="str">
        <f>CONCATENATE("(",ROUND((F14/$H16)*100,1),")")</f>
        <v>(7.3)</v>
      </c>
      <c r="H14" s="249">
        <f t="shared" ref="H14" si="13">SUM(H35,H56,H77,H98,H119,H140,H161,H182,H203,H224,H245,H266,H287,H308,H329,H350,H371,H392,H413,H434,H455,H476)</f>
        <v>642.31067616944438</v>
      </c>
      <c r="I14" s="299" t="str">
        <f>CONCATENATE("(",ROUND((H14/$H16)*100,1),")")</f>
        <v>(51.9)</v>
      </c>
      <c r="K14" s="249">
        <f>B19-B14</f>
        <v>2.1147544638704403</v>
      </c>
      <c r="L14" s="249">
        <f>D19-D14</f>
        <v>5.2998185504474407</v>
      </c>
      <c r="M14" s="249">
        <f>F19-F14</f>
        <v>4.4085154886287512</v>
      </c>
      <c r="N14" s="249">
        <f>SUM(K14:M14)</f>
        <v>11.823088502946632</v>
      </c>
    </row>
    <row r="15" spans="1:17" x14ac:dyDescent="0.2">
      <c r="A15" s="282" t="s">
        <v>365</v>
      </c>
      <c r="B15" s="249">
        <f t="shared" si="0"/>
        <v>291.56986798567772</v>
      </c>
      <c r="C15" s="299" t="str">
        <f>CONCATENATE("(",ROUND((B15/$H16)*100,1),")")</f>
        <v>(23.6)</v>
      </c>
      <c r="D15" s="249">
        <f t="shared" ref="D15" si="14">SUM(D36,D57,D78,D99,D120,D141,D162,D183,D204,D225,D246,D267,D288,D309,D330,D351,D372,D393,D414,D435,D456,D477)</f>
        <v>252.2853260642226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51.550129780655652</v>
      </c>
      <c r="G15" s="299" t="str">
        <f>CONCATENATE("(",ROUND((F15/$H16)*100,1),")")</f>
        <v>(4.2)</v>
      </c>
      <c r="H15" s="249">
        <f t="shared" ref="H15" si="16">SUM(H36,H57,H78,H99,H120,H141,H162,H183,H204,H225,H246,H267,H288,H309,H330,H351,H372,H393,H414,H435,H456,H477)</f>
        <v>595.40532383055609</v>
      </c>
      <c r="I15" s="299" t="str">
        <f>CONCATENATE("(",ROUND((H15/$H16)*100,1),")")</f>
        <v>(48.1)</v>
      </c>
      <c r="K15" s="249">
        <f t="shared" ref="K15:K16" si="17">B20-B15</f>
        <v>20.258060457535692</v>
      </c>
      <c r="L15" s="249">
        <f t="shared" ref="L15:L16" si="18">D20-D15</f>
        <v>0.97167049437950936</v>
      </c>
      <c r="M15" s="249">
        <f t="shared" ref="M15:M16" si="19">F20-F15</f>
        <v>2.7391805451377564</v>
      </c>
      <c r="N15" s="249">
        <f t="shared" ref="N15:N16" si="20">SUM(K15:M15)</f>
        <v>23.968911497052957</v>
      </c>
    </row>
    <row r="16" spans="1:17" x14ac:dyDescent="0.2">
      <c r="A16" s="282" t="s">
        <v>363</v>
      </c>
      <c r="B16" s="249">
        <f t="shared" si="0"/>
        <v>746.70293645929996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349.71915054496759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141.29391299573251</v>
      </c>
      <c r="G16" s="299" t="str">
        <f>CONCATENATE("(",ROUND((F16/$H16)*100,1),")")</f>
        <v>(11.4)</v>
      </c>
      <c r="H16" s="249">
        <f t="shared" ref="H16" si="23">SUM(H37,H58,H79,H100,H121,H142,H163,H184,H205,H226,H247,H268,H289,H310,H331,H352,H373,H394,H415,H436,H457,H478)</f>
        <v>1237.7160000000003</v>
      </c>
      <c r="I16" s="299" t="str">
        <f>CONCATENATE("(",ROUND((H16/$H16)*100,1),")")</f>
        <v>(100)</v>
      </c>
      <c r="K16" s="249">
        <f t="shared" si="17"/>
        <v>22.372814921406189</v>
      </c>
      <c r="L16" s="249">
        <f t="shared" si="18"/>
        <v>6.2714890448269784</v>
      </c>
      <c r="M16" s="249">
        <f t="shared" si="19"/>
        <v>7.1476960337665219</v>
      </c>
      <c r="N16" s="249">
        <f t="shared" si="20"/>
        <v>35.791999999999689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457.24782293749286</v>
      </c>
      <c r="C19" s="299" t="str">
        <f>CONCATENATE("(",ROUND((B19/$H21)*100,1),")")</f>
        <v>(35.9)</v>
      </c>
      <c r="D19" s="249">
        <f t="shared" ref="D19" si="24">SUM(D40,D61,D82,D103,D124,D145,D166,D187,D208,D229,D250,D271,D292,D313,D334,D355,D376,D397,D418,D439,D460,D481)</f>
        <v>102.73364303119247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94.152298703705625</v>
      </c>
      <c r="G19" s="299" t="str">
        <f>CONCATENATE("(",ROUND((F19/$H21)*100,1),")")</f>
        <v>(7.4)</v>
      </c>
      <c r="H19" s="249">
        <f t="shared" ref="H19" si="26">SUM(H40,H61,H82,H103,H124,H145,H166,H187,H208,H229,H250,H271,H292,H313,H334,H355,H376,H397,H418,H439,H460,H481)</f>
        <v>654.13376467239084</v>
      </c>
      <c r="I19" s="299" t="str">
        <f>CONCATENATE("(",ROUND((H19/$H21)*100,1),")")</f>
        <v>(51.4)</v>
      </c>
      <c r="K19" s="249">
        <f>B19-B9</f>
        <v>5.2518427752286811</v>
      </c>
      <c r="L19" s="249">
        <f>D19-D9</f>
        <v>6.8955893227182941</v>
      </c>
      <c r="M19" s="249">
        <f>F19-F9</f>
        <v>5.5534985042749838</v>
      </c>
      <c r="N19" s="249">
        <f>SUM(K19:M19)</f>
        <v>17.700930602221959</v>
      </c>
    </row>
    <row r="20" spans="1:14" x14ac:dyDescent="0.2">
      <c r="A20" s="282" t="s">
        <v>365</v>
      </c>
      <c r="B20" s="249">
        <f t="shared" si="0"/>
        <v>311.82792844321341</v>
      </c>
      <c r="C20" s="299" t="str">
        <f>CONCATENATE("(",ROUND((B20/$H21)*100,1),")")</f>
        <v>(24.5)</v>
      </c>
      <c r="D20" s="249">
        <f t="shared" ref="D20" si="27">SUM(D41,D62,D83,D104,D125,D146,D167,D188,D209,D230,D251,D272,D293,D314,D335,D356,D377,D398,D419,D440,D461,D482)</f>
        <v>253.25699655860211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54.289310325793409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619.37423532760909</v>
      </c>
      <c r="I20" s="299" t="str">
        <f>CONCATENATE("(",ROUND((H20/$H21)*100,1),")")</f>
        <v>(48.6)</v>
      </c>
      <c r="K20" s="249">
        <f t="shared" ref="K20:K21" si="30">B20-B10</f>
        <v>30.313747674534909</v>
      </c>
      <c r="L20" s="249">
        <f t="shared" ref="L20:L21" si="31">D20-D10</f>
        <v>0.95164701408711494</v>
      </c>
      <c r="M20" s="249">
        <f t="shared" ref="M20:M21" si="32">F20-F10</f>
        <v>2.4806747091560197</v>
      </c>
      <c r="N20" s="249">
        <f t="shared" ref="N20:N21" si="33">SUM(K20:M20)</f>
        <v>33.746069397778044</v>
      </c>
    </row>
    <row r="21" spans="1:14" x14ac:dyDescent="0.2">
      <c r="A21" s="282" t="s">
        <v>363</v>
      </c>
      <c r="B21" s="249">
        <f t="shared" si="0"/>
        <v>769.07575138070615</v>
      </c>
      <c r="C21" s="299" t="str">
        <f>CONCATENATE("(",ROUND((B21/$H21)*100,1),")")</f>
        <v>(60.4)</v>
      </c>
      <c r="D21" s="249">
        <f t="shared" ref="D21" si="34">SUM(D42,D63,D84,D105,D126,D147,D168,D189,D210,D231,D252,D273,D294,D315,D336,D357,D378,D399,D420,D441,D462,D483)</f>
        <v>355.99063958979457</v>
      </c>
      <c r="E21" s="299" t="str">
        <f>CONCATENATE("(",ROUND((D21/$H21)*100,1),")")</f>
        <v>(28)</v>
      </c>
      <c r="F21" s="249">
        <f>SUM(F42,F63,F84,F105,F126,F147,F168,F189,F210,F231,F252,F273,F294,F315,F336,F357,F378,F399,F420,F441,F462,F483)</f>
        <v>148.44160902949903</v>
      </c>
      <c r="G21" s="299" t="str">
        <f>CONCATENATE("(",ROUND((F21/$H21)*100,1),")")</f>
        <v>(11.7)</v>
      </c>
      <c r="H21" s="249">
        <f t="shared" ref="H21" si="35">SUM(H42,H63,H84,H105,H126,H147,H168,H189,H210,H231,H252,H273,H294,H315,H336,H357,H378,H399,H420,H441,H462,H483)</f>
        <v>1273.5079999999996</v>
      </c>
      <c r="I21" s="299" t="str">
        <f>CONCATENATE("(",ROUND((H21/$H21)*100,1),")")</f>
        <v>(100)</v>
      </c>
      <c r="K21" s="249">
        <f t="shared" si="30"/>
        <v>35.565590449763476</v>
      </c>
      <c r="L21" s="249">
        <f t="shared" si="31"/>
        <v>7.8472363368053948</v>
      </c>
      <c r="M21" s="249">
        <f t="shared" si="32"/>
        <v>8.0341732134310178</v>
      </c>
      <c r="N21" s="249">
        <f t="shared" si="33"/>
        <v>51.446999999999889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1.2712835821001207</v>
      </c>
      <c r="C30" s="299" t="str">
        <f>CONCATENATE("(",ROUND((B30/$H32)*100,1),")")</f>
        <v>(24.9)</v>
      </c>
      <c r="D30" s="302">
        <f>'Ind T6'!M9</f>
        <v>0.37988059701892363</v>
      </c>
      <c r="E30" s="299" t="str">
        <f>CONCATENATE("(",ROUND((D30/$H32)*100,1),")")</f>
        <v>(7.4)</v>
      </c>
      <c r="F30" s="302">
        <f>'Ind T6'!N9</f>
        <v>2.2027164178899414</v>
      </c>
      <c r="G30" s="299" t="str">
        <f>CONCATENATE("(",ROUND((F30/$H32)*100,1),")")</f>
        <v>(43.1)</v>
      </c>
      <c r="H30" s="302">
        <f>SUM(B30,D30,F30)</f>
        <v>3.8538805970089856</v>
      </c>
      <c r="I30" s="299" t="str">
        <f>CONCATENATE("(",ROUND((H30/$H32)*100,1),")")</f>
        <v>(75.4)</v>
      </c>
      <c r="K30" s="302">
        <f>B35-B30</f>
        <v>0.11956677422025064</v>
      </c>
      <c r="L30" s="302">
        <f>D35-D30</f>
        <v>2.4913055385391014E-2</v>
      </c>
      <c r="M30" s="302">
        <f>F35-F30</f>
        <v>5.826382159609933E-2</v>
      </c>
      <c r="N30" s="302">
        <f>SUM(K30:M30)</f>
        <v>0.20274365120174098</v>
      </c>
    </row>
    <row r="31" spans="1:14" x14ac:dyDescent="0.2">
      <c r="A31" s="282" t="s">
        <v>365</v>
      </c>
      <c r="B31" s="302">
        <f>'Ind T6'!L8</f>
        <v>0.30143283582002817</v>
      </c>
      <c r="C31" s="299" t="str">
        <f>CONCATENATE("(",ROUND((B31/$H32)*100,1),")")</f>
        <v>(5.9)</v>
      </c>
      <c r="D31" s="302">
        <f>'Ind T6'!M8</f>
        <v>0.64719402986012098</v>
      </c>
      <c r="E31" s="299" t="str">
        <f>CONCATENATE("(",ROUND((D31/$H32)*100,1),")")</f>
        <v>(12.7)</v>
      </c>
      <c r="F31" s="302">
        <f>'Ind T6'!N8</f>
        <v>0.30949253731086873</v>
      </c>
      <c r="G31" s="299" t="str">
        <f>CONCATENATE("(",ROUND((F31/$H32)*100,1),")")</f>
        <v>(6.1)</v>
      </c>
      <c r="H31" s="302">
        <f t="shared" ref="H31" si="36">SUM(B31,D31,F31)</f>
        <v>1.2581194029910179</v>
      </c>
      <c r="I31" s="299" t="str">
        <f>CONCATENATE("(",ROUND((H31/$H32)*100,1),")")</f>
        <v>(24.6)</v>
      </c>
      <c r="K31" s="302">
        <f t="shared" ref="K31:K32" si="37">B36-B31</f>
        <v>1.756953949266904E-2</v>
      </c>
      <c r="L31" s="302">
        <f t="shared" ref="L31:L32" si="38">D36-D31</f>
        <v>1.6873893540043206E-2</v>
      </c>
      <c r="M31" s="302">
        <f t="shared" ref="M31:M32" si="39">F36-F31</f>
        <v>2.2812915765540287E-2</v>
      </c>
      <c r="N31" s="302">
        <f t="shared" ref="N31:N32" si="40">SUM(K31:M31)</f>
        <v>5.7256348798252532E-2</v>
      </c>
    </row>
    <row r="32" spans="1:14" x14ac:dyDescent="0.2">
      <c r="A32" s="282" t="s">
        <v>363</v>
      </c>
      <c r="B32" s="302">
        <f>SUM(B30:B31)</f>
        <v>1.5727164179201489</v>
      </c>
      <c r="C32" s="299" t="str">
        <f>CONCATENATE("(",ROUND((B32/$H32)*100,1),")")</f>
        <v>(30.8)</v>
      </c>
      <c r="D32" s="302">
        <f>SUM(D30:D31)</f>
        <v>1.0270746268790445</v>
      </c>
      <c r="E32" s="299" t="str">
        <f>CONCATENATE("(",ROUND((D32/$H32)*100,1),")")</f>
        <v>(20.1)</v>
      </c>
      <c r="F32" s="302">
        <f>SUM(F30:F31)</f>
        <v>2.5122089552008102</v>
      </c>
      <c r="G32" s="299" t="str">
        <f>CONCATENATE("(",ROUND((F32/$H32)*100,1),")")</f>
        <v>(49.1)</v>
      </c>
      <c r="H32" s="302">
        <f>SUM(H30:H31)</f>
        <v>5.1120000000000037</v>
      </c>
      <c r="I32" s="299" t="str">
        <f>CONCATENATE("(",ROUND((H32/$H32)*100,1),")")</f>
        <v>(100)</v>
      </c>
      <c r="K32" s="302">
        <f t="shared" si="37"/>
        <v>0.13713631371291957</v>
      </c>
      <c r="L32" s="302">
        <f t="shared" si="38"/>
        <v>4.1786948925434331E-2</v>
      </c>
      <c r="M32" s="302">
        <f t="shared" si="39"/>
        <v>8.1076737361639672E-2</v>
      </c>
      <c r="N32" s="302">
        <f t="shared" si="40"/>
        <v>0.25999999999999357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1.3908503563203714</v>
      </c>
      <c r="C35" s="299" t="str">
        <f>CONCATENATE("(",ROUND((B35/$H37)*100,1),")")</f>
        <v>(25.9)</v>
      </c>
      <c r="D35" s="302">
        <f>'Ind T6'!R9</f>
        <v>0.40479365240431464</v>
      </c>
      <c r="E35" s="299" t="str">
        <f>CONCATENATE("(",ROUND((D35/$H37)*100,1),")")</f>
        <v>(7.5)</v>
      </c>
      <c r="F35" s="302">
        <f>'Ind T6'!S9</f>
        <v>2.2609802394860408</v>
      </c>
      <c r="G35" s="299" t="str">
        <f>CONCATENATE("(",ROUND((F35/$H37)*100,1),")")</f>
        <v>(42.1)</v>
      </c>
      <c r="H35" s="302">
        <f>SUM(B35,D35,F35)</f>
        <v>4.0566242482107269</v>
      </c>
      <c r="I35" s="299" t="str">
        <f>CONCATENATE("(",ROUND((H35/$H37)*100,1),")")</f>
        <v>(75.5)</v>
      </c>
      <c r="K35" s="302">
        <f>B40-B35</f>
        <v>0.17090402529703042</v>
      </c>
      <c r="L35" s="302">
        <f>D40-D35</f>
        <v>1.6926373491193247E-2</v>
      </c>
      <c r="M35" s="302">
        <f>F40-F35</f>
        <v>-9.2952207262655406E-2</v>
      </c>
      <c r="N35" s="302">
        <f>SUM(K35:M35)</f>
        <v>9.4878191525568256E-2</v>
      </c>
    </row>
    <row r="36" spans="1:14" x14ac:dyDescent="0.2">
      <c r="A36" s="282" t="s">
        <v>365</v>
      </c>
      <c r="B36" s="302">
        <f>'Ind T6'!Q8</f>
        <v>0.31900237531269721</v>
      </c>
      <c r="C36" s="299" t="str">
        <f>CONCATENATE("(",ROUND((B36/$H37)*100,1),")")</f>
        <v>(5.9)</v>
      </c>
      <c r="D36" s="302">
        <f>'Ind T6'!R8</f>
        <v>0.66406792340016418</v>
      </c>
      <c r="E36" s="299" t="str">
        <f>CONCATENATE("(",ROUND((D36/$H37)*100,1),")")</f>
        <v>(12.4)</v>
      </c>
      <c r="F36" s="302">
        <f>'Ind T6'!S8</f>
        <v>0.33230545307640902</v>
      </c>
      <c r="G36" s="299" t="str">
        <f>CONCATENATE("(",ROUND((F36/$H37)*100,1),")")</f>
        <v>(6.2)</v>
      </c>
      <c r="H36" s="302">
        <f t="shared" ref="H36" si="41">SUM(B36,D36,F36)</f>
        <v>1.3153757517892704</v>
      </c>
      <c r="I36" s="299" t="str">
        <f>CONCATENATE("(",ROUND((H36/$H37)*100,1),")")</f>
        <v>(24.5)</v>
      </c>
      <c r="K36" s="302">
        <f t="shared" ref="K36:K37" si="42">B41-B36</f>
        <v>1.112235084852059E-2</v>
      </c>
      <c r="L36" s="302">
        <f t="shared" ref="L36:L37" si="43">D41-D36</f>
        <v>-2.5081665675777298E-2</v>
      </c>
      <c r="M36" s="302">
        <f t="shared" ref="M36:M37" si="44">F41-F36</f>
        <v>2.2081123301688099E-2</v>
      </c>
      <c r="N36" s="302">
        <f t="shared" ref="N36:N37" si="45">SUM(K36:M36)</f>
        <v>8.1218084744313912E-3</v>
      </c>
    </row>
    <row r="37" spans="1:14" x14ac:dyDescent="0.2">
      <c r="A37" s="282" t="s">
        <v>363</v>
      </c>
      <c r="B37" s="302">
        <f>SUM(B35:B36)</f>
        <v>1.7098527316330685</v>
      </c>
      <c r="C37" s="299" t="str">
        <f>CONCATENATE("(",ROUND((B37/$H37)*100,1),")")</f>
        <v>(31.8)</v>
      </c>
      <c r="D37" s="302">
        <f>SUM(D35:D36)</f>
        <v>1.0688615758044788</v>
      </c>
      <c r="E37" s="299" t="str">
        <f>CONCATENATE("(",ROUND((D37/$H37)*100,1),")")</f>
        <v>(19.9)</v>
      </c>
      <c r="F37" s="302">
        <f>SUM(F35:F36)</f>
        <v>2.5932856925624499</v>
      </c>
      <c r="G37" s="299" t="str">
        <f>CONCATENATE("(",ROUND((F37/$H37)*100,1),")")</f>
        <v>(48.3)</v>
      </c>
      <c r="H37" s="302">
        <f>SUM(H35:H36)</f>
        <v>5.3719999999999972</v>
      </c>
      <c r="I37" s="299" t="str">
        <f>CONCATENATE("(",ROUND((H37/$H37)*100,1),")")</f>
        <v>(100)</v>
      </c>
      <c r="K37" s="302">
        <f t="shared" si="42"/>
        <v>0.18202637614555117</v>
      </c>
      <c r="L37" s="302">
        <f t="shared" si="43"/>
        <v>-8.1552921845839954E-3</v>
      </c>
      <c r="M37" s="302">
        <f t="shared" si="44"/>
        <v>-7.0871083960967418E-2</v>
      </c>
      <c r="N37" s="302">
        <f t="shared" si="45"/>
        <v>0.10299999999999976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1.5617543816174018</v>
      </c>
      <c r="C40" s="299" t="str">
        <f>CONCATENATE("(",ROUND((B40/$H42)*100,1),")")</f>
        <v>(28.5)</v>
      </c>
      <c r="D40" s="302">
        <f>'Ind T6'!W9</f>
        <v>0.42172002589550789</v>
      </c>
      <c r="E40" s="299" t="str">
        <f>CONCATENATE("(",ROUND((D40/$H42)*100,1),")")</f>
        <v>(7.7)</v>
      </c>
      <c r="F40" s="302">
        <f>'Ind T6'!X9</f>
        <v>2.1680280322233854</v>
      </c>
      <c r="G40" s="299" t="str">
        <f>CONCATENATE("(",ROUND((F40/$H42)*100,1),")")</f>
        <v>(39.6)</v>
      </c>
      <c r="H40" s="302">
        <f>SUM(B40,D40,F40)</f>
        <v>4.1515024397362952</v>
      </c>
      <c r="I40" s="299" t="str">
        <f>CONCATENATE("(",ROUND((H40/$H42)*100,1),")")</f>
        <v>(75.8)</v>
      </c>
      <c r="K40" s="302">
        <f>B40-B30</f>
        <v>0.29047079951728105</v>
      </c>
      <c r="L40" s="302">
        <f>D40-D30</f>
        <v>4.1839428876584261E-2</v>
      </c>
      <c r="M40" s="302">
        <f>F40-F30</f>
        <v>-3.4688385666556076E-2</v>
      </c>
      <c r="N40" s="302">
        <f>SUM(K40:M40)</f>
        <v>0.29762184272730924</v>
      </c>
    </row>
    <row r="41" spans="1:14" x14ac:dyDescent="0.2">
      <c r="A41" s="282" t="s">
        <v>365</v>
      </c>
      <c r="B41" s="302">
        <f>'Ind T6'!V8</f>
        <v>0.3301247261612178</v>
      </c>
      <c r="C41" s="299" t="str">
        <f>CONCATENATE("(",ROUND((B41/$H42)*100,1),")")</f>
        <v>(6)</v>
      </c>
      <c r="D41" s="302">
        <f>'Ind T6'!W8</f>
        <v>0.63898625772438689</v>
      </c>
      <c r="E41" s="299" t="str">
        <f>CONCATENATE("(",ROUND((D41/$H42)*100,1),")")</f>
        <v>(11.7)</v>
      </c>
      <c r="F41" s="302">
        <f>'Ind T6'!X8</f>
        <v>0.35438657637809712</v>
      </c>
      <c r="G41" s="299" t="str">
        <f>CONCATENATE("(",ROUND((F41/$H42)*100,1),")")</f>
        <v>(6.5)</v>
      </c>
      <c r="H41" s="302">
        <f t="shared" ref="H41" si="46">SUM(B41,D41,F41)</f>
        <v>1.3234975602637018</v>
      </c>
      <c r="I41" s="299" t="str">
        <f>CONCATENATE("(",ROUND((H41/$H42)*100,1),")")</f>
        <v>(24.2)</v>
      </c>
      <c r="K41" s="302">
        <f t="shared" ref="K41:K42" si="47">B41-B31</f>
        <v>2.869189034118963E-2</v>
      </c>
      <c r="L41" s="302">
        <f t="shared" ref="L41:L42" si="48">D41-D31</f>
        <v>-8.2077721357340927E-3</v>
      </c>
      <c r="M41" s="302">
        <f t="shared" ref="M41:M42" si="49">F41-F31</f>
        <v>4.4894039067228386E-2</v>
      </c>
      <c r="N41" s="302">
        <f t="shared" ref="N41:N42" si="50">SUM(K41:M41)</f>
        <v>6.5378157272683923E-2</v>
      </c>
    </row>
    <row r="42" spans="1:14" x14ac:dyDescent="0.2">
      <c r="A42" s="282" t="s">
        <v>363</v>
      </c>
      <c r="B42" s="302">
        <f>SUM(B40:B41)</f>
        <v>1.8918791077786197</v>
      </c>
      <c r="C42" s="299" t="str">
        <f>CONCATENATE("(",ROUND((B42/$H42)*100,1),")")</f>
        <v>(34.6)</v>
      </c>
      <c r="D42" s="302">
        <f>SUM(D40:D41)</f>
        <v>1.0607062836198948</v>
      </c>
      <c r="E42" s="299" t="str">
        <f>CONCATENATE("(",ROUND((D42/$H42)*100,1),")")</f>
        <v>(19.4)</v>
      </c>
      <c r="F42" s="302">
        <f>SUM(F40:F41)</f>
        <v>2.5224146086014825</v>
      </c>
      <c r="G42" s="299" t="str">
        <f>CONCATENATE("(",ROUND((F42/$H42)*100,1),")")</f>
        <v>(46.1)</v>
      </c>
      <c r="H42" s="302">
        <f>SUM(H40:H41)</f>
        <v>5.474999999999997</v>
      </c>
      <c r="I42" s="299" t="str">
        <f>CONCATENATE("(",ROUND((H42/$H42)*100,1),")")</f>
        <v>(100)</v>
      </c>
      <c r="K42" s="302">
        <f t="shared" si="47"/>
        <v>0.31916268985847074</v>
      </c>
      <c r="L42" s="302">
        <f t="shared" si="48"/>
        <v>3.3631656740850335E-2</v>
      </c>
      <c r="M42" s="302">
        <f t="shared" si="49"/>
        <v>1.0205653400672254E-2</v>
      </c>
      <c r="N42" s="302">
        <f t="shared" si="50"/>
        <v>0.36299999999999333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0.3303687296420818</v>
      </c>
      <c r="C51" s="299" t="str">
        <f>CONCATENATE("(",ROUND((B51/$H53)*100,1),")")</f>
        <v>(85.1)</v>
      </c>
      <c r="D51" s="302">
        <f>'Ind T6'!M18</f>
        <v>1.2638436482060923E-3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0.33163257329028789</v>
      </c>
      <c r="I51" s="299" t="str">
        <f>CONCATENATE("(",ROUND((H51/$H53)*100,1),")")</f>
        <v>(85.5)</v>
      </c>
      <c r="K51" s="302">
        <f>B56-B51</f>
        <v>-8.5193077469093714E-2</v>
      </c>
      <c r="L51" s="302">
        <f>D56-D51</f>
        <v>-2.6210451777256699E-4</v>
      </c>
      <c r="M51" s="302">
        <f>F56-F51</f>
        <v>0</v>
      </c>
      <c r="N51" s="302">
        <f>SUM(K51:M51)</f>
        <v>-8.5455181986866274E-2</v>
      </c>
    </row>
    <row r="52" spans="1:14" x14ac:dyDescent="0.2">
      <c r="A52" s="282" t="s">
        <v>365</v>
      </c>
      <c r="B52" s="302">
        <f>'Ind T6'!L17</f>
        <v>4.7520521172237956E-2</v>
      </c>
      <c r="C52" s="299" t="str">
        <f>CONCATENATE("(",ROUND((B52/$H53)*100,1),")")</f>
        <v>(12.2)</v>
      </c>
      <c r="D52" s="302">
        <f>'Ind T6'!M17</f>
        <v>8.8469055374747006E-3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5.6367426709712655E-2</v>
      </c>
      <c r="I52" s="299" t="str">
        <f>CONCATENATE("(",ROUND((H52/$H53)*100,1),")")</f>
        <v>(14.5)</v>
      </c>
      <c r="K52" s="302">
        <f t="shared" ref="K52:K53" si="52">B57-B52</f>
        <v>-1.2209216823378687E-2</v>
      </c>
      <c r="L52" s="302">
        <f t="shared" ref="L52:L53" si="53">D57-D52</f>
        <v>-2.3356011897550663E-3</v>
      </c>
      <c r="M52" s="302">
        <f t="shared" ref="M52:M53" si="54">F57-F52</f>
        <v>0</v>
      </c>
      <c r="N52" s="302">
        <f t="shared" ref="N52:N53" si="55">SUM(K52:M52)</f>
        <v>-1.4544818013133752E-2</v>
      </c>
    </row>
    <row r="53" spans="1:14" x14ac:dyDescent="0.2">
      <c r="A53" s="282" t="s">
        <v>363</v>
      </c>
      <c r="B53" s="302">
        <f>SUM(B51:B52)</f>
        <v>0.37788925081431979</v>
      </c>
      <c r="C53" s="299" t="str">
        <f>CONCATENATE("(",ROUND((B53/$H53)*100,1),")")</f>
        <v>(97.4)</v>
      </c>
      <c r="D53" s="302">
        <f>SUM(D51:D52)</f>
        <v>1.0110749185680792E-2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0.38800000000000057</v>
      </c>
      <c r="I53" s="299" t="str">
        <f>CONCATENATE("(",ROUND((H53/$H53)*100,1),")")</f>
        <v>(100)</v>
      </c>
      <c r="K53" s="302">
        <f t="shared" si="52"/>
        <v>-9.7402294292472436E-2</v>
      </c>
      <c r="L53" s="302">
        <f t="shared" si="53"/>
        <v>-2.5977057075276325E-3</v>
      </c>
      <c r="M53" s="302">
        <f t="shared" si="54"/>
        <v>0</v>
      </c>
      <c r="N53" s="302">
        <f t="shared" si="55"/>
        <v>-0.10000000000000006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0.24517565217298809</v>
      </c>
      <c r="C56" s="299" t="str">
        <f>CONCATENATE("(",ROUND((B56/$H58)*100,1),")")</f>
        <v>(85.1)</v>
      </c>
      <c r="D56" s="302">
        <f>'Ind T6'!R18</f>
        <v>1.0017391304335253E-3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0.24617739130342162</v>
      </c>
      <c r="I56" s="299" t="str">
        <f>CONCATENATE("(",ROUND((H56/$H58)*100,1),")")</f>
        <v>(85.5)</v>
      </c>
      <c r="K56" s="302">
        <f>B61-B56</f>
        <v>-8.820530176963387E-2</v>
      </c>
      <c r="L56" s="302">
        <f>D61-D56</f>
        <v>-2.5780382046161599E-4</v>
      </c>
      <c r="M56" s="302">
        <f>F61-F56</f>
        <v>0</v>
      </c>
      <c r="N56" s="302">
        <f>SUM(K56:M56)</f>
        <v>-8.8463105590095487E-2</v>
      </c>
    </row>
    <row r="57" spans="1:14" x14ac:dyDescent="0.2">
      <c r="A57" s="282" t="s">
        <v>365</v>
      </c>
      <c r="B57" s="302">
        <f>'Ind T6'!Q17</f>
        <v>3.531130434885927E-2</v>
      </c>
      <c r="C57" s="299" t="str">
        <f>CONCATENATE("(",ROUND((B57/$H58)*100,1),")")</f>
        <v>(12.3)</v>
      </c>
      <c r="D57" s="302">
        <f>'Ind T6'!R17</f>
        <v>6.5113043477196342E-3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4.1822608696578903E-2</v>
      </c>
      <c r="I57" s="299" t="str">
        <f>CONCATENATE("(",ROUND((H57/$H58)*100,1),")")</f>
        <v>(14.5)</v>
      </c>
      <c r="K57" s="302">
        <f t="shared" ref="K57:K58" si="57">B62-B57</f>
        <v>-1.3489201922024897E-2</v>
      </c>
      <c r="L57" s="302">
        <f t="shared" ref="L57:L58" si="58">D62-D57</f>
        <v>-2.0476924878800977E-3</v>
      </c>
      <c r="M57" s="302">
        <f t="shared" ref="M57:M58" si="59">F62-F57</f>
        <v>0</v>
      </c>
      <c r="N57" s="302">
        <f t="shared" ref="N57:N58" si="60">SUM(K57:M57)</f>
        <v>-1.5536894409904994E-2</v>
      </c>
    </row>
    <row r="58" spans="1:14" x14ac:dyDescent="0.2">
      <c r="A58" s="282" t="s">
        <v>363</v>
      </c>
      <c r="B58" s="302">
        <f>SUM(B56:B57)</f>
        <v>0.28048695652184735</v>
      </c>
      <c r="C58" s="299" t="str">
        <f>CONCATENATE("(",ROUND((B58/$H58)*100,1),")")</f>
        <v>(97.4)</v>
      </c>
      <c r="D58" s="302">
        <f>SUM(D56:D57)</f>
        <v>7.5130434781531599E-3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0.28800000000000053</v>
      </c>
      <c r="I58" s="299" t="str">
        <f>CONCATENATE("(",ROUND((H58/$H58)*100,1),")")</f>
        <v>(100)</v>
      </c>
      <c r="K58" s="302">
        <f t="shared" si="57"/>
        <v>-0.10169450369165875</v>
      </c>
      <c r="L58" s="302">
        <f t="shared" si="58"/>
        <v>-2.3054963083417139E-3</v>
      </c>
      <c r="M58" s="302">
        <f t="shared" si="59"/>
        <v>0</v>
      </c>
      <c r="N58" s="302">
        <f t="shared" si="60"/>
        <v>-0.10400000000000047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0.15697035040335422</v>
      </c>
      <c r="C61" s="299" t="str">
        <f>CONCATENATE("(",ROUND((B61/$H63)*100,1),")")</f>
        <v>(85.3)</v>
      </c>
      <c r="D61" s="302">
        <f>'Ind T6'!W18</f>
        <v>7.4393530997190929E-4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0.15771428571332613</v>
      </c>
      <c r="I61" s="299" t="str">
        <f>CONCATENATE("(",ROUND((H61/$H63)*100,1),")")</f>
        <v>(85.7)</v>
      </c>
      <c r="K61" s="302">
        <f>B61-B51</f>
        <v>-0.17339837923872758</v>
      </c>
      <c r="L61" s="302">
        <f>D61-D51</f>
        <v>-5.1990833823418298E-4</v>
      </c>
      <c r="M61" s="302">
        <f>F61-F51</f>
        <v>0</v>
      </c>
      <c r="N61" s="302">
        <f>SUM(K61:M61)</f>
        <v>-0.17391828757696176</v>
      </c>
    </row>
    <row r="62" spans="1:14" x14ac:dyDescent="0.2">
      <c r="A62" s="282" t="s">
        <v>365</v>
      </c>
      <c r="B62" s="302">
        <f>'Ind T6'!V17</f>
        <v>2.1822102426834373E-2</v>
      </c>
      <c r="C62" s="299" t="str">
        <f>CONCATENATE("(",ROUND((B62/$H63)*100,1),")")</f>
        <v>(11.9)</v>
      </c>
      <c r="D62" s="302">
        <f>'Ind T6'!W17</f>
        <v>4.4636118598395365E-3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2.6285714286673909E-2</v>
      </c>
      <c r="I62" s="299" t="str">
        <f>CONCATENATE("(",ROUND((H62/$H63)*100,1),")")</f>
        <v>(14.3)</v>
      </c>
      <c r="K62" s="302">
        <f t="shared" ref="K62:K63" si="62">B62-B52</f>
        <v>-2.5698418745403583E-2</v>
      </c>
      <c r="L62" s="302">
        <f t="shared" ref="L62:L63" si="63">D62-D52</f>
        <v>-4.383293677635164E-3</v>
      </c>
      <c r="M62" s="302">
        <f t="shared" ref="M62:M63" si="64">F62-F52</f>
        <v>0</v>
      </c>
      <c r="N62" s="302">
        <f t="shared" ref="N62:N63" si="65">SUM(K62:M62)</f>
        <v>-3.0081712423038746E-2</v>
      </c>
    </row>
    <row r="63" spans="1:14" x14ac:dyDescent="0.2">
      <c r="A63" s="282" t="s">
        <v>363</v>
      </c>
      <c r="B63" s="302">
        <f>SUM(B61:B62)</f>
        <v>0.1787924528301886</v>
      </c>
      <c r="C63" s="299" t="str">
        <f>CONCATENATE("(",ROUND((B63/$H63)*100,1),")")</f>
        <v>(97.2)</v>
      </c>
      <c r="D63" s="302">
        <f>SUM(D61:D62)</f>
        <v>5.207547169811446E-3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0.18400000000000005</v>
      </c>
      <c r="I63" s="299" t="str">
        <f>CONCATENATE("(",ROUND((H63/$H63)*100,1),")")</f>
        <v>(100)</v>
      </c>
      <c r="K63" s="302">
        <f t="shared" si="62"/>
        <v>-0.19909679798413119</v>
      </c>
      <c r="L63" s="302">
        <f t="shared" si="63"/>
        <v>-4.9032020158693464E-3</v>
      </c>
      <c r="M63" s="302">
        <f t="shared" si="64"/>
        <v>0</v>
      </c>
      <c r="N63" s="302">
        <f t="shared" si="65"/>
        <v>-0.20400000000000054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12.611968726477349</v>
      </c>
      <c r="C72" s="299" t="str">
        <f>CONCATENATE("(",ROUND((B72/$H74)*100,1),")")</f>
        <v>(62.8)</v>
      </c>
      <c r="D72" s="302">
        <f>'Ind T6'!M27</f>
        <v>0.45318039810863758</v>
      </c>
      <c r="E72" s="299" t="str">
        <f>CONCATENATE("(",ROUND((D72/$H74)*100,1),")")</f>
        <v>(2.3)</v>
      </c>
      <c r="F72" s="302">
        <f>'Ind T6'!N27</f>
        <v>8.6075369731560658E-2</v>
      </c>
      <c r="G72" s="299" t="str">
        <f>CONCATENATE("(",ROUND((F72/$H74)*100,1),")")</f>
        <v>(0.4)</v>
      </c>
      <c r="H72" s="302">
        <f>SUM(B72,D72,F72)</f>
        <v>13.151224494317546</v>
      </c>
      <c r="I72" s="299" t="str">
        <f>CONCATENATE("(",ROUND((H72/$H74)*100,1),")")</f>
        <v>(65.5)</v>
      </c>
      <c r="K72" s="302">
        <f>B77-B72</f>
        <v>-0.81698965338034668</v>
      </c>
      <c r="L72" s="302">
        <f>D77-D72</f>
        <v>-2.4557183396990478E-2</v>
      </c>
      <c r="M72" s="302">
        <f>F77-F72</f>
        <v>-3.7483498353412803E-3</v>
      </c>
      <c r="N72" s="302">
        <f>SUM(K72:M72)</f>
        <v>-0.84529518661267833</v>
      </c>
    </row>
    <row r="73" spans="1:14" x14ac:dyDescent="0.2">
      <c r="A73" s="282" t="s">
        <v>365</v>
      </c>
      <c r="B73" s="302">
        <f>'Ind T6'!L26</f>
        <v>5.8727169238362933</v>
      </c>
      <c r="C73" s="299" t="str">
        <f>CONCATENATE("(",ROUND((B73/$H74)*100,1),")")</f>
        <v>(29.2)</v>
      </c>
      <c r="D73" s="302">
        <f>'Ind T6'!M26</f>
        <v>0.81546777523125968</v>
      </c>
      <c r="E73" s="299" t="str">
        <f>CONCATENATE("(",ROUND((D73/$H74)*100,1),")")</f>
        <v>(4.1)</v>
      </c>
      <c r="F73" s="302">
        <f>'Ind T6'!N26</f>
        <v>0.24859080661490565</v>
      </c>
      <c r="G73" s="299" t="str">
        <f>CONCATENATE("(",ROUND((F73/$H74)*100,1),")")</f>
        <v>(1.2)</v>
      </c>
      <c r="H73" s="302">
        <f t="shared" ref="H73" si="66">SUM(B73,D73,F73)</f>
        <v>6.9367755056824585</v>
      </c>
      <c r="I73" s="299" t="str">
        <f>CONCATENATE("(",ROUND((H73/$H74)*100,1),")")</f>
        <v>(34.5)</v>
      </c>
      <c r="K73" s="302">
        <f t="shared" ref="K73:K74" si="67">B78-B73</f>
        <v>-0.11276578150400773</v>
      </c>
      <c r="L73" s="302">
        <f t="shared" ref="L73:L74" si="68">D78-D73</f>
        <v>-4.6102172589104873E-2</v>
      </c>
      <c r="M73" s="302">
        <f t="shared" ref="M73:M74" si="69">F78-F73</f>
        <v>-6.8368592941884798E-3</v>
      </c>
      <c r="N73" s="302">
        <f t="shared" ref="N73:N74" si="70">SUM(K73:M73)</f>
        <v>-0.16570481338730109</v>
      </c>
    </row>
    <row r="74" spans="1:14" x14ac:dyDescent="0.2">
      <c r="A74" s="282" t="s">
        <v>363</v>
      </c>
      <c r="B74" s="302">
        <f>SUM(B72:B73)</f>
        <v>18.484685650313644</v>
      </c>
      <c r="C74" s="299" t="str">
        <f>CONCATENATE("(",ROUND((B74/$H74)*100,1),")")</f>
        <v>(92)</v>
      </c>
      <c r="D74" s="302">
        <f>SUM(D72:D73)</f>
        <v>1.2686481733398973</v>
      </c>
      <c r="E74" s="299" t="str">
        <f>CONCATENATE("(",ROUND((D74/$H74)*100,1),")")</f>
        <v>(6.3)</v>
      </c>
      <c r="F74" s="302">
        <f>SUM(F72:F73)</f>
        <v>0.33466617634646634</v>
      </c>
      <c r="G74" s="299" t="str">
        <f>CONCATENATE("(",ROUND((F74/$H74)*100,1),")")</f>
        <v>(1.7)</v>
      </c>
      <c r="H74" s="302">
        <f>SUM(H72:H73)</f>
        <v>20.088000000000005</v>
      </c>
      <c r="I74" s="299" t="str">
        <f>CONCATENATE("(",ROUND((H74/$H74)*100,1),")")</f>
        <v>(100)</v>
      </c>
      <c r="K74" s="302">
        <f t="shared" si="67"/>
        <v>-0.92975543488435619</v>
      </c>
      <c r="L74" s="302">
        <f t="shared" si="68"/>
        <v>-7.0659355986095296E-2</v>
      </c>
      <c r="M74" s="302">
        <f t="shared" si="69"/>
        <v>-1.058520912952976E-2</v>
      </c>
      <c r="N74" s="302">
        <f t="shared" si="70"/>
        <v>-1.0109999999999812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11.794979073097002</v>
      </c>
      <c r="C77" s="299" t="str">
        <f>CONCATENATE("(",ROUND((B77/$H79)*100,1),")")</f>
        <v>(61.8)</v>
      </c>
      <c r="D77" s="302">
        <f>'Ind T6'!R27</f>
        <v>0.4286232147116471</v>
      </c>
      <c r="E77" s="299" t="str">
        <f>CONCATENATE("(",ROUND((D77/$H79)*100,1),")")</f>
        <v>(2.2)</v>
      </c>
      <c r="F77" s="302">
        <f>'Ind T6'!S27</f>
        <v>8.2327019896219378E-2</v>
      </c>
      <c r="G77" s="299" t="str">
        <f>CONCATENATE("(",ROUND((F77/$H79)*100,1),")")</f>
        <v>(0.4)</v>
      </c>
      <c r="H77" s="302">
        <f>SUM(B77,D77,F77)</f>
        <v>12.305929307704869</v>
      </c>
      <c r="I77" s="299" t="str">
        <f>CONCATENATE("(",ROUND((H77/$H79)*100,1),")")</f>
        <v>(64.5)</v>
      </c>
      <c r="K77" s="302">
        <f>B82-B77</f>
        <v>-1.8415144526056952</v>
      </c>
      <c r="L77" s="302">
        <f>D82-D77</f>
        <v>-5.9078256421297382E-2</v>
      </c>
      <c r="M77" s="302">
        <f>F82-F77</f>
        <v>-8.8961825298239233E-3</v>
      </c>
      <c r="N77" s="302">
        <f>SUM(K77:M77)</f>
        <v>-1.9094888915568167</v>
      </c>
    </row>
    <row r="78" spans="1:14" x14ac:dyDescent="0.2">
      <c r="A78" s="282" t="s">
        <v>365</v>
      </c>
      <c r="B78" s="302">
        <f>'Ind T6'!Q26</f>
        <v>5.7599511423322856</v>
      </c>
      <c r="C78" s="299" t="str">
        <f>CONCATENATE("(",ROUND((B78/$H79)*100,1),")")</f>
        <v>(30.2)</v>
      </c>
      <c r="D78" s="302">
        <f>'Ind T6'!R26</f>
        <v>0.76936560264215481</v>
      </c>
      <c r="E78" s="299" t="str">
        <f>CONCATENATE("(",ROUND((D78/$H79)*100,1),")")</f>
        <v>(4)</v>
      </c>
      <c r="F78" s="302">
        <f>'Ind T6'!S26</f>
        <v>0.24175394732071717</v>
      </c>
      <c r="G78" s="299" t="str">
        <f>CONCATENATE("(",ROUND((F78/$H79)*100,1),")")</f>
        <v>(1.3)</v>
      </c>
      <c r="H78" s="302">
        <f t="shared" ref="H78" si="71">SUM(B78,D78,F78)</f>
        <v>6.7710706922951571</v>
      </c>
      <c r="I78" s="299" t="str">
        <f>CONCATENATE("(",ROUND((H78/$H79)*100,1),")")</f>
        <v>(35.5)</v>
      </c>
      <c r="K78" s="302">
        <f t="shared" ref="K78:K79" si="72">B83-B78</f>
        <v>-0.45243852519704131</v>
      </c>
      <c r="L78" s="302">
        <f t="shared" ref="L78:L79" si="73">D83-D78</f>
        <v>-0.11053729902010234</v>
      </c>
      <c r="M78" s="302">
        <f t="shared" ref="M78:M79" si="74">F83-F78</f>
        <v>-2.4535284226054721E-2</v>
      </c>
      <c r="N78" s="302">
        <f t="shared" ref="N78:N79" si="75">SUM(K78:M78)</f>
        <v>-0.58751110844319832</v>
      </c>
    </row>
    <row r="79" spans="1:14" x14ac:dyDescent="0.2">
      <c r="A79" s="282" t="s">
        <v>363</v>
      </c>
      <c r="B79" s="302">
        <f>SUM(B77:B78)</f>
        <v>17.554930215429287</v>
      </c>
      <c r="C79" s="299" t="str">
        <f>CONCATENATE("(",ROUND((B79/$H79)*100,1),")")</f>
        <v>(92)</v>
      </c>
      <c r="D79" s="302">
        <f>SUM(D77:D78)</f>
        <v>1.197988817353802</v>
      </c>
      <c r="E79" s="299" t="str">
        <f>CONCATENATE("(",ROUND((D79/$H79)*100,1),")")</f>
        <v>(6.3)</v>
      </c>
      <c r="F79" s="302">
        <f>SUM(F77:F78)</f>
        <v>0.32408096721693658</v>
      </c>
      <c r="G79" s="299" t="str">
        <f>CONCATENATE("(",ROUND((F79/$H79)*100,1),")")</f>
        <v>(1.7)</v>
      </c>
      <c r="H79" s="302">
        <f>SUM(H77:H78)</f>
        <v>19.077000000000027</v>
      </c>
      <c r="I79" s="299" t="str">
        <f>CONCATENATE("(",ROUND((H79/$H79)*100,1),")")</f>
        <v>(100)</v>
      </c>
      <c r="K79" s="302">
        <f t="shared" si="72"/>
        <v>-2.2939529778027357</v>
      </c>
      <c r="L79" s="302">
        <f t="shared" si="73"/>
        <v>-0.16961555544139983</v>
      </c>
      <c r="M79" s="302">
        <f t="shared" si="74"/>
        <v>-3.3431466755878658E-2</v>
      </c>
      <c r="N79" s="302">
        <f t="shared" si="75"/>
        <v>-2.4970000000000141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9.9534646204913066</v>
      </c>
      <c r="C82" s="299" t="str">
        <f>CONCATENATE("(",ROUND((B82/$H84)*100,1),")")</f>
        <v>(60)</v>
      </c>
      <c r="D82" s="302">
        <f>'Ind T6'!W27</f>
        <v>0.36954495829034972</v>
      </c>
      <c r="E82" s="299" t="str">
        <f>CONCATENATE("(",ROUND((D82/$H84)*100,1),")")</f>
        <v>(2.2)</v>
      </c>
      <c r="F82" s="302">
        <f>'Ind T6'!X27</f>
        <v>7.3430837366395454E-2</v>
      </c>
      <c r="G82" s="299" t="str">
        <f>CONCATENATE("(",ROUND((F82/$H84)*100,1),")")</f>
        <v>(0.4)</v>
      </c>
      <c r="H82" s="302">
        <f>SUM(B82,D82,F82)</f>
        <v>10.396440416148051</v>
      </c>
      <c r="I82" s="299" t="str">
        <f>CONCATENATE("(",ROUND((H82/$H84)*100,1),")")</f>
        <v>(62.7)</v>
      </c>
      <c r="K82" s="302">
        <f>B82-B72</f>
        <v>-2.6585041059860419</v>
      </c>
      <c r="L82" s="302">
        <f>D82-D72</f>
        <v>-8.363543981828786E-2</v>
      </c>
      <c r="M82" s="302">
        <f>F82-F72</f>
        <v>-1.2644532365165204E-2</v>
      </c>
      <c r="N82" s="302">
        <f>SUM(K82:M82)</f>
        <v>-2.7547840781694948</v>
      </c>
    </row>
    <row r="83" spans="1:14" x14ac:dyDescent="0.2">
      <c r="A83" s="282" t="s">
        <v>365</v>
      </c>
      <c r="B83" s="302">
        <f>'Ind T6'!V26</f>
        <v>5.3075126171352442</v>
      </c>
      <c r="C83" s="299" t="str">
        <f>CONCATENATE("(",ROUND((B83/$H84)*100,1),")")</f>
        <v>(32)</v>
      </c>
      <c r="D83" s="302">
        <f>'Ind T6'!W26</f>
        <v>0.65882830362205247</v>
      </c>
      <c r="E83" s="299" t="str">
        <f>CONCATENATE("(",ROUND((D83/$H84)*100,1),")")</f>
        <v>(4)</v>
      </c>
      <c r="F83" s="302">
        <f>'Ind T6'!X26</f>
        <v>0.21721866309466245</v>
      </c>
      <c r="G83" s="299" t="str">
        <f>CONCATENATE("(",ROUND((F83/$H84)*100,1),")")</f>
        <v>(1.3)</v>
      </c>
      <c r="H83" s="302">
        <f t="shared" ref="H83" si="76">SUM(B83,D83,F83)</f>
        <v>6.1835595838519595</v>
      </c>
      <c r="I83" s="299" t="str">
        <f>CONCATENATE("(",ROUND((H83/$H84)*100,1),")")</f>
        <v>(37.3)</v>
      </c>
      <c r="K83" s="302">
        <f t="shared" ref="K83:K84" si="77">B83-B73</f>
        <v>-0.56520430670104904</v>
      </c>
      <c r="L83" s="302">
        <f t="shared" ref="L83:L84" si="78">D83-D73</f>
        <v>-0.15663947160920721</v>
      </c>
      <c r="M83" s="302">
        <f t="shared" ref="M83:M84" si="79">F83-F73</f>
        <v>-3.1372143520243201E-2</v>
      </c>
      <c r="N83" s="302">
        <f t="shared" ref="N83:N84" si="80">SUM(K83:M83)</f>
        <v>-0.75321592183049946</v>
      </c>
    </row>
    <row r="84" spans="1:14" x14ac:dyDescent="0.2">
      <c r="A84" s="282" t="s">
        <v>363</v>
      </c>
      <c r="B84" s="302">
        <f>SUM(B82:B83)</f>
        <v>15.260977237626552</v>
      </c>
      <c r="C84" s="299" t="str">
        <f>CONCATENATE("(",ROUND((B84/$H84)*100,1),")")</f>
        <v>(92)</v>
      </c>
      <c r="D84" s="302">
        <f>SUM(D82:D83)</f>
        <v>1.0283732619124022</v>
      </c>
      <c r="E84" s="299" t="str">
        <f>CONCATENATE("(",ROUND((D84/$H84)*100,1),")")</f>
        <v>(6.2)</v>
      </c>
      <c r="F84" s="302">
        <f>SUM(F82:F83)</f>
        <v>0.29064950046105792</v>
      </c>
      <c r="G84" s="299" t="str">
        <f>CONCATENATE("(",ROUND((F84/$H84)*100,1),")")</f>
        <v>(1.8)</v>
      </c>
      <c r="H84" s="302">
        <f>SUM(H82:H83)</f>
        <v>16.580000000000013</v>
      </c>
      <c r="I84" s="299" t="str">
        <f>CONCATENATE("(",ROUND((H84/$H84)*100,1),")")</f>
        <v>(100)</v>
      </c>
      <c r="K84" s="302">
        <f t="shared" si="77"/>
        <v>-3.2237084126870919</v>
      </c>
      <c r="L84" s="302">
        <f t="shared" si="78"/>
        <v>-0.24027491142749513</v>
      </c>
      <c r="M84" s="302">
        <f t="shared" si="79"/>
        <v>-4.4016675885408418E-2</v>
      </c>
      <c r="N84" s="302">
        <f t="shared" si="80"/>
        <v>-3.5079999999999956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12.602574149013281</v>
      </c>
      <c r="C93" s="299" t="str">
        <f>CONCATENATE("(",ROUND((B93/$H95)*100,1),")")</f>
        <v>(71.8)</v>
      </c>
      <c r="D93" s="302">
        <f>'Ind T6'!M36</f>
        <v>0.58283837181719411</v>
      </c>
      <c r="E93" s="299" t="str">
        <f>CONCATENATE("(",ROUND((D93/$H95)*100,1),")")</f>
        <v>(3.3)</v>
      </c>
      <c r="F93" s="302">
        <f>'Ind T6'!N36</f>
        <v>0.2444160914061623</v>
      </c>
      <c r="G93" s="299" t="str">
        <f>CONCATENATE("(",ROUND((F93/$H95)*100,1),")")</f>
        <v>(1.4)</v>
      </c>
      <c r="H93" s="302">
        <f>SUM(B93,D93,F93)</f>
        <v>13.429828612236637</v>
      </c>
      <c r="I93" s="299" t="str">
        <f>CONCATENATE("(",ROUND((H93/$H95)*100,1),")")</f>
        <v>(76.5)</v>
      </c>
      <c r="K93" s="302">
        <f>B98-B93</f>
        <v>0.66142829899181166</v>
      </c>
      <c r="L93" s="302">
        <f>D98-D93</f>
        <v>4.5680330144381776E-2</v>
      </c>
      <c r="M93" s="302">
        <f>F98-F93</f>
        <v>2.4423988290690007E-2</v>
      </c>
      <c r="N93" s="302">
        <f>SUM(K93:M93)</f>
        <v>0.73153261742688347</v>
      </c>
    </row>
    <row r="94" spans="1:14" x14ac:dyDescent="0.2">
      <c r="A94" s="282" t="s">
        <v>365</v>
      </c>
      <c r="B94" s="302">
        <f>'Ind T6'!L35</f>
        <v>3.0337886217375694</v>
      </c>
      <c r="C94" s="299" t="str">
        <f>CONCATENATE("(",ROUND((B94/$H95)*100,1),")")</f>
        <v>(17.3)</v>
      </c>
      <c r="D94" s="302">
        <f>'Ind T6'!M35</f>
        <v>0.76510592718076487</v>
      </c>
      <c r="E94" s="299" t="str">
        <f>CONCATENATE("(",ROUND((D94/$H95)*100,1),")")</f>
        <v>(4.4)</v>
      </c>
      <c r="F94" s="302">
        <f>'Ind T6'!N35</f>
        <v>0.32327683884505592</v>
      </c>
      <c r="G94" s="299" t="str">
        <f>CONCATENATE("(",ROUND((F94/$H95)*100,1),")")</f>
        <v>(1.8)</v>
      </c>
      <c r="H94" s="302">
        <f t="shared" ref="H94" si="81">SUM(B94,D94,F94)</f>
        <v>4.1221713877633901</v>
      </c>
      <c r="I94" s="299" t="str">
        <f>CONCATENATE("(",ROUND((H94/$H95)*100,1),")")</f>
        <v>(23.5)</v>
      </c>
      <c r="K94" s="302">
        <f t="shared" ref="K94:K95" si="82">B99-B94</f>
        <v>0.11930645375835658</v>
      </c>
      <c r="L94" s="302">
        <f t="shared" ref="L94:L95" si="83">D99-D94</f>
        <v>3.4588294277742238E-2</v>
      </c>
      <c r="M94" s="302">
        <f t="shared" ref="M94:M95" si="84">F99-F94</f>
        <v>8.5726345369465662E-3</v>
      </c>
      <c r="N94" s="302">
        <f t="shared" ref="N94:N95" si="85">SUM(K94:M94)</f>
        <v>0.16246738257304538</v>
      </c>
    </row>
    <row r="95" spans="1:14" x14ac:dyDescent="0.2">
      <c r="A95" s="282" t="s">
        <v>363</v>
      </c>
      <c r="B95" s="302">
        <f>SUM(B93:B94)</f>
        <v>15.63636277075085</v>
      </c>
      <c r="C95" s="299" t="str">
        <f>CONCATENATE("(",ROUND((B95/$H95)*100,1),")")</f>
        <v>(89.1)</v>
      </c>
      <c r="D95" s="302">
        <f>SUM(D93:D94)</f>
        <v>1.3479442989979589</v>
      </c>
      <c r="E95" s="299" t="str">
        <f>CONCATENATE("(",ROUND((D95/$H95)*100,1),")")</f>
        <v>(7.7)</v>
      </c>
      <c r="F95" s="302">
        <f>SUM(F93:F94)</f>
        <v>0.56769293025121825</v>
      </c>
      <c r="G95" s="299" t="str">
        <f>CONCATENATE("(",ROUND((F95/$H95)*100,1),")")</f>
        <v>(3.2)</v>
      </c>
      <c r="H95" s="302">
        <f>SUM(H93:H94)</f>
        <v>17.552000000000028</v>
      </c>
      <c r="I95" s="299" t="str">
        <f>CONCATENATE("(",ROUND((H95/$H95)*100,1),")")</f>
        <v>(100)</v>
      </c>
      <c r="K95" s="302">
        <f t="shared" si="82"/>
        <v>0.7807347527501669</v>
      </c>
      <c r="L95" s="302">
        <f t="shared" si="83"/>
        <v>8.0268624422124013E-2</v>
      </c>
      <c r="M95" s="302">
        <f t="shared" si="84"/>
        <v>3.299662282763649E-2</v>
      </c>
      <c r="N95" s="302">
        <f t="shared" si="85"/>
        <v>0.89399999999992741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13.264002448005092</v>
      </c>
      <c r="C98" s="299" t="str">
        <f>CONCATENATE("(",ROUND((B98/$H100)*100,1),")")</f>
        <v>(71.9)</v>
      </c>
      <c r="D98" s="302">
        <f>'Ind T6'!R36</f>
        <v>0.62851870196157589</v>
      </c>
      <c r="E98" s="299" t="str">
        <f>CONCATENATE("(",ROUND((D98/$H100)*100,1),")")</f>
        <v>(3.4)</v>
      </c>
      <c r="F98" s="302">
        <f>'Ind T6'!S36</f>
        <v>0.26884007969685231</v>
      </c>
      <c r="G98" s="299" t="str">
        <f>CONCATENATE("(",ROUND((F98/$H100)*100,1),")")</f>
        <v>(1.5)</v>
      </c>
      <c r="H98" s="302">
        <f>SUM(B98,D98,F98)</f>
        <v>14.161361229663521</v>
      </c>
      <c r="I98" s="299" t="str">
        <f>CONCATENATE("(",ROUND((H98/$H100)*100,1),")")</f>
        <v>(76.8)</v>
      </c>
      <c r="K98" s="302">
        <f>B103-B98</f>
        <v>-0.22859561660888161</v>
      </c>
      <c r="L98" s="302">
        <f>D103-D98</f>
        <v>4.2456126679319639E-2</v>
      </c>
      <c r="M98" s="302">
        <f>F103-F98</f>
        <v>9.1126879961338503E-3</v>
      </c>
      <c r="N98" s="302">
        <f>SUM(K98:M98)</f>
        <v>-0.17702680193342812</v>
      </c>
    </row>
    <row r="99" spans="1:14" x14ac:dyDescent="0.2">
      <c r="A99" s="282" t="s">
        <v>365</v>
      </c>
      <c r="B99" s="302">
        <f>'Ind T6'!Q35</f>
        <v>3.1530950754959259</v>
      </c>
      <c r="C99" s="299" t="str">
        <f>CONCATENATE("(",ROUND((B99/$H100)*100,1),")")</f>
        <v>(17.1)</v>
      </c>
      <c r="D99" s="302">
        <f>'Ind T6'!R35</f>
        <v>0.7996942214585071</v>
      </c>
      <c r="E99" s="299" t="str">
        <f>CONCATENATE("(",ROUND((D99/$H100)*100,1),")")</f>
        <v>(4.3)</v>
      </c>
      <c r="F99" s="302">
        <f>'Ind T6'!S35</f>
        <v>0.33184947338200249</v>
      </c>
      <c r="G99" s="299" t="str">
        <f>CONCATENATE("(",ROUND((F99/$H100)*100,1),")")</f>
        <v>(1.8)</v>
      </c>
      <c r="H99" s="302">
        <f t="shared" ref="H99" si="86">SUM(B99,D99,F99)</f>
        <v>4.2846387703364357</v>
      </c>
      <c r="I99" s="299" t="str">
        <f>CONCATENATE("(",ROUND((H99/$H100)*100,1),")")</f>
        <v>(23.2)</v>
      </c>
      <c r="K99" s="302">
        <f t="shared" ref="K99:K100" si="87">B104-B99</f>
        <v>-5.2529324653541209E-2</v>
      </c>
      <c r="L99" s="302">
        <f t="shared" ref="L99:L100" si="88">D104-D99</f>
        <v>1.1570567427212519E-2</v>
      </c>
      <c r="M99" s="302">
        <f t="shared" ref="M99:M100" si="89">F104-F99</f>
        <v>1.5985559159780616E-2</v>
      </c>
      <c r="N99" s="302">
        <f t="shared" ref="N99:N100" si="90">SUM(K99:M99)</f>
        <v>-2.4973198066548075E-2</v>
      </c>
    </row>
    <row r="100" spans="1:14" x14ac:dyDescent="0.2">
      <c r="A100" s="282" t="s">
        <v>363</v>
      </c>
      <c r="B100" s="302">
        <f>SUM(B98:B99)</f>
        <v>16.417097523501017</v>
      </c>
      <c r="C100" s="299" t="str">
        <f>CONCATENATE("(",ROUND((B100/$H100)*100,1),")")</f>
        <v>(89)</v>
      </c>
      <c r="D100" s="302">
        <f>SUM(D98:D99)</f>
        <v>1.4282129234200829</v>
      </c>
      <c r="E100" s="299" t="str">
        <f>CONCATENATE("(",ROUND((D100/$H100)*100,1),")")</f>
        <v>(7.7)</v>
      </c>
      <c r="F100" s="302">
        <f>SUM(F98:F99)</f>
        <v>0.60068955307885474</v>
      </c>
      <c r="G100" s="299" t="str">
        <f>CONCATENATE("(",ROUND((F100/$H100)*100,1),")")</f>
        <v>(3.3)</v>
      </c>
      <c r="H100" s="302">
        <f>SUM(H98:H99)</f>
        <v>18.445999999999955</v>
      </c>
      <c r="I100" s="299" t="str">
        <f>CONCATENATE("(",ROUND((H100/$H100)*100,1),")")</f>
        <v>(100)</v>
      </c>
      <c r="K100" s="302">
        <f t="shared" si="87"/>
        <v>-0.28112494126242282</v>
      </c>
      <c r="L100" s="302">
        <f t="shared" si="88"/>
        <v>5.4026694106532158E-2</v>
      </c>
      <c r="M100" s="302">
        <f t="shared" si="89"/>
        <v>2.5098247155914466E-2</v>
      </c>
      <c r="N100" s="302">
        <f t="shared" si="90"/>
        <v>-0.2019999999999762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13.035406831396211</v>
      </c>
      <c r="C103" s="299" t="str">
        <f>CONCATENATE("(",ROUND((B103/$H105)*100,1),")")</f>
        <v>(71.5)</v>
      </c>
      <c r="D103" s="302">
        <f>'Ind T6'!W36</f>
        <v>0.67097482864089553</v>
      </c>
      <c r="E103" s="299" t="str">
        <f>CONCATENATE("(",ROUND((D103/$H105)*100,1),")")</f>
        <v>(3.7)</v>
      </c>
      <c r="F103" s="302">
        <f>'Ind T6'!X36</f>
        <v>0.27795276769298616</v>
      </c>
      <c r="G103" s="299" t="str">
        <f>CONCATENATE("(",ROUND((F103/$H105)*100,1),")")</f>
        <v>(1.5)</v>
      </c>
      <c r="H103" s="302">
        <f>SUM(B103,D103,F103)</f>
        <v>13.984334427730092</v>
      </c>
      <c r="I103" s="299" t="str">
        <f>CONCATENATE("(",ROUND((H103/$H105)*100,1),")")</f>
        <v>(76.7)</v>
      </c>
      <c r="K103" s="302">
        <f>B103-B93</f>
        <v>0.43283268238293005</v>
      </c>
      <c r="L103" s="302">
        <f>D103-D93</f>
        <v>8.8136456823701415E-2</v>
      </c>
      <c r="M103" s="302">
        <f>F103-F93</f>
        <v>3.3536676286823858E-2</v>
      </c>
      <c r="N103" s="302">
        <f>SUM(K103:M103)</f>
        <v>0.55450581549345535</v>
      </c>
    </row>
    <row r="104" spans="1:14" x14ac:dyDescent="0.2">
      <c r="A104" s="282" t="s">
        <v>365</v>
      </c>
      <c r="B104" s="302">
        <f>'Ind T6'!V35</f>
        <v>3.1005657508423847</v>
      </c>
      <c r="C104" s="299" t="str">
        <f>CONCATENATE("(",ROUND((B104/$H105)*100,1),")")</f>
        <v>(17)</v>
      </c>
      <c r="D104" s="302">
        <f>'Ind T6'!W35</f>
        <v>0.81126478888571962</v>
      </c>
      <c r="E104" s="299" t="str">
        <f>CONCATENATE("(",ROUND((D104/$H105)*100,1),")")</f>
        <v>(4.4)</v>
      </c>
      <c r="F104" s="302">
        <f>'Ind T6'!X35</f>
        <v>0.34783503254178311</v>
      </c>
      <c r="G104" s="299" t="str">
        <f>CONCATENATE("(",ROUND((F104/$H105)*100,1),")")</f>
        <v>(1.9)</v>
      </c>
      <c r="H104" s="302">
        <f t="shared" ref="H104" si="91">SUM(B104,D104,F104)</f>
        <v>4.2596655722698875</v>
      </c>
      <c r="I104" s="299" t="str">
        <f>CONCATENATE("(",ROUND((H104/$H105)*100,1),")")</f>
        <v>(23.3)</v>
      </c>
      <c r="K104" s="302">
        <f t="shared" ref="K104:K105" si="92">B104-B94</f>
        <v>6.6777129104815369E-2</v>
      </c>
      <c r="L104" s="302">
        <f t="shared" ref="L104:L105" si="93">D104-D94</f>
        <v>4.6158861704954757E-2</v>
      </c>
      <c r="M104" s="302">
        <f t="shared" ref="M104:M105" si="94">F104-F94</f>
        <v>2.4558193696727182E-2</v>
      </c>
      <c r="N104" s="302">
        <f t="shared" ref="N104:N105" si="95">SUM(K104:M104)</f>
        <v>0.13749418450649731</v>
      </c>
    </row>
    <row r="105" spans="1:14" x14ac:dyDescent="0.2">
      <c r="A105" s="282" t="s">
        <v>363</v>
      </c>
      <c r="B105" s="302">
        <f>SUM(B103:B104)</f>
        <v>16.135972582238594</v>
      </c>
      <c r="C105" s="299" t="str">
        <f>CONCATENATE("(",ROUND((B105/$H105)*100,1),")")</f>
        <v>(88.4)</v>
      </c>
      <c r="D105" s="302">
        <f>SUM(D103:D104)</f>
        <v>1.482239617526615</v>
      </c>
      <c r="E105" s="299" t="str">
        <f>CONCATENATE("(",ROUND((D105/$H105)*100,1),")")</f>
        <v>(8.1)</v>
      </c>
      <c r="F105" s="302">
        <f>SUM(F103:F104)</f>
        <v>0.62578780023476921</v>
      </c>
      <c r="G105" s="299" t="str">
        <f>CONCATENATE("(",ROUND((F105/$H105)*100,1),")")</f>
        <v>(3.4)</v>
      </c>
      <c r="H105" s="302">
        <f>SUM(H103:H104)</f>
        <v>18.243999999999978</v>
      </c>
      <c r="I105" s="299" t="str">
        <f>CONCATENATE("(",ROUND((H105/$H105)*100,1),")")</f>
        <v>(100)</v>
      </c>
      <c r="K105" s="302">
        <f t="shared" si="92"/>
        <v>0.49960981148774408</v>
      </c>
      <c r="L105" s="302">
        <f t="shared" si="93"/>
        <v>0.13429531852865617</v>
      </c>
      <c r="M105" s="302">
        <f t="shared" si="94"/>
        <v>5.8094869983550956E-2</v>
      </c>
      <c r="N105" s="302">
        <f t="shared" si="95"/>
        <v>0.69199999999995121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58.383083924273997</v>
      </c>
      <c r="C114" s="299" t="str">
        <f>CONCATENATE("(",ROUND((B114/$H116)*100,1),")")</f>
        <v>(69.4)</v>
      </c>
      <c r="D114" s="302">
        <f>'Ind T6'!M45</f>
        <v>3.4319102710463056</v>
      </c>
      <c r="E114" s="299" t="str">
        <f>CONCATENATE("(",ROUND((D114/$H116)*100,1),")")</f>
        <v>(4.1)</v>
      </c>
      <c r="F114" s="302">
        <f>'Ind T6'!N45</f>
        <v>2.9932450484173794</v>
      </c>
      <c r="G114" s="299" t="str">
        <f>CONCATENATE("(",ROUND((F114/$H116)*100,1),")")</f>
        <v>(3.6)</v>
      </c>
      <c r="H114" s="302">
        <f>SUM(B114,D114,F114)</f>
        <v>64.808239243737688</v>
      </c>
      <c r="I114" s="299" t="str">
        <f>CONCATENATE("(",ROUND((H114/$H116)*100,1),")")</f>
        <v>(77)</v>
      </c>
      <c r="K114" s="302">
        <f>B119-B114</f>
        <v>-4.6421196322206484</v>
      </c>
      <c r="L114" s="302">
        <f>D119-D114</f>
        <v>-0.29361695161738366</v>
      </c>
      <c r="M114" s="302">
        <f>F119-F114</f>
        <v>-0.25668349822145542</v>
      </c>
      <c r="N114" s="302">
        <f>SUM(K114:M114)</f>
        <v>-5.1924200820594884</v>
      </c>
    </row>
    <row r="115" spans="1:14" x14ac:dyDescent="0.2">
      <c r="A115" s="282" t="s">
        <v>365</v>
      </c>
      <c r="B115" s="302">
        <f>'Ind T6'!L44</f>
        <v>12.42433582763184</v>
      </c>
      <c r="C115" s="299" t="str">
        <f>CONCATENATE("(",ROUND((B115/$H116)*100,1),")")</f>
        <v>(14.8)</v>
      </c>
      <c r="D115" s="302">
        <f>'Ind T6'!M44</f>
        <v>4.7335234727201811</v>
      </c>
      <c r="E115" s="299" t="str">
        <f>CONCATENATE("(",ROUND((D115/$H116)*100,1),")")</f>
        <v>(5.6)</v>
      </c>
      <c r="F115" s="302">
        <f>'Ind T6'!N44</f>
        <v>2.2039014559102643</v>
      </c>
      <c r="G115" s="299" t="str">
        <f>CONCATENATE("(",ROUND((F115/$H116)*100,1),")")</f>
        <v>(2.6)</v>
      </c>
      <c r="H115" s="302">
        <f t="shared" ref="H115" si="96">SUM(B115,D115,F115)</f>
        <v>19.361760756262285</v>
      </c>
      <c r="I115" s="299" t="str">
        <f>CONCATENATE("(",ROUND((H115/$H116)*100,1),")")</f>
        <v>(23)</v>
      </c>
      <c r="K115" s="302">
        <f t="shared" ref="K115:K116" si="97">B120-B115</f>
        <v>-0.90886467443292318</v>
      </c>
      <c r="L115" s="302">
        <f t="shared" ref="L115:L116" si="98">D120-D115</f>
        <v>-0.39003484558722246</v>
      </c>
      <c r="M115" s="302">
        <f t="shared" ref="M115:M116" si="99">F120-F115</f>
        <v>-0.27668039792063315</v>
      </c>
      <c r="N115" s="302">
        <f t="shared" ref="N115:N116" si="100">SUM(K115:M115)</f>
        <v>-1.5755799179407788</v>
      </c>
    </row>
    <row r="116" spans="1:14" x14ac:dyDescent="0.2">
      <c r="A116" s="282" t="s">
        <v>363</v>
      </c>
      <c r="B116" s="302">
        <f>SUM(B114:B115)</f>
        <v>70.80741975190584</v>
      </c>
      <c r="C116" s="299" t="str">
        <f>CONCATENATE("(",ROUND((B116/$H116)*100,1),")")</f>
        <v>(84.1)</v>
      </c>
      <c r="D116" s="302">
        <f>SUM(D114:D115)</f>
        <v>8.1654337437664868</v>
      </c>
      <c r="E116" s="299" t="str">
        <f>CONCATENATE("(",ROUND((D116/$H116)*100,1),")")</f>
        <v>(9.7)</v>
      </c>
      <c r="F116" s="302">
        <f>SUM(F114:F115)</f>
        <v>5.1971465043276437</v>
      </c>
      <c r="G116" s="299" t="str">
        <f>CONCATENATE("(",ROUND((F116/$H116)*100,1),")")</f>
        <v>(6.2)</v>
      </c>
      <c r="H116" s="302">
        <f>SUM(H114:H115)</f>
        <v>84.169999999999973</v>
      </c>
      <c r="I116" s="299" t="str">
        <f>CONCATENATE("(",ROUND((H116/$H116)*100,1),")")</f>
        <v>(100)</v>
      </c>
      <c r="K116" s="302">
        <f t="shared" si="97"/>
        <v>-5.5509843066535751</v>
      </c>
      <c r="L116" s="302">
        <f t="shared" si="98"/>
        <v>-0.68365179720460567</v>
      </c>
      <c r="M116" s="302">
        <f t="shared" si="99"/>
        <v>-0.53336389614208901</v>
      </c>
      <c r="N116" s="302">
        <f t="shared" si="100"/>
        <v>-6.7680000000002698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53.740964292053349</v>
      </c>
      <c r="C119" s="299" t="str">
        <f>CONCATENATE("(",ROUND((B119/$H121)*100,1),")")</f>
        <v>(69.4)</v>
      </c>
      <c r="D119" s="302">
        <f>'Ind T6'!R45</f>
        <v>3.138293319428922</v>
      </c>
      <c r="E119" s="299" t="str">
        <f>CONCATENATE("(",ROUND((D119/$H121)*100,1),")")</f>
        <v>(4.1)</v>
      </c>
      <c r="F119" s="302">
        <f>'Ind T6'!S45</f>
        <v>2.736561550195924</v>
      </c>
      <c r="G119" s="299" t="str">
        <f>CONCATENATE("(",ROUND((F119/$H121)*100,1),")")</f>
        <v>(3.5)</v>
      </c>
      <c r="H119" s="302">
        <f>SUM(B119,D119,F119)</f>
        <v>59.615819161678196</v>
      </c>
      <c r="I119" s="299" t="str">
        <f>CONCATENATE("(",ROUND((H119/$H121)*100,1),")")</f>
        <v>(77)</v>
      </c>
      <c r="K119" s="302">
        <f>B124-B119</f>
        <v>-7.0076600021504021</v>
      </c>
      <c r="L119" s="302">
        <f>D124-D119</f>
        <v>-0.39062456504173726</v>
      </c>
      <c r="M119" s="302">
        <f>F124-F119</f>
        <v>-0.24201693208330655</v>
      </c>
      <c r="N119" s="302">
        <f>SUM(K119:M119)</f>
        <v>-7.640301499275445</v>
      </c>
    </row>
    <row r="120" spans="1:14" x14ac:dyDescent="0.2">
      <c r="A120" s="282" t="s">
        <v>365</v>
      </c>
      <c r="B120" s="302">
        <f>'Ind T6'!Q44</f>
        <v>11.515471153198916</v>
      </c>
      <c r="C120" s="299" t="str">
        <f>CONCATENATE("(",ROUND((B120/$H121)*100,1),")")</f>
        <v>(14.9)</v>
      </c>
      <c r="D120" s="302">
        <f>'Ind T6'!R44</f>
        <v>4.3434886271329587</v>
      </c>
      <c r="E120" s="299" t="str">
        <f>CONCATENATE("(",ROUND((D120/$H121)*100,1),")")</f>
        <v>(5.6)</v>
      </c>
      <c r="F120" s="302">
        <f>'Ind T6'!S44</f>
        <v>1.9272210579896312</v>
      </c>
      <c r="G120" s="299" t="str">
        <f>CONCATENATE("(",ROUND((F120/$H121)*100,1),")")</f>
        <v>(2.5)</v>
      </c>
      <c r="H120" s="302">
        <f t="shared" ref="H120" si="101">SUM(B120,D120,F120)</f>
        <v>17.786180838321506</v>
      </c>
      <c r="I120" s="299" t="str">
        <f>CONCATENATE("(",ROUND((H120/$H121)*100,1),")")</f>
        <v>(23)</v>
      </c>
      <c r="K120" s="302">
        <f t="shared" ref="K120:K121" si="102">B125-B120</f>
        <v>-1.2474717997217883</v>
      </c>
      <c r="L120" s="302">
        <f t="shared" ref="L120:L121" si="103">D125-D120</f>
        <v>-0.51201488074241741</v>
      </c>
      <c r="M120" s="302">
        <f t="shared" ref="M120:M121" si="104">F125-F120</f>
        <v>-0.28921182025996273</v>
      </c>
      <c r="N120" s="302">
        <f t="shared" ref="N120:N121" si="105">SUM(K120:M120)</f>
        <v>-2.0486985007241687</v>
      </c>
    </row>
    <row r="121" spans="1:14" x14ac:dyDescent="0.2">
      <c r="A121" s="282" t="s">
        <v>363</v>
      </c>
      <c r="B121" s="302">
        <f>SUM(B119:B120)</f>
        <v>65.256435445252265</v>
      </c>
      <c r="C121" s="299" t="str">
        <f>CONCATENATE("(",ROUND((B121/$H121)*100,1),")")</f>
        <v>(84.3)</v>
      </c>
      <c r="D121" s="302">
        <f>SUM(D119:D120)</f>
        <v>7.4817819465618811</v>
      </c>
      <c r="E121" s="299" t="str">
        <f>CONCATENATE("(",ROUND((D121/$H121)*100,1),")")</f>
        <v>(9.7)</v>
      </c>
      <c r="F121" s="302">
        <f>SUM(F119:F120)</f>
        <v>4.6637826081855547</v>
      </c>
      <c r="G121" s="299" t="str">
        <f>CONCATENATE("(",ROUND((F121/$H121)*100,1),")")</f>
        <v>(6)</v>
      </c>
      <c r="H121" s="302">
        <f>SUM(H119:H120)</f>
        <v>77.401999999999703</v>
      </c>
      <c r="I121" s="299" t="str">
        <f>CONCATENATE("(",ROUND((H121/$H121)*100,1),")")</f>
        <v>(100)</v>
      </c>
      <c r="K121" s="302">
        <f t="shared" si="102"/>
        <v>-8.2551318018721886</v>
      </c>
      <c r="L121" s="302">
        <f t="shared" si="103"/>
        <v>-0.90263944578415511</v>
      </c>
      <c r="M121" s="302">
        <f t="shared" si="104"/>
        <v>-0.53122875234326905</v>
      </c>
      <c r="N121" s="302">
        <f t="shared" si="105"/>
        <v>-9.6889999999996128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46.733304289902946</v>
      </c>
      <c r="C124" s="299" t="str">
        <f>CONCATENATE("(",ROUND((B124/$H126)*100,1),")")</f>
        <v>(69)</v>
      </c>
      <c r="D124" s="302">
        <f>'Ind T6'!W45</f>
        <v>2.7476687543871847</v>
      </c>
      <c r="E124" s="299" t="str">
        <f>CONCATENATE("(",ROUND((D124/$H126)*100,1),")")</f>
        <v>(4.1)</v>
      </c>
      <c r="F124" s="302">
        <f>'Ind T6'!X45</f>
        <v>2.4945446181126174</v>
      </c>
      <c r="G124" s="299" t="str">
        <f>CONCATENATE("(",ROUND((F124/$H126)*100,1),")")</f>
        <v>(3.7)</v>
      </c>
      <c r="H124" s="302">
        <f>SUM(B124,D124,F124)</f>
        <v>51.975517662402751</v>
      </c>
      <c r="I124" s="299" t="str">
        <f>CONCATENATE("(",ROUND((H124/$H126)*100,1),")")</f>
        <v>(76.8)</v>
      </c>
      <c r="K124" s="302">
        <f>B124-B114</f>
        <v>-11.64977963437105</v>
      </c>
      <c r="L124" s="302">
        <f>D124-D114</f>
        <v>-0.68424151665912092</v>
      </c>
      <c r="M124" s="302">
        <f>F124-F114</f>
        <v>-0.49870043030476197</v>
      </c>
      <c r="N124" s="302">
        <f>SUM(K124:M124)</f>
        <v>-12.832721581334933</v>
      </c>
    </row>
    <row r="125" spans="1:14" x14ac:dyDescent="0.2">
      <c r="A125" s="282" t="s">
        <v>365</v>
      </c>
      <c r="B125" s="302">
        <f>'Ind T6'!V44</f>
        <v>10.267999353477128</v>
      </c>
      <c r="C125" s="299" t="str">
        <f>CONCATENATE("(",ROUND((B125/$H126)*100,1),")")</f>
        <v>(15.2)</v>
      </c>
      <c r="D125" s="302">
        <f>'Ind T6'!W44</f>
        <v>3.8314737463905413</v>
      </c>
      <c r="E125" s="299" t="str">
        <f>CONCATENATE("(",ROUND((D125/$H126)*100,1),")")</f>
        <v>(5.7)</v>
      </c>
      <c r="F125" s="302">
        <f>'Ind T6'!X44</f>
        <v>1.6380092377296684</v>
      </c>
      <c r="G125" s="299" t="str">
        <f>CONCATENATE("(",ROUND((F125/$H126)*100,1),")")</f>
        <v>(2.4)</v>
      </c>
      <c r="H125" s="302">
        <f t="shared" ref="H125" si="106">SUM(B125,D125,F125)</f>
        <v>15.737482337597338</v>
      </c>
      <c r="I125" s="299" t="str">
        <f>CONCATENATE("(",ROUND((H125/$H126)*100,1),")")</f>
        <v>(23.2)</v>
      </c>
      <c r="K125" s="302">
        <f t="shared" ref="K125:K126" si="107">B125-B115</f>
        <v>-2.1563364741547115</v>
      </c>
      <c r="L125" s="302">
        <f t="shared" ref="L125:L126" si="108">D125-D115</f>
        <v>-0.90204972632963987</v>
      </c>
      <c r="M125" s="302">
        <f t="shared" ref="M125:M126" si="109">F125-F115</f>
        <v>-0.56589221818059587</v>
      </c>
      <c r="N125" s="302">
        <f t="shared" ref="N125:N126" si="110">SUM(K125:M125)</f>
        <v>-3.6242784186649475</v>
      </c>
    </row>
    <row r="126" spans="1:14" x14ac:dyDescent="0.2">
      <c r="A126" s="282" t="s">
        <v>363</v>
      </c>
      <c r="B126" s="302">
        <f>SUM(B124:B125)</f>
        <v>57.001303643380076</v>
      </c>
      <c r="C126" s="299" t="str">
        <f>CONCATENATE("(",ROUND((B126/$H126)*100,1),")")</f>
        <v>(84.2)</v>
      </c>
      <c r="D126" s="302">
        <f>SUM(D124:D125)</f>
        <v>6.579142500777726</v>
      </c>
      <c r="E126" s="299" t="str">
        <f>CONCATENATE("(",ROUND((D126/$H126)*100,1),")")</f>
        <v>(9.7)</v>
      </c>
      <c r="F126" s="302">
        <f>SUM(F124:F125)</f>
        <v>4.1325538558422856</v>
      </c>
      <c r="G126" s="299" t="str">
        <f>CONCATENATE("(",ROUND((F126/$H126)*100,1),")")</f>
        <v>(6.1)</v>
      </c>
      <c r="H126" s="302">
        <f>SUM(H124:H125)</f>
        <v>67.713000000000093</v>
      </c>
      <c r="I126" s="299" t="str">
        <f>CONCATENATE("(",ROUND((H126/$H126)*100,1),")")</f>
        <v>(100)</v>
      </c>
      <c r="K126" s="302">
        <f t="shared" si="107"/>
        <v>-13.806116108525764</v>
      </c>
      <c r="L126" s="302">
        <f t="shared" si="108"/>
        <v>-1.5862912429887608</v>
      </c>
      <c r="M126" s="302">
        <f t="shared" si="109"/>
        <v>-1.0645926484853581</v>
      </c>
      <c r="N126" s="302">
        <f t="shared" si="110"/>
        <v>-16.456999999999883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3.2043128103126919</v>
      </c>
      <c r="C135" s="299" t="str">
        <f>CONCATENATE("(",ROUND((B135/$H137)*100,1),")")</f>
        <v>(70.8)</v>
      </c>
      <c r="D135" s="302">
        <f>'Ind T6'!M54</f>
        <v>6.2895729890978053E-2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3.2672085402036699</v>
      </c>
      <c r="I135" s="299" t="str">
        <f>CONCATENATE("(",ROUND((H135/$H137)*100,1),")")</f>
        <v>(72.2)</v>
      </c>
      <c r="K135" s="302">
        <f>B140-B135</f>
        <v>-0.15931087607896988</v>
      </c>
      <c r="L135" s="302">
        <f>D140-D135</f>
        <v>-1.661687338198499E-3</v>
      </c>
      <c r="M135" s="302">
        <f>F140-F135</f>
        <v>0</v>
      </c>
      <c r="N135" s="302">
        <f>SUM(K135:M135)</f>
        <v>-0.16097256341716837</v>
      </c>
    </row>
    <row r="136" spans="1:14" x14ac:dyDescent="0.2">
      <c r="A136" s="282" t="s">
        <v>365</v>
      </c>
      <c r="B136" s="302">
        <f>'Ind T6'!L53</f>
        <v>1.0001544190741887</v>
      </c>
      <c r="C136" s="299" t="str">
        <f>CONCATENATE("(",ROUND((B136/$H137)*100,1),")")</f>
        <v>(22.1)</v>
      </c>
      <c r="D136" s="302">
        <f>'Ind T6'!M53</f>
        <v>0.25663704072214122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1.2567914597963299</v>
      </c>
      <c r="I136" s="299" t="str">
        <f>CONCATENATE("(",ROUND((H136/$H137)*100,1),")")</f>
        <v>(27.8)</v>
      </c>
      <c r="K136" s="302">
        <f t="shared" ref="K136:K137" si="112">B141-B136</f>
        <v>-3.4883239186513704E-2</v>
      </c>
      <c r="L136" s="302">
        <f t="shared" ref="L136:L137" si="113">D141-D136</f>
        <v>-1.1144197396314198E-2</v>
      </c>
      <c r="M136" s="302">
        <f t="shared" ref="M136:M137" si="114">F141-F136</f>
        <v>0</v>
      </c>
      <c r="N136" s="302">
        <f t="shared" ref="N136:N137" si="115">SUM(K136:M136)</f>
        <v>-4.6027436582827902E-2</v>
      </c>
    </row>
    <row r="137" spans="1:14" x14ac:dyDescent="0.2">
      <c r="A137" s="282" t="s">
        <v>363</v>
      </c>
      <c r="B137" s="302">
        <f>SUM(B135:B136)</f>
        <v>4.2044672293868803</v>
      </c>
      <c r="C137" s="299" t="str">
        <f>CONCATENATE("(",ROUND((B137/$H137)*100,1),")")</f>
        <v>(92.9)</v>
      </c>
      <c r="D137" s="302">
        <f>SUM(D135:D136)</f>
        <v>0.31953277061311924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4.524</v>
      </c>
      <c r="I137" s="299" t="str">
        <f>CONCATENATE("(",ROUND((H137/$H137)*100,1),")")</f>
        <v>(100)</v>
      </c>
      <c r="K137" s="302">
        <f t="shared" si="112"/>
        <v>-0.1941941152654838</v>
      </c>
      <c r="L137" s="302">
        <f t="shared" si="113"/>
        <v>-1.2805884734512663E-2</v>
      </c>
      <c r="M137" s="302">
        <f t="shared" si="114"/>
        <v>0</v>
      </c>
      <c r="N137" s="302">
        <f t="shared" si="115"/>
        <v>-0.20699999999999646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3.045001934233722</v>
      </c>
      <c r="C140" s="299" t="str">
        <f>CONCATENATE("(",ROUND((B140/$H142)*100,1),")")</f>
        <v>(70.5)</v>
      </c>
      <c r="D140" s="302">
        <f>'Ind T6'!R54</f>
        <v>6.1234042552779554E-2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3.1062359767865018</v>
      </c>
      <c r="I140" s="299" t="str">
        <f>CONCATENATE("(",ROUND((H140/$H142)*100,1),")")</f>
        <v>(72)</v>
      </c>
      <c r="K140" s="302">
        <f>B145-B140</f>
        <v>-5.0436959520601121E-2</v>
      </c>
      <c r="L140" s="302">
        <f>D145-D140</f>
        <v>1.5812242266996721E-3</v>
      </c>
      <c r="M140" s="302">
        <f>F145-F140</f>
        <v>0</v>
      </c>
      <c r="N140" s="302">
        <f>SUM(K140:M140)</f>
        <v>-4.8855735293901449E-2</v>
      </c>
    </row>
    <row r="141" spans="1:14" x14ac:dyDescent="0.2">
      <c r="A141" s="282" t="s">
        <v>365</v>
      </c>
      <c r="B141" s="302">
        <f>'Ind T6'!Q53</f>
        <v>0.96527117988767497</v>
      </c>
      <c r="C141" s="299" t="str">
        <f>CONCATENATE("(",ROUND((B141/$H142)*100,1),")")</f>
        <v>(22.4)</v>
      </c>
      <c r="D141" s="302">
        <f>'Ind T6'!R53</f>
        <v>0.24549284332582702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1.210764023213502</v>
      </c>
      <c r="I141" s="299" t="str">
        <f>CONCATENATE("(",ROUND((H141/$H142)*100,1),")")</f>
        <v>(28)</v>
      </c>
      <c r="K141" s="302">
        <f t="shared" ref="K141:K142" si="117">B146-B141</f>
        <v>1.4758159309365304E-2</v>
      </c>
      <c r="L141" s="302">
        <f t="shared" ref="L141:L142" si="118">D146-D141</f>
        <v>-9.0242401547063755E-4</v>
      </c>
      <c r="M141" s="302">
        <f t="shared" ref="M141:M142" si="119">F146-F141</f>
        <v>0</v>
      </c>
      <c r="N141" s="302">
        <f t="shared" ref="N141:N142" si="120">SUM(K141:M141)</f>
        <v>1.3855735293894667E-2</v>
      </c>
    </row>
    <row r="142" spans="1:14" x14ac:dyDescent="0.2">
      <c r="A142" s="282" t="s">
        <v>363</v>
      </c>
      <c r="B142" s="302">
        <f>SUM(B140:B141)</f>
        <v>4.0102731141213965</v>
      </c>
      <c r="C142" s="299" t="str">
        <f>CONCATENATE("(",ROUND((B142/$H142)*100,1),")")</f>
        <v>(92.9)</v>
      </c>
      <c r="D142" s="302">
        <f>SUM(D140:D141)</f>
        <v>0.30672688587860658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4.3170000000000037</v>
      </c>
      <c r="I142" s="299" t="str">
        <f>CONCATENATE("(",ROUND((H142/$H142)*100,1),")")</f>
        <v>(100)</v>
      </c>
      <c r="K142" s="302">
        <f t="shared" si="117"/>
        <v>-3.5678800211235373E-2</v>
      </c>
      <c r="L142" s="302">
        <f t="shared" si="118"/>
        <v>6.7880021122901368E-4</v>
      </c>
      <c r="M142" s="302">
        <f t="shared" si="119"/>
        <v>0</v>
      </c>
      <c r="N142" s="302">
        <f t="shared" si="120"/>
        <v>-3.5000000000006359E-2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2.9945649747131209</v>
      </c>
      <c r="C145" s="299" t="str">
        <f>CONCATENATE("(",ROUND((B145/$H147)*100,1),")")</f>
        <v>(69.9)</v>
      </c>
      <c r="D145" s="302">
        <f>'Ind T6'!W54</f>
        <v>6.2815266779479226E-2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3.0573802414925999</v>
      </c>
      <c r="I145" s="299" t="str">
        <f>CONCATENATE("(",ROUND((H145/$H147)*100,1),")")</f>
        <v>(71.4)</v>
      </c>
      <c r="K145" s="302">
        <f>B145-B135</f>
        <v>-0.209747835599571</v>
      </c>
      <c r="L145" s="302">
        <f>D145-D135</f>
        <v>-8.04631114988269E-5</v>
      </c>
      <c r="M145" s="302">
        <f>F145-F135</f>
        <v>0</v>
      </c>
      <c r="N145" s="302">
        <f>SUM(K145:M145)</f>
        <v>-0.20982829871106984</v>
      </c>
    </row>
    <row r="146" spans="1:14" x14ac:dyDescent="0.2">
      <c r="A146" s="282" t="s">
        <v>365</v>
      </c>
      <c r="B146" s="302">
        <f>'Ind T6'!V53</f>
        <v>0.98002933919704027</v>
      </c>
      <c r="C146" s="299" t="str">
        <f>CONCATENATE("(",ROUND((B146/$H147)*100,1),")")</f>
        <v>(22.9)</v>
      </c>
      <c r="D146" s="302">
        <f>'Ind T6'!W53</f>
        <v>0.24459041931035638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1.2246197585073966</v>
      </c>
      <c r="I146" s="299" t="str">
        <f>CONCATENATE("(",ROUND((H146/$H147)*100,1),")")</f>
        <v>(28.6)</v>
      </c>
      <c r="K146" s="302">
        <f t="shared" ref="K146:K147" si="122">B146-B136</f>
        <v>-2.01250798771484E-2</v>
      </c>
      <c r="L146" s="302">
        <f t="shared" ref="L146:L147" si="123">D146-D136</f>
        <v>-1.2046621411784836E-2</v>
      </c>
      <c r="M146" s="302">
        <f t="shared" ref="M146:M147" si="124">F146-F136</f>
        <v>0</v>
      </c>
      <c r="N146" s="302">
        <f t="shared" ref="N146:N147" si="125">SUM(K146:M146)</f>
        <v>-3.2171701288933235E-2</v>
      </c>
    </row>
    <row r="147" spans="1:14" x14ac:dyDescent="0.2">
      <c r="A147" s="282" t="s">
        <v>363</v>
      </c>
      <c r="B147" s="302">
        <f>SUM(B145:B146)</f>
        <v>3.9745943139101612</v>
      </c>
      <c r="C147" s="299" t="str">
        <f>CONCATENATE("(",ROUND((B147/$H147)*100,1),")")</f>
        <v>(92.8)</v>
      </c>
      <c r="D147" s="302">
        <f>SUM(D145:D146)</f>
        <v>0.30740568608983559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4.2819999999999965</v>
      </c>
      <c r="I147" s="299" t="str">
        <f>CONCATENATE("(",ROUND((H147/$H147)*100,1),")")</f>
        <v>(100)</v>
      </c>
      <c r="K147" s="302">
        <f t="shared" si="122"/>
        <v>-0.22987291547671918</v>
      </c>
      <c r="L147" s="302">
        <f t="shared" si="123"/>
        <v>-1.2127084523283649E-2</v>
      </c>
      <c r="M147" s="302">
        <f t="shared" si="124"/>
        <v>0</v>
      </c>
      <c r="N147" s="302">
        <f t="shared" si="125"/>
        <v>-0.24200000000000282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4.9863803117490235</v>
      </c>
      <c r="C156" s="299" t="str">
        <f>CONCATENATE("(",ROUND((B156/$H158)*100,1),")")</f>
        <v>(56.3)</v>
      </c>
      <c r="D156" s="302">
        <f>'Ind T6'!M63</f>
        <v>0.66169975701089889</v>
      </c>
      <c r="E156" s="299" t="str">
        <f>CONCATENATE("(",ROUND((D156/$H158)*100,1),")")</f>
        <v>(7.5)</v>
      </c>
      <c r="F156" s="302">
        <f>'Ind T6'!N63</f>
        <v>0.42852936643787176</v>
      </c>
      <c r="G156" s="299" t="str">
        <f>CONCATENATE("(",ROUND((F156/$H158)*100,1),")")</f>
        <v>(4.8)</v>
      </c>
      <c r="H156" s="302">
        <f>SUM(B156,D156,F156)</f>
        <v>6.0766094351977937</v>
      </c>
      <c r="I156" s="299" t="str">
        <f>CONCATENATE("(",ROUND((H156/$H158)*100,1),")")</f>
        <v>(68.6)</v>
      </c>
      <c r="K156" s="302">
        <f>B161-B156</f>
        <v>0.13343495775823033</v>
      </c>
      <c r="L156" s="302">
        <f>D161-D156</f>
        <v>2.5315946501694442E-2</v>
      </c>
      <c r="M156" s="302">
        <f>F161-F156</f>
        <v>-1.8343573188085438E-3</v>
      </c>
      <c r="N156" s="302">
        <f>SUM(K156:M156)</f>
        <v>0.15691654694111623</v>
      </c>
    </row>
    <row r="157" spans="1:14" x14ac:dyDescent="0.2">
      <c r="A157" s="282" t="s">
        <v>365</v>
      </c>
      <c r="B157" s="302">
        <f>'Ind T6'!L62</f>
        <v>1.5823026728935834</v>
      </c>
      <c r="C157" s="299" t="str">
        <f>CONCATENATE("(",ROUND((B157/$H158)*100,1),")")</f>
        <v>(17.9)</v>
      </c>
      <c r="D157" s="302">
        <f>'Ind T6'!M62</f>
        <v>1.1606003674620564</v>
      </c>
      <c r="E157" s="299" t="str">
        <f>CONCATENATE("(",ROUND((D157/$H158)*100,1),")")</f>
        <v>(13.1)</v>
      </c>
      <c r="F157" s="302">
        <f>'Ind T6'!N62</f>
        <v>4.1487524446591179E-2</v>
      </c>
      <c r="G157" s="299" t="str">
        <f>CONCATENATE("(",ROUND((F157/$H158)*100,1),")")</f>
        <v>(0.5)</v>
      </c>
      <c r="H157" s="302">
        <f t="shared" ref="H157" si="126">SUM(B157,D157,F157)</f>
        <v>2.7843905648022309</v>
      </c>
      <c r="I157" s="299" t="str">
        <f>CONCATENATE("(",ROUND((H157/$H158)*100,1),")")</f>
        <v>(31.4)</v>
      </c>
      <c r="K157" s="302">
        <f t="shared" ref="K157:K158" si="127">B162-B157</f>
        <v>0.11765444226390009</v>
      </c>
      <c r="L157" s="302">
        <f t="shared" ref="L157:L158" si="128">D162-D157</f>
        <v>5.4404486360610793E-2</v>
      </c>
      <c r="M157" s="302">
        <f t="shared" ref="M157:M158" si="129">F162-F157</f>
        <v>1.0245244343663612E-3</v>
      </c>
      <c r="N157" s="302">
        <f t="shared" ref="N157:N158" si="130">SUM(K157:M157)</f>
        <v>0.17308345305887723</v>
      </c>
    </row>
    <row r="158" spans="1:14" x14ac:dyDescent="0.2">
      <c r="A158" s="282" t="s">
        <v>363</v>
      </c>
      <c r="B158" s="302">
        <f>SUM(B156:B157)</f>
        <v>6.5686829846426065</v>
      </c>
      <c r="C158" s="299" t="str">
        <f>CONCATENATE("(",ROUND((B158/$H158)*100,1),")")</f>
        <v>(74.1)</v>
      </c>
      <c r="D158" s="302">
        <f>SUM(D156:D157)</f>
        <v>1.8223001244729553</v>
      </c>
      <c r="E158" s="299" t="str">
        <f>CONCATENATE("(",ROUND((D158/$H158)*100,1),")")</f>
        <v>(20.6)</v>
      </c>
      <c r="F158" s="302">
        <f>SUM(F156:F157)</f>
        <v>0.47001689088446297</v>
      </c>
      <c r="G158" s="299" t="str">
        <f>CONCATENATE("(",ROUND((F158/$H158)*100,1),")")</f>
        <v>(5.3)</v>
      </c>
      <c r="H158" s="302">
        <f>SUM(H156:H157)</f>
        <v>8.8610000000000255</v>
      </c>
      <c r="I158" s="299" t="str">
        <f>CONCATENATE("(",ROUND((H158/$H158)*100,1),")")</f>
        <v>(100)</v>
      </c>
      <c r="K158" s="302">
        <f t="shared" si="127"/>
        <v>0.25108940002213131</v>
      </c>
      <c r="L158" s="302">
        <f t="shared" si="128"/>
        <v>7.9720432862305124E-2</v>
      </c>
      <c r="M158" s="302">
        <f t="shared" si="129"/>
        <v>-8.0983288444219648E-4</v>
      </c>
      <c r="N158" s="302">
        <f t="shared" si="130"/>
        <v>0.32999999999999424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5.1198152695072539</v>
      </c>
      <c r="C161" s="299" t="str">
        <f>CONCATENATE("(",ROUND((B161/$H163)*100,1),")")</f>
        <v>(55.7)</v>
      </c>
      <c r="D161" s="302">
        <f>'Ind T6'!R63</f>
        <v>0.68701570351259333</v>
      </c>
      <c r="E161" s="299" t="str">
        <f>CONCATENATE("(",ROUND((D161/$H163)*100,1),")")</f>
        <v>(7.5)</v>
      </c>
      <c r="F161" s="302">
        <f>'Ind T6'!S63</f>
        <v>0.42669500911906322</v>
      </c>
      <c r="G161" s="299" t="str">
        <f>CONCATENATE("(",ROUND((F161/$H163)*100,1),")")</f>
        <v>(4.6)</v>
      </c>
      <c r="H161" s="302">
        <f>SUM(B161,D161,F161)</f>
        <v>6.2335259821389108</v>
      </c>
      <c r="I161" s="299" t="str">
        <f>CONCATENATE("(",ROUND((H161/$H163)*100,1),")")</f>
        <v>(67.8)</v>
      </c>
      <c r="K161" s="302">
        <f>B166-B161</f>
        <v>0.16017496643922513</v>
      </c>
      <c r="L161" s="302">
        <f>D166-D161</f>
        <v>3.2363303807099619E-2</v>
      </c>
      <c r="M161" s="302">
        <f>F166-F161</f>
        <v>-1.5621290656787412E-2</v>
      </c>
      <c r="N161" s="302">
        <f>SUM(K161:M161)</f>
        <v>0.17691697958953734</v>
      </c>
    </row>
    <row r="162" spans="1:14" x14ac:dyDescent="0.2">
      <c r="A162" s="282" t="s">
        <v>365</v>
      </c>
      <c r="B162" s="302">
        <f>'Ind T6'!Q62</f>
        <v>1.6999571151574835</v>
      </c>
      <c r="C162" s="299" t="str">
        <f>CONCATENATE("(",ROUND((B162/$H163)*100,1),")")</f>
        <v>(18.5)</v>
      </c>
      <c r="D162" s="302">
        <f>'Ind T6'!R62</f>
        <v>1.2150048538226672</v>
      </c>
      <c r="E162" s="299" t="str">
        <f>CONCATENATE("(",ROUND((D162/$H163)*100,1),")")</f>
        <v>(13.2)</v>
      </c>
      <c r="F162" s="302">
        <f>'Ind T6'!S62</f>
        <v>4.251204888095754E-2</v>
      </c>
      <c r="G162" s="299" t="str">
        <f>CONCATENATE("(",ROUND((F162/$H163)*100,1),")")</f>
        <v>(0.5)</v>
      </c>
      <c r="H162" s="302">
        <f t="shared" ref="H162" si="131">SUM(B162,D162,F162)</f>
        <v>2.9574740178611081</v>
      </c>
      <c r="I162" s="299" t="str">
        <f>CONCATENATE("(",ROUND((H162/$H163)*100,1),")")</f>
        <v>(32.2)</v>
      </c>
      <c r="K162" s="302">
        <f t="shared" ref="K162:K163" si="132">B167-B162</f>
        <v>0.2138427221385224</v>
      </c>
      <c r="L162" s="302">
        <f t="shared" ref="L162:L163" si="133">D167-D162</f>
        <v>8.2708734458667221E-2</v>
      </c>
      <c r="M162" s="302">
        <f t="shared" ref="M162:M163" si="134">F167-F162</f>
        <v>1.5315638132469209E-3</v>
      </c>
      <c r="N162" s="302">
        <f t="shared" ref="N162:N163" si="135">SUM(K162:M162)</f>
        <v>0.29808302041043655</v>
      </c>
    </row>
    <row r="163" spans="1:14" x14ac:dyDescent="0.2">
      <c r="A163" s="282" t="s">
        <v>363</v>
      </c>
      <c r="B163" s="302">
        <f>SUM(B161:B162)</f>
        <v>6.8197723846647378</v>
      </c>
      <c r="C163" s="299" t="str">
        <f>CONCATENATE("(",ROUND((B163/$H163)*100,1),")")</f>
        <v>(74.2)</v>
      </c>
      <c r="D163" s="302">
        <f>SUM(D161:D162)</f>
        <v>1.9020205573352604</v>
      </c>
      <c r="E163" s="299" t="str">
        <f>CONCATENATE("(",ROUND((D163/$H163)*100,1),")")</f>
        <v>(20.7)</v>
      </c>
      <c r="F163" s="302">
        <f>SUM(F161:F162)</f>
        <v>0.46920705800002077</v>
      </c>
      <c r="G163" s="299" t="str">
        <f>CONCATENATE("(",ROUND((F163/$H163)*100,1),")")</f>
        <v>(5.1)</v>
      </c>
      <c r="H163" s="302">
        <f>SUM(H161:H162)</f>
        <v>9.1910000000000185</v>
      </c>
      <c r="I163" s="299" t="str">
        <f>CONCATENATE("(",ROUND((H163/$H163)*100,1),")")</f>
        <v>(100)</v>
      </c>
      <c r="K163" s="302">
        <f t="shared" si="132"/>
        <v>0.37401768857774709</v>
      </c>
      <c r="L163" s="302">
        <f t="shared" si="133"/>
        <v>0.11507203826576706</v>
      </c>
      <c r="M163" s="302">
        <f t="shared" si="134"/>
        <v>-1.4089726843540484E-2</v>
      </c>
      <c r="N163" s="302">
        <f t="shared" si="135"/>
        <v>0.47499999999997367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5.279990235946479</v>
      </c>
      <c r="C166" s="299" t="str">
        <f>CONCATENATE("(",ROUND((B166/$H168)*100,1),")")</f>
        <v>(54.6)</v>
      </c>
      <c r="D166" s="302">
        <f>'Ind T6'!W63</f>
        <v>0.71937900731969295</v>
      </c>
      <c r="E166" s="299" t="str">
        <f>CONCATENATE("(",ROUND((D166/$H168)*100,1),")")</f>
        <v>(7.4)</v>
      </c>
      <c r="F166" s="302">
        <f>'Ind T6'!X63</f>
        <v>0.41107371846227581</v>
      </c>
      <c r="G166" s="299" t="str">
        <f>CONCATENATE("(",ROUND((F166/$H168)*100,1),")")</f>
        <v>(4.3)</v>
      </c>
      <c r="H166" s="302">
        <f>SUM(B166,D166,F166)</f>
        <v>6.4104429617284477</v>
      </c>
      <c r="I166" s="299" t="str">
        <f>CONCATENATE("(",ROUND((H166/$H168)*100,1),")")</f>
        <v>(66.3)</v>
      </c>
      <c r="K166" s="302">
        <f>B166-B156</f>
        <v>0.29360992419745546</v>
      </c>
      <c r="L166" s="302">
        <f>D166-D156</f>
        <v>5.7679250308794061E-2</v>
      </c>
      <c r="M166" s="302">
        <f>F166-F156</f>
        <v>-1.7455647975595956E-2</v>
      </c>
      <c r="N166" s="302">
        <f>SUM(K166:M166)</f>
        <v>0.33383352653065357</v>
      </c>
    </row>
    <row r="167" spans="1:14" x14ac:dyDescent="0.2">
      <c r="A167" s="282" t="s">
        <v>365</v>
      </c>
      <c r="B167" s="302">
        <f>'Ind T6'!V62</f>
        <v>1.9137998372960059</v>
      </c>
      <c r="C167" s="299" t="str">
        <f>CONCATENATE("(",ROUND((B167/$H168)*100,1),")")</f>
        <v>(19.8)</v>
      </c>
      <c r="D167" s="302">
        <f>'Ind T6'!W62</f>
        <v>1.2977135882813344</v>
      </c>
      <c r="E167" s="299" t="str">
        <f>CONCATENATE("(",ROUND((D167/$H168)*100,1),")")</f>
        <v>(13.4)</v>
      </c>
      <c r="F167" s="302">
        <f>'Ind T6'!X62</f>
        <v>4.4043612694204461E-2</v>
      </c>
      <c r="G167" s="299" t="str">
        <f>CONCATENATE("(",ROUND((F167/$H168)*100,1),")")</f>
        <v>(0.5)</v>
      </c>
      <c r="H167" s="302">
        <f t="shared" ref="H167" si="136">SUM(B167,D167,F167)</f>
        <v>3.2555570382715451</v>
      </c>
      <c r="I167" s="299" t="str">
        <f>CONCATENATE("(",ROUND((H167/$H168)*100,1),")")</f>
        <v>(33.7)</v>
      </c>
      <c r="K167" s="302">
        <f t="shared" ref="K167:K168" si="137">B167-B157</f>
        <v>0.3314971644024225</v>
      </c>
      <c r="L167" s="302">
        <f t="shared" ref="L167:L168" si="138">D167-D157</f>
        <v>0.13711322081927801</v>
      </c>
      <c r="M167" s="302">
        <f t="shared" ref="M167:M168" si="139">F167-F157</f>
        <v>2.5560882476132821E-3</v>
      </c>
      <c r="N167" s="302">
        <f t="shared" ref="N167:N168" si="140">SUM(K167:M167)</f>
        <v>0.47116647346931378</v>
      </c>
    </row>
    <row r="168" spans="1:14" x14ac:dyDescent="0.2">
      <c r="A168" s="282" t="s">
        <v>363</v>
      </c>
      <c r="B168" s="302">
        <f>SUM(B166:B167)</f>
        <v>7.1937900732424849</v>
      </c>
      <c r="C168" s="299" t="str">
        <f>CONCATENATE("(",ROUND((B168/$H168)*100,1),")")</f>
        <v>(74.4)</v>
      </c>
      <c r="D168" s="302">
        <f>SUM(D166:D167)</f>
        <v>2.0170925956010275</v>
      </c>
      <c r="E168" s="299" t="str">
        <f>CONCATENATE("(",ROUND((D168/$H168)*100,1),")")</f>
        <v>(20.9)</v>
      </c>
      <c r="F168" s="302">
        <f>SUM(F166:F167)</f>
        <v>0.45511733115648029</v>
      </c>
      <c r="G168" s="299" t="str">
        <f>CONCATENATE("(",ROUND((F168/$H168)*100,1),")")</f>
        <v>(4.7)</v>
      </c>
      <c r="H168" s="302">
        <f>SUM(H166:H167)</f>
        <v>9.6659999999999933</v>
      </c>
      <c r="I168" s="299" t="str">
        <f>CONCATENATE("(",ROUND((H168/$H168)*100,1),")")</f>
        <v>(100)</v>
      </c>
      <c r="K168" s="302">
        <f t="shared" si="137"/>
        <v>0.6251070885998784</v>
      </c>
      <c r="L168" s="302">
        <f t="shared" si="138"/>
        <v>0.19479247112807219</v>
      </c>
      <c r="M168" s="302">
        <f t="shared" si="139"/>
        <v>-1.4899559727982681E-2</v>
      </c>
      <c r="N168" s="302">
        <f t="shared" si="140"/>
        <v>0.80499999999996796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41.824850961325176</v>
      </c>
      <c r="C177" s="299" t="str">
        <f>CONCATENATE("(",ROUND((B177/$H179)*100,1),")")</f>
        <v>(50.5)</v>
      </c>
      <c r="D177" s="302">
        <f>'Ind T6'!M72</f>
        <v>3.2995558139995449</v>
      </c>
      <c r="E177" s="299" t="str">
        <f>CONCATENATE("(",ROUND((D177/$H179)*100,1),")")</f>
        <v>(4)</v>
      </c>
      <c r="F177" s="302">
        <f>'Ind T6'!N72</f>
        <v>25.531424408637164</v>
      </c>
      <c r="G177" s="299" t="str">
        <f>CONCATENATE("(",ROUND((F177/$H179)*100,1),")")</f>
        <v>(30.8)</v>
      </c>
      <c r="H177" s="302">
        <f>SUM(B177,D177,F177)</f>
        <v>70.65583118396188</v>
      </c>
      <c r="I177" s="299" t="str">
        <f>CONCATENATE("(",ROUND((H177/$H179)*100,1),")")</f>
        <v>(85.3)</v>
      </c>
      <c r="K177" s="302">
        <f>B182-B177</f>
        <v>-0.34978378984821035</v>
      </c>
      <c r="L177" s="302">
        <f>D182-D177</f>
        <v>7.4444329792840769E-2</v>
      </c>
      <c r="M177" s="302">
        <f>F182-F177</f>
        <v>0.36658275278304586</v>
      </c>
      <c r="N177" s="302">
        <f>SUM(K177:M177)</f>
        <v>9.1243292727676284E-2</v>
      </c>
    </row>
    <row r="178" spans="1:14" x14ac:dyDescent="0.2">
      <c r="A178" s="282" t="s">
        <v>365</v>
      </c>
      <c r="B178" s="302">
        <f>'Ind T6'!L71</f>
        <v>6.8249527613056378</v>
      </c>
      <c r="C178" s="299" t="str">
        <f>CONCATENATE("(",ROUND((B178/$H179)*100,1),")")</f>
        <v>(8.2)</v>
      </c>
      <c r="D178" s="302">
        <f>'Ind T6'!M71</f>
        <v>4.1898586406803338</v>
      </c>
      <c r="E178" s="299" t="str">
        <f>CONCATENATE("(",ROUND((D178/$H179)*100,1),")")</f>
        <v>(5.1)</v>
      </c>
      <c r="F178" s="302">
        <f>'Ind T6'!N71</f>
        <v>1.1203574140521426</v>
      </c>
      <c r="G178" s="299" t="str">
        <f>CONCATENATE("(",ROUND((F178/$H179)*100,1),")")</f>
        <v>(1.4)</v>
      </c>
      <c r="H178" s="302">
        <f t="shared" ref="H178" si="141">SUM(B178,D178,F178)</f>
        <v>12.135168816038114</v>
      </c>
      <c r="I178" s="299" t="str">
        <f>CONCATENATE("(",ROUND((H178/$H179)*100,1),")")</f>
        <v>(14.7)</v>
      </c>
      <c r="K178" s="302">
        <f t="shared" ref="K178:K179" si="142">B183-B178</f>
        <v>5.8944754564314472E-2</v>
      </c>
      <c r="L178" s="302">
        <f t="shared" ref="L178:L179" si="143">D183-D178</f>
        <v>6.4278409317764407E-2</v>
      </c>
      <c r="M178" s="302">
        <f t="shared" ref="M178:M179" si="144">F183-F178</f>
        <v>1.4533543390206516E-2</v>
      </c>
      <c r="N178" s="302">
        <f t="shared" ref="N178:N179" si="145">SUM(K178:M178)</f>
        <v>0.13775670727228539</v>
      </c>
    </row>
    <row r="179" spans="1:14" x14ac:dyDescent="0.2">
      <c r="A179" s="282" t="s">
        <v>363</v>
      </c>
      <c r="B179" s="302">
        <f>SUM(B177:B178)</f>
        <v>48.649803722630814</v>
      </c>
      <c r="C179" s="299" t="str">
        <f>CONCATENATE("(",ROUND((B179/$H179)*100,1),")")</f>
        <v>(58.8)</v>
      </c>
      <c r="D179" s="302">
        <f>SUM(D177:D178)</f>
        <v>7.4894144546798787</v>
      </c>
      <c r="E179" s="299" t="str">
        <f>CONCATENATE("(",ROUND((D179/$H179)*100,1),")")</f>
        <v>(9)</v>
      </c>
      <c r="F179" s="302">
        <f>SUM(F177:F178)</f>
        <v>26.651781822689308</v>
      </c>
      <c r="G179" s="299" t="str">
        <f>CONCATENATE("(",ROUND((F179/$H179)*100,1),")")</f>
        <v>(32.2)</v>
      </c>
      <c r="H179" s="302">
        <f>SUM(H177:H178)</f>
        <v>82.790999999999997</v>
      </c>
      <c r="I179" s="299" t="str">
        <f>CONCATENATE("(",ROUND((H179/$H179)*100,1),")")</f>
        <v>(100)</v>
      </c>
      <c r="K179" s="302">
        <f t="shared" si="142"/>
        <v>-0.29083903528389499</v>
      </c>
      <c r="L179" s="302">
        <f t="shared" si="143"/>
        <v>0.13872273911060518</v>
      </c>
      <c r="M179" s="302">
        <f t="shared" si="144"/>
        <v>0.38111629617324994</v>
      </c>
      <c r="N179" s="302">
        <f t="shared" si="145"/>
        <v>0.22899999999996012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41.475067171476965</v>
      </c>
      <c r="C182" s="299" t="str">
        <f>CONCATENATE("(",ROUND((B182/$H184)*100,1),")")</f>
        <v>(50)</v>
      </c>
      <c r="D182" s="302">
        <f>'Ind T6'!R72</f>
        <v>3.3740001437923857</v>
      </c>
      <c r="E182" s="299" t="str">
        <f>CONCATENATE("(",ROUND((D182/$H184)*100,1),")")</f>
        <v>(4.1)</v>
      </c>
      <c r="F182" s="302">
        <f>'Ind T6'!S72</f>
        <v>25.89800716142021</v>
      </c>
      <c r="G182" s="299" t="str">
        <f>CONCATENATE("(",ROUND((F182/$H184)*100,1),")")</f>
        <v>(31.2)</v>
      </c>
      <c r="H182" s="302">
        <f>SUM(B182,D182,F182)</f>
        <v>70.747074476689562</v>
      </c>
      <c r="I182" s="299" t="str">
        <f>CONCATENATE("(",ROUND((H182/$H184)*100,1),")")</f>
        <v>(85.2)</v>
      </c>
      <c r="K182" s="302">
        <f>B187-B182</f>
        <v>0.18752055769444098</v>
      </c>
      <c r="L182" s="302">
        <f>D187-D182</f>
        <v>0.25324401725122092</v>
      </c>
      <c r="M182" s="302">
        <f>F187-F182</f>
        <v>1.5594929955923256</v>
      </c>
      <c r="N182" s="302">
        <f>SUM(K182:M182)</f>
        <v>2.0002575705379875</v>
      </c>
    </row>
    <row r="183" spans="1:14" x14ac:dyDescent="0.2">
      <c r="A183" s="282" t="s">
        <v>365</v>
      </c>
      <c r="B183" s="302">
        <f>'Ind T6'!Q71</f>
        <v>6.8838975158699522</v>
      </c>
      <c r="C183" s="299" t="str">
        <f>CONCATENATE("(",ROUND((B183/$H184)*100,1),")")</f>
        <v>(8.3)</v>
      </c>
      <c r="D183" s="302">
        <f>'Ind T6'!R71</f>
        <v>4.2541370499980982</v>
      </c>
      <c r="E183" s="299" t="str">
        <f>CONCATENATE("(",ROUND((D183/$H184)*100,1),")")</f>
        <v>(5.1)</v>
      </c>
      <c r="F183" s="302">
        <f>'Ind T6'!S71</f>
        <v>1.1348909574423491</v>
      </c>
      <c r="G183" s="299" t="str">
        <f>CONCATENATE("(",ROUND((F183/$H184)*100,1),")")</f>
        <v>(1.4)</v>
      </c>
      <c r="H183" s="302">
        <f t="shared" ref="H183" si="146">SUM(B183,D183,F183)</f>
        <v>12.2729255233104</v>
      </c>
      <c r="I183" s="299" t="str">
        <f>CONCATENATE("(",ROUND((H183/$H184)*100,1),")")</f>
        <v>(14.8)</v>
      </c>
      <c r="K183" s="302">
        <f t="shared" ref="K183:K184" si="147">B188-B183</f>
        <v>0.35461936363797797</v>
      </c>
      <c r="L183" s="302">
        <f t="shared" ref="L183:L184" si="148">D188-D183</f>
        <v>0.26880289038417704</v>
      </c>
      <c r="M183" s="302">
        <f t="shared" ref="M183:M184" si="149">F188-F183</f>
        <v>9.2320175439956298E-2</v>
      </c>
      <c r="N183" s="302">
        <f t="shared" ref="N183:N184" si="150">SUM(K183:M183)</f>
        <v>0.71574242946211131</v>
      </c>
    </row>
    <row r="184" spans="1:14" x14ac:dyDescent="0.2">
      <c r="A184" s="282" t="s">
        <v>363</v>
      </c>
      <c r="B184" s="302">
        <f>SUM(B182:B183)</f>
        <v>48.358964687346919</v>
      </c>
      <c r="C184" s="299" t="str">
        <f>CONCATENATE("(",ROUND((B184/$H184)*100,1),")")</f>
        <v>(58.2)</v>
      </c>
      <c r="D184" s="302">
        <f>SUM(D182:D183)</f>
        <v>7.6281371937904838</v>
      </c>
      <c r="E184" s="299" t="str">
        <f>CONCATENATE("(",ROUND((D184/$H184)*100,1),")")</f>
        <v>(9.2)</v>
      </c>
      <c r="F184" s="302">
        <f>SUM(F182:F183)</f>
        <v>27.032898118862558</v>
      </c>
      <c r="G184" s="299" t="str">
        <f>CONCATENATE("(",ROUND((F184/$H184)*100,1),")")</f>
        <v>(32.6)</v>
      </c>
      <c r="H184" s="302">
        <f>SUM(H182:H183)</f>
        <v>83.019999999999968</v>
      </c>
      <c r="I184" s="299" t="str">
        <f>CONCATENATE("(",ROUND((H184/$H184)*100,1),")")</f>
        <v>(100)</v>
      </c>
      <c r="K184" s="302">
        <f t="shared" si="147"/>
        <v>0.54213992133241362</v>
      </c>
      <c r="L184" s="302">
        <f t="shared" si="148"/>
        <v>0.52204690763539841</v>
      </c>
      <c r="M184" s="302">
        <f t="shared" si="149"/>
        <v>1.6518131710322841</v>
      </c>
      <c r="N184" s="302">
        <f t="shared" si="150"/>
        <v>2.7160000000000961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41.662587729171406</v>
      </c>
      <c r="C187" s="299" t="str">
        <f>CONCATENATE("(",ROUND((B187/$H189)*100,1),")")</f>
        <v>(48.6)</v>
      </c>
      <c r="D187" s="302">
        <f>'Ind T6'!W72</f>
        <v>3.6272441610436066</v>
      </c>
      <c r="E187" s="299" t="str">
        <f>CONCATENATE("(",ROUND((D187/$H189)*100,1),")")</f>
        <v>(4.2)</v>
      </c>
      <c r="F187" s="302">
        <f>'Ind T6'!X72</f>
        <v>27.457500157012536</v>
      </c>
      <c r="G187" s="299" t="str">
        <f>CONCATENATE("(",ROUND((F187/$H189)*100,1),")")</f>
        <v>(32)</v>
      </c>
      <c r="H187" s="302">
        <f>SUM(B187,D187,F187)</f>
        <v>72.747332047227545</v>
      </c>
      <c r="I187" s="299" t="str">
        <f>CONCATENATE("(",ROUND((H187/$H189)*100,1),")")</f>
        <v>(84.9)</v>
      </c>
      <c r="K187" s="302">
        <f>B187-B177</f>
        <v>-0.16226323215376937</v>
      </c>
      <c r="L187" s="302">
        <f>D187-D177</f>
        <v>0.32768834704406169</v>
      </c>
      <c r="M187" s="302">
        <f>F187-F177</f>
        <v>1.9260757483753714</v>
      </c>
      <c r="N187" s="302">
        <f>SUM(K187:M187)</f>
        <v>2.0915008632656638</v>
      </c>
    </row>
    <row r="188" spans="1:14" x14ac:dyDescent="0.2">
      <c r="A188" s="282" t="s">
        <v>365</v>
      </c>
      <c r="B188" s="302">
        <f>'Ind T6'!V71</f>
        <v>7.2385168795079302</v>
      </c>
      <c r="C188" s="299" t="str">
        <f>CONCATENATE("(",ROUND((B188/$H189)*100,1),")")</f>
        <v>(8.4)</v>
      </c>
      <c r="D188" s="302">
        <f>'Ind T6'!W71</f>
        <v>4.5229399403822752</v>
      </c>
      <c r="E188" s="299" t="str">
        <f>CONCATENATE("(",ROUND((D188/$H189)*100,1),")")</f>
        <v>(5.3)</v>
      </c>
      <c r="F188" s="302">
        <f>'Ind T6'!X71</f>
        <v>1.2272111328823054</v>
      </c>
      <c r="G188" s="299" t="str">
        <f>CONCATENATE("(",ROUND((F188/$H189)*100,1),")")</f>
        <v>(1.4)</v>
      </c>
      <c r="H188" s="302">
        <f t="shared" ref="H188" si="151">SUM(B188,D188,F188)</f>
        <v>12.988667952772511</v>
      </c>
      <c r="I188" s="299" t="str">
        <f>CONCATENATE("(",ROUND((H188/$H189)*100,1),")")</f>
        <v>(15.1)</v>
      </c>
      <c r="K188" s="302">
        <f t="shared" ref="K188:K189" si="152">B188-B178</f>
        <v>0.41356411820229244</v>
      </c>
      <c r="L188" s="302">
        <f t="shared" ref="L188:L189" si="153">D188-D178</f>
        <v>0.33308129970194145</v>
      </c>
      <c r="M188" s="302">
        <f t="shared" ref="M188:M189" si="154">F188-F178</f>
        <v>0.10685371883016281</v>
      </c>
      <c r="N188" s="302">
        <f t="shared" ref="N188:N189" si="155">SUM(K188:M188)</f>
        <v>0.8534991367343967</v>
      </c>
    </row>
    <row r="189" spans="1:14" x14ac:dyDescent="0.2">
      <c r="A189" s="282" t="s">
        <v>363</v>
      </c>
      <c r="B189" s="302">
        <f>SUM(B187:B188)</f>
        <v>48.901104608679333</v>
      </c>
      <c r="C189" s="299" t="str">
        <f>CONCATENATE("(",ROUND((B189/$H189)*100,1),")")</f>
        <v>(57)</v>
      </c>
      <c r="D189" s="302">
        <f>SUM(D187:D188)</f>
        <v>8.1501841014258822</v>
      </c>
      <c r="E189" s="299" t="str">
        <f>CONCATENATE("(",ROUND((D189/$H189)*100,1),")")</f>
        <v>(9.5)</v>
      </c>
      <c r="F189" s="302">
        <f>SUM(F187:F188)</f>
        <v>28.684711289894842</v>
      </c>
      <c r="G189" s="299" t="str">
        <f>CONCATENATE("(",ROUND((F189/$H189)*100,1),")")</f>
        <v>(33.5)</v>
      </c>
      <c r="H189" s="302">
        <f>SUM(H187:H188)</f>
        <v>85.736000000000061</v>
      </c>
      <c r="I189" s="299" t="str">
        <f>CONCATENATE("(",ROUND((H189/$H189)*100,1),")")</f>
        <v>(100)</v>
      </c>
      <c r="K189" s="302">
        <f t="shared" si="152"/>
        <v>0.25130088604851863</v>
      </c>
      <c r="L189" s="302">
        <f t="shared" si="153"/>
        <v>0.66076964674600358</v>
      </c>
      <c r="M189" s="302">
        <f t="shared" si="154"/>
        <v>2.032929467205534</v>
      </c>
      <c r="N189" s="302">
        <f t="shared" si="155"/>
        <v>2.9450000000000562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69.451998137153183</v>
      </c>
      <c r="C198" s="299" t="str">
        <f>CONCATENATE("(",ROUND((B198/$H200)*100,1),")")</f>
        <v>(40)</v>
      </c>
      <c r="D198" s="302">
        <f>'Ind T6'!M81</f>
        <v>18.647853638660173</v>
      </c>
      <c r="E198" s="299" t="str">
        <f>CONCATENATE("(",ROUND((D198/$H200)*100,1),")")</f>
        <v>(10.7)</v>
      </c>
      <c r="F198" s="302">
        <f>'Ind T6'!N81</f>
        <v>9.2673705289400292</v>
      </c>
      <c r="G198" s="299" t="str">
        <f>CONCATENATE("(",ROUND((F198/$H200)*100,1),")")</f>
        <v>(5.3)</v>
      </c>
      <c r="H198" s="302">
        <f>SUM(B198,D198,F198)</f>
        <v>97.367222304753398</v>
      </c>
      <c r="I198" s="299" t="str">
        <f>CONCATENATE("(",ROUND((H198/$H200)*100,1),")")</f>
        <v>(56.1)</v>
      </c>
      <c r="K198" s="302">
        <f>B203-B198</f>
        <v>0.62335834102279364</v>
      </c>
      <c r="L198" s="302">
        <f>D203-D198</f>
        <v>-0.23085022250263876</v>
      </c>
      <c r="M198" s="302">
        <f>F203-F198</f>
        <v>7.1356822215619786E-2</v>
      </c>
      <c r="N198" s="302">
        <f>SUM(K198:M198)</f>
        <v>0.46386494073577467</v>
      </c>
    </row>
    <row r="199" spans="1:14" x14ac:dyDescent="0.2">
      <c r="A199" s="282" t="s">
        <v>365</v>
      </c>
      <c r="B199" s="302">
        <f>'Ind T6'!L80</f>
        <v>30.732557215987992</v>
      </c>
      <c r="C199" s="299" t="str">
        <f>CONCATENATE("(",ROUND((B199/$H200)*100,1),")")</f>
        <v>(17.7)</v>
      </c>
      <c r="D199" s="302">
        <f>'Ind T6'!M80</f>
        <v>42.083120839887627</v>
      </c>
      <c r="E199" s="299" t="str">
        <f>CONCATENATE("(",ROUND((D199/$H200)*100,1),")")</f>
        <v>(24.2)</v>
      </c>
      <c r="F199" s="302">
        <f>'Ind T6'!N80</f>
        <v>3.4090996393707549</v>
      </c>
      <c r="G199" s="299" t="str">
        <f>CONCATENATE("(",ROUND((F199/$H200)*100,1),")")</f>
        <v>(2)</v>
      </c>
      <c r="H199" s="302">
        <f t="shared" ref="H199" si="156">SUM(B199,D199,F199)</f>
        <v>76.224777695246374</v>
      </c>
      <c r="I199" s="299" t="str">
        <f>CONCATENATE("(",ROUND((H199/$H200)*100,1),")")</f>
        <v>(43.9)</v>
      </c>
      <c r="K199" s="302">
        <f t="shared" ref="K199:K200" si="157">B204-B199</f>
        <v>0.76459772083658351</v>
      </c>
      <c r="L199" s="302">
        <f t="shared" ref="L199:L200" si="158">D204-D199</f>
        <v>-2.1132281698999407</v>
      </c>
      <c r="M199" s="302">
        <f t="shared" ref="M199:M200" si="159">F204-F199</f>
        <v>6.5765508327934707E-2</v>
      </c>
      <c r="N199" s="302">
        <f t="shared" ref="N199:N200" si="160">SUM(K199:M199)</f>
        <v>-1.2828649407354225</v>
      </c>
    </row>
    <row r="200" spans="1:14" x14ac:dyDescent="0.2">
      <c r="A200" s="282" t="s">
        <v>363</v>
      </c>
      <c r="B200" s="302">
        <f>SUM(B198:B199)</f>
        <v>100.18455535314118</v>
      </c>
      <c r="C200" s="299" t="str">
        <f>CONCATENATE("(",ROUND((B200/$H200)*100,1),")")</f>
        <v>(57.7)</v>
      </c>
      <c r="D200" s="302">
        <f>SUM(D198:D199)</f>
        <v>60.7309744785478</v>
      </c>
      <c r="E200" s="299" t="str">
        <f>CONCATENATE("(",ROUND((D200/$H200)*100,1),")")</f>
        <v>(35)</v>
      </c>
      <c r="F200" s="302">
        <f>SUM(F198:F199)</f>
        <v>12.676470168310784</v>
      </c>
      <c r="G200" s="299" t="str">
        <f>CONCATENATE("(",ROUND((F200/$H200)*100,1),")")</f>
        <v>(7.3)</v>
      </c>
      <c r="H200" s="302">
        <f>SUM(H198:H199)</f>
        <v>173.59199999999976</v>
      </c>
      <c r="I200" s="299" t="str">
        <f>CONCATENATE("(",ROUND((H200/$H200)*100,1),")")</f>
        <v>(100)</v>
      </c>
      <c r="K200" s="302">
        <f t="shared" si="157"/>
        <v>1.38795606185937</v>
      </c>
      <c r="L200" s="302">
        <f t="shared" si="158"/>
        <v>-2.3440783924025794</v>
      </c>
      <c r="M200" s="302">
        <f t="shared" si="159"/>
        <v>0.13712233054355494</v>
      </c>
      <c r="N200" s="302">
        <f t="shared" si="160"/>
        <v>-0.81899999999965445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70.075356478175976</v>
      </c>
      <c r="C203" s="299" t="str">
        <f>CONCATENATE("(",ROUND((B203/$H205)*100,1),")")</f>
        <v>(40.6)</v>
      </c>
      <c r="D203" s="302">
        <f>'Ind T6'!R81</f>
        <v>18.417003416157534</v>
      </c>
      <c r="E203" s="299" t="str">
        <f>CONCATENATE("(",ROUND((D203/$H205)*100,1),")")</f>
        <v>(10.7)</v>
      </c>
      <c r="F203" s="302">
        <f>'Ind T6'!S81</f>
        <v>9.338727351155649</v>
      </c>
      <c r="G203" s="299" t="str">
        <f>CONCATENATE("(",ROUND((F203/$H205)*100,1),")")</f>
        <v>(5.4)</v>
      </c>
      <c r="H203" s="302">
        <f>SUM(B203,D203,F203)</f>
        <v>97.831087245489158</v>
      </c>
      <c r="I203" s="299" t="str">
        <f>CONCATENATE("(",ROUND((H203/$H205)*100,1),")")</f>
        <v>(56.6)</v>
      </c>
      <c r="K203" s="302">
        <f>B208-B203</f>
        <v>1.1996511524787081</v>
      </c>
      <c r="L203" s="302">
        <f>D208-D203</f>
        <v>-0.10890324795345308</v>
      </c>
      <c r="M203" s="302">
        <f>F208-F203</f>
        <v>0.15565360162055342</v>
      </c>
      <c r="N203" s="302">
        <f>SUM(K203:M203)</f>
        <v>1.2464015061458085</v>
      </c>
    </row>
    <row r="204" spans="1:14" x14ac:dyDescent="0.2">
      <c r="A204" s="282" t="s">
        <v>365</v>
      </c>
      <c r="B204" s="302">
        <f>'Ind T6'!Q80</f>
        <v>31.497154936824575</v>
      </c>
      <c r="C204" s="299" t="str">
        <f>CONCATENATE("(",ROUND((B204/$H205)*100,1),")")</f>
        <v>(18.2)</v>
      </c>
      <c r="D204" s="302">
        <f>'Ind T6'!R80</f>
        <v>39.969892669987686</v>
      </c>
      <c r="E204" s="299" t="str">
        <f>CONCATENATE("(",ROUND((D204/$H205)*100,1),")")</f>
        <v>(23.1)</v>
      </c>
      <c r="F204" s="302">
        <f>'Ind T6'!S80</f>
        <v>3.4748651476986896</v>
      </c>
      <c r="G204" s="299" t="str">
        <f>CONCATENATE("(",ROUND((F204/$H205)*100,1),")")</f>
        <v>(2)</v>
      </c>
      <c r="H204" s="302">
        <f t="shared" ref="H204" si="161">SUM(B204,D204,F204)</f>
        <v>74.941912754510952</v>
      </c>
      <c r="I204" s="299" t="str">
        <f>CONCATENATE("(",ROUND((H204/$H205)*100,1),")")</f>
        <v>(43.4)</v>
      </c>
      <c r="K204" s="302">
        <f t="shared" ref="K204:K205" si="162">B209-B204</f>
        <v>1.9586121691802738</v>
      </c>
      <c r="L204" s="302">
        <f t="shared" ref="L204:L205" si="163">D209-D204</f>
        <v>-3.2991870709190962</v>
      </c>
      <c r="M204" s="302">
        <f t="shared" ref="M204:M205" si="164">F209-F204</f>
        <v>0.1961733955928886</v>
      </c>
      <c r="N204" s="302">
        <f t="shared" ref="N204:N205" si="165">SUM(K204:M204)</f>
        <v>-1.1444015061459338</v>
      </c>
    </row>
    <row r="205" spans="1:14" x14ac:dyDescent="0.2">
      <c r="A205" s="282" t="s">
        <v>363</v>
      </c>
      <c r="B205" s="302">
        <f>SUM(B203:B204)</f>
        <v>101.57251141500055</v>
      </c>
      <c r="C205" s="299" t="str">
        <f>CONCATENATE("(",ROUND((B205/$H205)*100,1),")")</f>
        <v>(58.8)</v>
      </c>
      <c r="D205" s="302">
        <f>SUM(D203:D204)</f>
        <v>58.386896086145221</v>
      </c>
      <c r="E205" s="299" t="str">
        <f>CONCATENATE("(",ROUND((D205/$H205)*100,1),")")</f>
        <v>(33.8)</v>
      </c>
      <c r="F205" s="302">
        <f>SUM(F203:F204)</f>
        <v>12.813592498854339</v>
      </c>
      <c r="G205" s="299" t="str">
        <f>CONCATENATE("(",ROUND((F205/$H205)*100,1),")")</f>
        <v>(7.4)</v>
      </c>
      <c r="H205" s="302">
        <f>SUM(H203:H204)</f>
        <v>172.77300000000011</v>
      </c>
      <c r="I205" s="299" t="str">
        <f>CONCATENATE("(",ROUND((H205/$H205)*100,1),")")</f>
        <v>(100)</v>
      </c>
      <c r="K205" s="302">
        <f t="shared" si="162"/>
        <v>3.1582633216589784</v>
      </c>
      <c r="L205" s="302">
        <f t="shared" si="163"/>
        <v>-3.4080903188725458</v>
      </c>
      <c r="M205" s="302">
        <f t="shared" si="164"/>
        <v>0.35182699721344157</v>
      </c>
      <c r="N205" s="302">
        <f t="shared" si="165"/>
        <v>0.10199999999987419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71.275007630654684</v>
      </c>
      <c r="C208" s="299" t="str">
        <f>CONCATENATE("(",ROUND((B208/$H210)*100,1),")")</f>
        <v>(41.2)</v>
      </c>
      <c r="D208" s="302">
        <f>'Ind T6'!W81</f>
        <v>18.308100168204081</v>
      </c>
      <c r="E208" s="299" t="str">
        <f>CONCATENATE("(",ROUND((D208/$H210)*100,1),")")</f>
        <v>(10.6)</v>
      </c>
      <c r="F208" s="302">
        <f>'Ind T6'!X81</f>
        <v>9.4943809527762024</v>
      </c>
      <c r="G208" s="299" t="str">
        <f>CONCATENATE("(",ROUND((F208/$H210)*100,1),")")</f>
        <v>(5.5)</v>
      </c>
      <c r="H208" s="302">
        <f>SUM(B208,D208,F208)</f>
        <v>99.077488751634959</v>
      </c>
      <c r="I208" s="299" t="str">
        <f>CONCATENATE("(",ROUND((H208/$H210)*100,1),")")</f>
        <v>(57.3)</v>
      </c>
      <c r="K208" s="302">
        <f>B208-B198</f>
        <v>1.8230094935015018</v>
      </c>
      <c r="L208" s="302">
        <f>D208-D198</f>
        <v>-0.33975347045609183</v>
      </c>
      <c r="M208" s="302">
        <f>F208-F198</f>
        <v>0.2270104238361732</v>
      </c>
      <c r="N208" s="302">
        <f>SUM(K208:M208)</f>
        <v>1.7102664468815831</v>
      </c>
    </row>
    <row r="209" spans="1:14" x14ac:dyDescent="0.2">
      <c r="A209" s="282" t="s">
        <v>365</v>
      </c>
      <c r="B209" s="302">
        <f>'Ind T6'!V80</f>
        <v>33.455767106004849</v>
      </c>
      <c r="C209" s="299" t="str">
        <f>CONCATENATE("(",ROUND((B209/$H210)*100,1),")")</f>
        <v>(19.4)</v>
      </c>
      <c r="D209" s="302">
        <f>'Ind T6'!W80</f>
        <v>36.67070559906859</v>
      </c>
      <c r="E209" s="299" t="str">
        <f>CONCATENATE("(",ROUND((D209/$H210)*100,1),")")</f>
        <v>(21.2)</v>
      </c>
      <c r="F209" s="302">
        <f>'Ind T6'!X80</f>
        <v>3.6710385432915782</v>
      </c>
      <c r="G209" s="299" t="str">
        <f>CONCATENATE("(",ROUND((F209/$H210)*100,1),")")</f>
        <v>(2.1)</v>
      </c>
      <c r="H209" s="302">
        <f t="shared" ref="H209" si="166">SUM(B209,D209,F209)</f>
        <v>73.797511248365012</v>
      </c>
      <c r="I209" s="299" t="str">
        <f>CONCATENATE("(",ROUND((H209/$H210)*100,1),")")</f>
        <v>(42.7)</v>
      </c>
      <c r="K209" s="302">
        <f t="shared" ref="K209:K210" si="167">B209-B199</f>
        <v>2.7232098900168573</v>
      </c>
      <c r="L209" s="302">
        <f t="shared" ref="L209:L210" si="168">D209-D199</f>
        <v>-5.4124152408190369</v>
      </c>
      <c r="M209" s="302">
        <f t="shared" ref="M209:M210" si="169">F209-F199</f>
        <v>0.26193890392082331</v>
      </c>
      <c r="N209" s="302">
        <f t="shared" ref="N209:N210" si="170">SUM(K209:M209)</f>
        <v>-2.4272664468813563</v>
      </c>
    </row>
    <row r="210" spans="1:14" x14ac:dyDescent="0.2">
      <c r="A210" s="282" t="s">
        <v>363</v>
      </c>
      <c r="B210" s="302">
        <f>SUM(B208:B209)</f>
        <v>104.73077473665953</v>
      </c>
      <c r="C210" s="299" t="str">
        <f>CONCATENATE("(",ROUND((B210/$H210)*100,1),")")</f>
        <v>(60.6)</v>
      </c>
      <c r="D210" s="302">
        <f>SUM(D208:D209)</f>
        <v>54.978805767272675</v>
      </c>
      <c r="E210" s="299" t="str">
        <f>CONCATENATE("(",ROUND((D210/$H210)*100,1),")")</f>
        <v>(31.8)</v>
      </c>
      <c r="F210" s="302">
        <f>SUM(F208:F209)</f>
        <v>13.165419496067781</v>
      </c>
      <c r="G210" s="299" t="str">
        <f>CONCATENATE("(",ROUND((F210/$H210)*100,1),")")</f>
        <v>(7.6)</v>
      </c>
      <c r="H210" s="302">
        <f>SUM(H208:H209)</f>
        <v>172.87499999999997</v>
      </c>
      <c r="I210" s="299" t="str">
        <f>CONCATENATE("(",ROUND((H210/$H210)*100,1),")")</f>
        <v>(100)</v>
      </c>
      <c r="K210" s="302">
        <f t="shared" si="167"/>
        <v>4.5462193835183484</v>
      </c>
      <c r="L210" s="302">
        <f t="shared" si="168"/>
        <v>-5.7521687112751252</v>
      </c>
      <c r="M210" s="302">
        <f t="shared" si="169"/>
        <v>0.48894932775699651</v>
      </c>
      <c r="N210" s="302">
        <f t="shared" si="170"/>
        <v>-0.71699999999978026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36.231828253404018</v>
      </c>
      <c r="C219" s="299" t="str">
        <f>CONCATENATE("(",ROUND((B219/$H221)*100,1),")")</f>
        <v>(56.3)</v>
      </c>
      <c r="D219" s="302">
        <f>'Ind T6'!M90</f>
        <v>5.7019864344274414</v>
      </c>
      <c r="E219" s="299" t="str">
        <f>CONCATENATE("(",ROUND((D219/$H221)*100,1),")")</f>
        <v>(8.9)</v>
      </c>
      <c r="F219" s="302">
        <f>'Ind T6'!N90</f>
        <v>7.0055353222536487</v>
      </c>
      <c r="G219" s="299" t="str">
        <f>CONCATENATE("(",ROUND((F219/$H221)*100,1),")")</f>
        <v>(10.9)</v>
      </c>
      <c r="H219" s="302">
        <f>SUM(B219,D219,F219)</f>
        <v>48.939350010085107</v>
      </c>
      <c r="I219" s="299" t="str">
        <f>CONCATENATE("(",ROUND((H219/$H221)*100,1),")")</f>
        <v>(76)</v>
      </c>
      <c r="K219" s="302">
        <f>B224-B219</f>
        <v>3.851702363056198</v>
      </c>
      <c r="L219" s="302">
        <f>D224-D219</f>
        <v>0.61631540932774431</v>
      </c>
      <c r="M219" s="302">
        <f>F224-F219</f>
        <v>0.92230442323261208</v>
      </c>
      <c r="N219" s="302">
        <f>SUM(K219:M219)</f>
        <v>5.3903221956165543</v>
      </c>
    </row>
    <row r="220" spans="1:14" x14ac:dyDescent="0.2">
      <c r="A220" s="282" t="s">
        <v>365</v>
      </c>
      <c r="B220" s="302">
        <f>'Ind T6'!L89</f>
        <v>8.3616290086927982</v>
      </c>
      <c r="C220" s="299" t="str">
        <f>CONCATENATE("(",ROUND((B220/$H221)*100,1),")")</f>
        <v>(13)</v>
      </c>
      <c r="D220" s="302">
        <f>'Ind T6'!M89</f>
        <v>6.4831524459452261</v>
      </c>
      <c r="E220" s="299" t="str">
        <f>CONCATENATE("(",ROUND((D220/$H221)*100,1),")")</f>
        <v>(10.1)</v>
      </c>
      <c r="F220" s="302">
        <f>'Ind T6'!N89</f>
        <v>0.57886853527684934</v>
      </c>
      <c r="G220" s="299" t="str">
        <f>CONCATENATE("(",ROUND((F220/$H221)*100,1),")")</f>
        <v>(0.9)</v>
      </c>
      <c r="H220" s="302">
        <f t="shared" ref="H220" si="171">SUM(B220,D220,F220)</f>
        <v>15.423649989914873</v>
      </c>
      <c r="I220" s="299" t="str">
        <f>CONCATENATE("(",ROUND((H220/$H221)*100,1),")")</f>
        <v>(24)</v>
      </c>
      <c r="K220" s="302">
        <f t="shared" ref="K220:K221" si="172">B225-B220</f>
        <v>1.320900014869606</v>
      </c>
      <c r="L220" s="302">
        <f t="shared" ref="L220:L221" si="173">D225-D220</f>
        <v>1.0189987035909072</v>
      </c>
      <c r="M220" s="302">
        <f t="shared" ref="M220:M221" si="174">F225-F220</f>
        <v>5.6779085922797567E-2</v>
      </c>
      <c r="N220" s="302">
        <f t="shared" ref="N220:N221" si="175">SUM(K220:M220)</f>
        <v>2.3966778043833106</v>
      </c>
    </row>
    <row r="221" spans="1:14" x14ac:dyDescent="0.2">
      <c r="A221" s="282" t="s">
        <v>363</v>
      </c>
      <c r="B221" s="302">
        <f>SUM(B219:B220)</f>
        <v>44.59345726209682</v>
      </c>
      <c r="C221" s="299" t="str">
        <f>CONCATENATE("(",ROUND((B221/$H221)*100,1),")")</f>
        <v>(69.3)</v>
      </c>
      <c r="D221" s="302">
        <f>SUM(D219:D220)</f>
        <v>12.185138880372667</v>
      </c>
      <c r="E221" s="299" t="str">
        <f>CONCATENATE("(",ROUND((D221/$H221)*100,1),")")</f>
        <v>(18.9)</v>
      </c>
      <c r="F221" s="302">
        <f>SUM(F219:F220)</f>
        <v>7.5844038575304982</v>
      </c>
      <c r="G221" s="299" t="str">
        <f>CONCATENATE("(",ROUND((F221/$H221)*100,1),")")</f>
        <v>(11.8)</v>
      </c>
      <c r="H221" s="302">
        <f>SUM(H219:H220)</f>
        <v>64.362999999999985</v>
      </c>
      <c r="I221" s="299" t="str">
        <f>CONCATENATE("(",ROUND((H221/$H221)*100,1),")")</f>
        <v>(100)</v>
      </c>
      <c r="K221" s="302">
        <f t="shared" si="172"/>
        <v>5.1726023779257986</v>
      </c>
      <c r="L221" s="302">
        <f t="shared" si="173"/>
        <v>1.6353141129186515</v>
      </c>
      <c r="M221" s="302">
        <f t="shared" si="174"/>
        <v>0.97908350915541043</v>
      </c>
      <c r="N221" s="302">
        <f t="shared" si="175"/>
        <v>7.7869999999998605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40.083530616460216</v>
      </c>
      <c r="C224" s="299" t="str">
        <f>CONCATENATE("(",ROUND((B224/$H226)*100,1),")")</f>
        <v>(55.6)</v>
      </c>
      <c r="D224" s="302">
        <f>'Ind T6'!R90</f>
        <v>6.3183018437551857</v>
      </c>
      <c r="E224" s="299" t="str">
        <f>CONCATENATE("(",ROUND((D224/$H226)*100,1),")")</f>
        <v>(8.8)</v>
      </c>
      <c r="F224" s="302">
        <f>'Ind T6'!S90</f>
        <v>7.9278397454862608</v>
      </c>
      <c r="G224" s="299" t="str">
        <f>CONCATENATE("(",ROUND((F224/$H226)*100,1),")")</f>
        <v>(11)</v>
      </c>
      <c r="H224" s="302">
        <f>SUM(B224,D224,F224)</f>
        <v>54.329672205701662</v>
      </c>
      <c r="I224" s="299" t="str">
        <f>CONCATENATE("(",ROUND((H224/$H226)*100,1),")")</f>
        <v>(75.3)</v>
      </c>
      <c r="K224" s="302">
        <f>B229-B224</f>
        <v>0.74636182831667242</v>
      </c>
      <c r="L224" s="302">
        <f>D229-D224</f>
        <v>0.48080187116341921</v>
      </c>
      <c r="M224" s="302">
        <f>F229-F224</f>
        <v>0.66066627400461631</v>
      </c>
      <c r="N224" s="302">
        <f>SUM(K224:M224)</f>
        <v>1.8878299734847079</v>
      </c>
    </row>
    <row r="225" spans="1:14" x14ac:dyDescent="0.2">
      <c r="A225" s="282" t="s">
        <v>365</v>
      </c>
      <c r="B225" s="302">
        <f>'Ind T6'!Q89</f>
        <v>9.6825290235624042</v>
      </c>
      <c r="C225" s="299" t="str">
        <f>CONCATENATE("(",ROUND((B225/$H226)*100,1),")")</f>
        <v>(13.4)</v>
      </c>
      <c r="D225" s="302">
        <f>'Ind T6'!R89</f>
        <v>7.5021511495361333</v>
      </c>
      <c r="E225" s="299" t="str">
        <f>CONCATENATE("(",ROUND((D225/$H226)*100,1),")")</f>
        <v>(10.4)</v>
      </c>
      <c r="F225" s="302">
        <f>'Ind T6'!S89</f>
        <v>0.63564762119964691</v>
      </c>
      <c r="G225" s="299" t="str">
        <f>CONCATENATE("(",ROUND((F225/$H226)*100,1),")")</f>
        <v>(0.9)</v>
      </c>
      <c r="H225" s="302">
        <f t="shared" ref="H225" si="176">SUM(B225,D225,F225)</f>
        <v>17.820327794298187</v>
      </c>
      <c r="I225" s="299" t="str">
        <f>CONCATENATE("(",ROUND((H225/$H226)*100,1),")")</f>
        <v>(24.7)</v>
      </c>
      <c r="K225" s="302">
        <f t="shared" ref="K225:K226" si="177">B230-B225</f>
        <v>0.87798048280456698</v>
      </c>
      <c r="L225" s="302">
        <f t="shared" ref="L225:L226" si="178">D230-D225</f>
        <v>0.98277669197696493</v>
      </c>
      <c r="M225" s="302">
        <f t="shared" ref="M225:M226" si="179">F230-F225</f>
        <v>1.8412851733853763E-2</v>
      </c>
      <c r="N225" s="302">
        <f t="shared" ref="N225:N226" si="180">SUM(K225:M225)</f>
        <v>1.8791700265153857</v>
      </c>
    </row>
    <row r="226" spans="1:14" x14ac:dyDescent="0.2">
      <c r="A226" s="282" t="s">
        <v>363</v>
      </c>
      <c r="B226" s="302">
        <f>SUM(B224:B225)</f>
        <v>49.766059640022618</v>
      </c>
      <c r="C226" s="299" t="str">
        <f>CONCATENATE("(",ROUND((B226/$H226)*100,1),")")</f>
        <v>(69)</v>
      </c>
      <c r="D226" s="302">
        <f>SUM(D224:D225)</f>
        <v>13.820452993291319</v>
      </c>
      <c r="E226" s="299" t="str">
        <f>CONCATENATE("(",ROUND((D226/$H226)*100,1),")")</f>
        <v>(19.2)</v>
      </c>
      <c r="F226" s="302">
        <f>SUM(F224:F225)</f>
        <v>8.5634873666859086</v>
      </c>
      <c r="G226" s="299" t="str">
        <f>CONCATENATE("(",ROUND((F226/$H226)*100,1),")")</f>
        <v>(11.9)</v>
      </c>
      <c r="H226" s="302">
        <f>SUM(H224:H225)</f>
        <v>72.149999999999849</v>
      </c>
      <c r="I226" s="299" t="str">
        <f>CONCATENATE("(",ROUND((H226/$H226)*100,1),")")</f>
        <v>(100)</v>
      </c>
      <c r="K226" s="302">
        <f t="shared" si="177"/>
        <v>1.6243423111212394</v>
      </c>
      <c r="L226" s="302">
        <f t="shared" si="178"/>
        <v>1.4635785631403841</v>
      </c>
      <c r="M226" s="302">
        <f t="shared" si="179"/>
        <v>0.67907912573846829</v>
      </c>
      <c r="N226" s="302">
        <f t="shared" si="180"/>
        <v>3.7670000000000918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40.829892444776888</v>
      </c>
      <c r="C229" s="299" t="str">
        <f>CONCATENATE("(",ROUND((B229/$H231)*100,1),")")</f>
        <v>(53.8)</v>
      </c>
      <c r="D229" s="302">
        <f>'Ind T6'!W90</f>
        <v>6.7991037149186049</v>
      </c>
      <c r="E229" s="299" t="str">
        <f>CONCATENATE("(",ROUND((D229/$H231)*100,1),")")</f>
        <v>(9)</v>
      </c>
      <c r="F229" s="302">
        <f>'Ind T6'!X90</f>
        <v>8.5885060194908771</v>
      </c>
      <c r="G229" s="299" t="str">
        <f>CONCATENATE("(",ROUND((F229/$H231)*100,1),")")</f>
        <v>(11.3)</v>
      </c>
      <c r="H229" s="302">
        <f>SUM(B229,D229,F229)</f>
        <v>56.217502179186368</v>
      </c>
      <c r="I229" s="299" t="str">
        <f>CONCATENATE("(",ROUND((H229/$H231)*100,1),")")</f>
        <v>(74.1)</v>
      </c>
      <c r="K229" s="302">
        <f>B229-B219</f>
        <v>4.5980641913728704</v>
      </c>
      <c r="L229" s="302">
        <f>D229-D219</f>
        <v>1.0971172804911635</v>
      </c>
      <c r="M229" s="302">
        <f>F229-F219</f>
        <v>1.5829706972372284</v>
      </c>
      <c r="N229" s="302">
        <f>SUM(K229:M229)</f>
        <v>7.2781521691012623</v>
      </c>
    </row>
    <row r="230" spans="1:14" x14ac:dyDescent="0.2">
      <c r="A230" s="282" t="s">
        <v>365</v>
      </c>
      <c r="B230" s="302">
        <f>'Ind T6'!V89</f>
        <v>10.560509506366971</v>
      </c>
      <c r="C230" s="299" t="str">
        <f>CONCATENATE("(",ROUND((B230/$H231)*100,1),")")</f>
        <v>(13.9)</v>
      </c>
      <c r="D230" s="302">
        <f>'Ind T6'!W89</f>
        <v>8.4849278415130982</v>
      </c>
      <c r="E230" s="299" t="str">
        <f>CONCATENATE("(",ROUND((D230/$H231)*100,1),")")</f>
        <v>(11.2)</v>
      </c>
      <c r="F230" s="302">
        <f>'Ind T6'!X89</f>
        <v>0.65406047293350067</v>
      </c>
      <c r="G230" s="299" t="str">
        <f>CONCATENATE("(",ROUND((F230/$H231)*100,1),")")</f>
        <v>(0.9)</v>
      </c>
      <c r="H230" s="302">
        <f t="shared" ref="H230" si="181">SUM(B230,D230,F230)</f>
        <v>19.699497820813569</v>
      </c>
      <c r="I230" s="299" t="str">
        <f>CONCATENATE("(",ROUND((H230/$H231)*100,1),")")</f>
        <v>(25.9)</v>
      </c>
      <c r="K230" s="302">
        <f t="shared" ref="K230:K231" si="182">B230-B220</f>
        <v>2.1988804976741729</v>
      </c>
      <c r="L230" s="302">
        <f t="shared" ref="L230:L231" si="183">D230-D220</f>
        <v>2.0017753955678721</v>
      </c>
      <c r="M230" s="302">
        <f t="shared" ref="M230:M231" si="184">F230-F220</f>
        <v>7.5191937656651331E-2</v>
      </c>
      <c r="N230" s="302">
        <f t="shared" ref="N230:N231" si="185">SUM(K230:M230)</f>
        <v>4.2758478308986962</v>
      </c>
    </row>
    <row r="231" spans="1:14" x14ac:dyDescent="0.2">
      <c r="A231" s="282" t="s">
        <v>363</v>
      </c>
      <c r="B231" s="302">
        <f>SUM(B229:B230)</f>
        <v>51.390401951143858</v>
      </c>
      <c r="C231" s="299" t="str">
        <f>CONCATENATE("(",ROUND((B231/$H231)*100,1),")")</f>
        <v>(67.7)</v>
      </c>
      <c r="D231" s="302">
        <f>SUM(D229:D230)</f>
        <v>15.284031556431703</v>
      </c>
      <c r="E231" s="299" t="str">
        <f>CONCATENATE("(",ROUND((D231/$H231)*100,1),")")</f>
        <v>(20.1)</v>
      </c>
      <c r="F231" s="302">
        <f>SUM(F229:F230)</f>
        <v>9.2425664924243769</v>
      </c>
      <c r="G231" s="299" t="str">
        <f>CONCATENATE("(",ROUND((F231/$H231)*100,1),")")</f>
        <v>(12.2)</v>
      </c>
      <c r="H231" s="302">
        <f>SUM(H229:H230)</f>
        <v>75.916999999999945</v>
      </c>
      <c r="I231" s="299" t="str">
        <f>CONCATENATE("(",ROUND((H231/$H231)*100,1),")")</f>
        <v>(100)</v>
      </c>
      <c r="K231" s="302">
        <f t="shared" si="182"/>
        <v>6.796944689047038</v>
      </c>
      <c r="L231" s="302">
        <f t="shared" si="183"/>
        <v>3.0988926760590356</v>
      </c>
      <c r="M231" s="302">
        <f t="shared" si="184"/>
        <v>1.6581626348938787</v>
      </c>
      <c r="N231" s="302">
        <f t="shared" si="185"/>
        <v>11.553999999999952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13.510698458025198</v>
      </c>
      <c r="C240" s="299" t="str">
        <f>CONCATENATE("(",ROUND((B240/$H242)*100,1),")")</f>
        <v>(21.1)</v>
      </c>
      <c r="D240" s="302">
        <f>'Ind T6'!M99</f>
        <v>13.999633131795889</v>
      </c>
      <c r="E240" s="299" t="str">
        <f>CONCATENATE("(",ROUND((D240/$H242)*100,1),")")</f>
        <v>(21.9)</v>
      </c>
      <c r="F240" s="302">
        <f>'Ind T6'!N99</f>
        <v>1.9278556733803385</v>
      </c>
      <c r="G240" s="299" t="str">
        <f>CONCATENATE("(",ROUND((F240/$H242)*100,1),")")</f>
        <v>(3)</v>
      </c>
      <c r="H240" s="302">
        <f>SUM(B240,D240,F240)</f>
        <v>29.438187263201424</v>
      </c>
      <c r="I240" s="299" t="str">
        <f>CONCATENATE("(",ROUND((H240/$H242)*100,1),")")</f>
        <v>(46)</v>
      </c>
      <c r="K240" s="302">
        <f>B245-B240</f>
        <v>-8.2638011826091429E-2</v>
      </c>
      <c r="L240" s="302">
        <f>D245-D240</f>
        <v>-0.28225214292876011</v>
      </c>
      <c r="M240" s="302">
        <f>F245-F240</f>
        <v>2.7982389200866153E-2</v>
      </c>
      <c r="N240" s="302">
        <f>SUM(K240:M240)</f>
        <v>-0.33690776555398538</v>
      </c>
    </row>
    <row r="241" spans="1:14" x14ac:dyDescent="0.2">
      <c r="A241" s="282" t="s">
        <v>365</v>
      </c>
      <c r="B241" s="302">
        <f>'Ind T6'!L98</f>
        <v>11.444213114260801</v>
      </c>
      <c r="C241" s="299" t="str">
        <f>CONCATENATE("(",ROUND((B241/$H242)*100,1),")")</f>
        <v>(17.9)</v>
      </c>
      <c r="D241" s="302">
        <f>'Ind T6'!M98</f>
        <v>20.621261673953985</v>
      </c>
      <c r="E241" s="299" t="str">
        <f>CONCATENATE("(",ROUND((D241/$H242)*100,1),")")</f>
        <v>(32.2)</v>
      </c>
      <c r="F241" s="302">
        <f>'Ind T6'!N98</f>
        <v>2.4843379485837676</v>
      </c>
      <c r="G241" s="299" t="str">
        <f>CONCATENATE("(",ROUND((F241/$H242)*100,1),")")</f>
        <v>(3.9)</v>
      </c>
      <c r="H241" s="302">
        <f t="shared" ref="H241" si="186">SUM(B241,D241,F241)</f>
        <v>34.54981273679855</v>
      </c>
      <c r="I241" s="299" t="str">
        <f>CONCATENATE("(",ROUND((H241/$H242)*100,1),")")</f>
        <v>(54)</v>
      </c>
      <c r="K241" s="302">
        <f t="shared" ref="K241:K242" si="187">B246-B241</f>
        <v>-8.2338053443056225E-2</v>
      </c>
      <c r="L241" s="302">
        <f t="shared" ref="L241:L242" si="188">D246-D241</f>
        <v>-0.3130651400260156</v>
      </c>
      <c r="M241" s="302">
        <f t="shared" ref="M241:M242" si="189">F246-F241</f>
        <v>5.1310959023104452E-2</v>
      </c>
      <c r="N241" s="302">
        <f t="shared" ref="N241:N242" si="190">SUM(K241:M241)</f>
        <v>-0.34409223444596737</v>
      </c>
    </row>
    <row r="242" spans="1:14" x14ac:dyDescent="0.2">
      <c r="A242" s="282" t="s">
        <v>363</v>
      </c>
      <c r="B242" s="302">
        <f>SUM(B240:B241)</f>
        <v>24.954911572286001</v>
      </c>
      <c r="C242" s="299" t="str">
        <f>CONCATENATE("(",ROUND((B242/$H242)*100,1),")")</f>
        <v>(39)</v>
      </c>
      <c r="D242" s="302">
        <f>SUM(D240:D241)</f>
        <v>34.62089480574987</v>
      </c>
      <c r="E242" s="299" t="str">
        <f>CONCATENATE("(",ROUND((D242/$H242)*100,1),")")</f>
        <v>(54.1)</v>
      </c>
      <c r="F242" s="302">
        <f>SUM(F240:F241)</f>
        <v>4.4121936219641062</v>
      </c>
      <c r="G242" s="299" t="str">
        <f>CONCATENATE("(",ROUND((F242/$H242)*100,1),")")</f>
        <v>(6.9)</v>
      </c>
      <c r="H242" s="302">
        <f>SUM(H240:H241)</f>
        <v>63.987999999999971</v>
      </c>
      <c r="I242" s="299" t="str">
        <f>CONCATENATE("(",ROUND((H242/$H242)*100,1),")")</f>
        <v>(100)</v>
      </c>
      <c r="K242" s="302">
        <f t="shared" si="187"/>
        <v>-0.16497606526915121</v>
      </c>
      <c r="L242" s="302">
        <f t="shared" si="188"/>
        <v>-0.59531728295477393</v>
      </c>
      <c r="M242" s="302">
        <f t="shared" si="189"/>
        <v>7.9293348223970384E-2</v>
      </c>
      <c r="N242" s="302">
        <f t="shared" si="190"/>
        <v>-0.68099999999995475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13.428060446199106</v>
      </c>
      <c r="C245" s="299" t="str">
        <f>CONCATENATE("(",ROUND((B245/$H247)*100,1),")")</f>
        <v>(21.2)</v>
      </c>
      <c r="D245" s="302">
        <f>'Ind T6'!R99</f>
        <v>13.717380988867129</v>
      </c>
      <c r="E245" s="299" t="str">
        <f>CONCATENATE("(",ROUND((D245/$H247)*100,1),")")</f>
        <v>(21.7)</v>
      </c>
      <c r="F245" s="302">
        <f>'Ind T6'!S99</f>
        <v>1.9558380625812046</v>
      </c>
      <c r="G245" s="299" t="str">
        <f>CONCATENATE("(",ROUND((F245/$H247)*100,1),")")</f>
        <v>(3.1)</v>
      </c>
      <c r="H245" s="302">
        <f>SUM(B245,D245,F245)</f>
        <v>29.10127949764744</v>
      </c>
      <c r="I245" s="299" t="str">
        <f>CONCATENATE("(",ROUND((H245/$H247)*100,1),")")</f>
        <v>(46)</v>
      </c>
      <c r="K245" s="302">
        <f>B250-B245</f>
        <v>1.5301350979823187</v>
      </c>
      <c r="L245" s="302">
        <f>D250-D245</f>
        <v>1.1910083789741304</v>
      </c>
      <c r="M245" s="302">
        <f>F250-F245</f>
        <v>0.24419413158363534</v>
      </c>
      <c r="N245" s="302">
        <f>SUM(K245:M245)</f>
        <v>2.9653376085400844</v>
      </c>
    </row>
    <row r="246" spans="1:14" x14ac:dyDescent="0.2">
      <c r="A246" s="282" t="s">
        <v>365</v>
      </c>
      <c r="B246" s="302">
        <f>'Ind T6'!Q98</f>
        <v>11.361875060817745</v>
      </c>
      <c r="C246" s="299" t="str">
        <f>CONCATENATE("(",ROUND((B246/$H247)*100,1),")")</f>
        <v>(17.9)</v>
      </c>
      <c r="D246" s="302">
        <f>'Ind T6'!R98</f>
        <v>20.308196533927969</v>
      </c>
      <c r="E246" s="299" t="str">
        <f>CONCATENATE("(",ROUND((D246/$H247)*100,1),")")</f>
        <v>(32.1)</v>
      </c>
      <c r="F246" s="302">
        <f>'Ind T6'!S98</f>
        <v>2.535648907606872</v>
      </c>
      <c r="G246" s="299" t="str">
        <f>CONCATENATE("(",ROUND((F246/$H247)*100,1),")")</f>
        <v>(4)</v>
      </c>
      <c r="H246" s="302">
        <f t="shared" ref="H246" si="191">SUM(B246,D246,F246)</f>
        <v>34.205720502352584</v>
      </c>
      <c r="I246" s="299" t="str">
        <f>CONCATENATE("(",ROUND((H246/$H247)*100,1),")")</f>
        <v>(54)</v>
      </c>
      <c r="K246" s="302">
        <f t="shared" ref="K246:K247" si="192">B251-B246</f>
        <v>1.2083477956891038</v>
      </c>
      <c r="L246" s="302">
        <f t="shared" ref="L246:L247" si="193">D251-D246</f>
        <v>1.8571083656822793</v>
      </c>
      <c r="M246" s="302">
        <f t="shared" ref="M246:M247" si="194">F251-F246</f>
        <v>0.3282062300885058</v>
      </c>
      <c r="N246" s="302">
        <f t="shared" ref="N246:N247" si="195">SUM(K246:M246)</f>
        <v>3.3936623914598889</v>
      </c>
    </row>
    <row r="247" spans="1:14" x14ac:dyDescent="0.2">
      <c r="A247" s="282" t="s">
        <v>363</v>
      </c>
      <c r="B247" s="302">
        <f>SUM(B245:B246)</f>
        <v>24.78993550701685</v>
      </c>
      <c r="C247" s="299" t="str">
        <f>CONCATENATE("(",ROUND((B247/$H247)*100,1),")")</f>
        <v>(39.2)</v>
      </c>
      <c r="D247" s="302">
        <f>SUM(D245:D246)</f>
        <v>34.025577522795096</v>
      </c>
      <c r="E247" s="299" t="str">
        <f>CONCATENATE("(",ROUND((D247/$H247)*100,1),")")</f>
        <v>(53.7)</v>
      </c>
      <c r="F247" s="302">
        <f>SUM(F245:F246)</f>
        <v>4.4914869701880766</v>
      </c>
      <c r="G247" s="299" t="str">
        <f>CONCATENATE("(",ROUND((F247/$H247)*100,1),")")</f>
        <v>(7.1)</v>
      </c>
      <c r="H247" s="302">
        <f>SUM(H245:H246)</f>
        <v>63.307000000000023</v>
      </c>
      <c r="I247" s="299" t="str">
        <f>CONCATENATE("(",ROUND((H247/$H247)*100,1),")")</f>
        <v>(100)</v>
      </c>
      <c r="K247" s="302">
        <f t="shared" si="192"/>
        <v>2.7384828936714243</v>
      </c>
      <c r="L247" s="302">
        <f t="shared" si="193"/>
        <v>3.0481167446564115</v>
      </c>
      <c r="M247" s="302">
        <f t="shared" si="194"/>
        <v>0.57240036167214114</v>
      </c>
      <c r="N247" s="302">
        <f t="shared" si="195"/>
        <v>6.3589999999999769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14.958195544181425</v>
      </c>
      <c r="C250" s="299" t="str">
        <f>CONCATENATE("(",ROUND((B250/$H252)*100,1),")")</f>
        <v>(21.5)</v>
      </c>
      <c r="D250" s="302">
        <f>'Ind T6'!W99</f>
        <v>14.908389367841259</v>
      </c>
      <c r="E250" s="299" t="str">
        <f>CONCATENATE("(",ROUND((D250/$H252)*100,1),")")</f>
        <v>(21.4)</v>
      </c>
      <c r="F250" s="302">
        <f>'Ind T6'!X99</f>
        <v>2.20003219416484</v>
      </c>
      <c r="G250" s="299" t="str">
        <f>CONCATENATE("(",ROUND((F250/$H252)*100,1),")")</f>
        <v>(3.2)</v>
      </c>
      <c r="H250" s="302">
        <f>SUM(B250,D250,F250)</f>
        <v>32.066617106187522</v>
      </c>
      <c r="I250" s="299" t="str">
        <f>CONCATENATE("(",ROUND((H250/$H252)*100,1),")")</f>
        <v>(46)</v>
      </c>
      <c r="K250" s="302">
        <f>B250-B240</f>
        <v>1.4474970861562273</v>
      </c>
      <c r="L250" s="302">
        <f>D250-D240</f>
        <v>0.90875623604537026</v>
      </c>
      <c r="M250" s="302">
        <f>F250-F240</f>
        <v>0.2721765207845015</v>
      </c>
      <c r="N250" s="302">
        <f>SUM(K250:M250)</f>
        <v>2.6284298429860993</v>
      </c>
    </row>
    <row r="251" spans="1:14" x14ac:dyDescent="0.2">
      <c r="A251" s="282" t="s">
        <v>365</v>
      </c>
      <c r="B251" s="302">
        <f>'Ind T6'!V98</f>
        <v>12.570222856506849</v>
      </c>
      <c r="C251" s="299" t="str">
        <f>CONCATENATE("(",ROUND((B251/$H252)*100,1),")")</f>
        <v>(18)</v>
      </c>
      <c r="D251" s="302">
        <f>'Ind T6'!W98</f>
        <v>22.165304899610248</v>
      </c>
      <c r="E251" s="299" t="str">
        <f>CONCATENATE("(",ROUND((D251/$H252)*100,1),")")</f>
        <v>(31.8)</v>
      </c>
      <c r="F251" s="302">
        <f>'Ind T6'!X98</f>
        <v>2.8638551376953778</v>
      </c>
      <c r="G251" s="299" t="str">
        <f>CONCATENATE("(",ROUND((F251/$H252)*100,1),")")</f>
        <v>(4.1)</v>
      </c>
      <c r="H251" s="302">
        <f t="shared" ref="H251" si="196">SUM(B251,D251,F251)</f>
        <v>37.599382893812475</v>
      </c>
      <c r="I251" s="299" t="str">
        <f>CONCATENATE("(",ROUND((H251/$H252)*100,1),")")</f>
        <v>(54)</v>
      </c>
      <c r="K251" s="302">
        <f t="shared" ref="K251:K252" si="197">B251-B241</f>
        <v>1.1260097422460476</v>
      </c>
      <c r="L251" s="302">
        <f t="shared" ref="L251:L252" si="198">D251-D241</f>
        <v>1.5440432256562637</v>
      </c>
      <c r="M251" s="302">
        <f t="shared" ref="M251:M252" si="199">F251-F241</f>
        <v>0.37951718911161025</v>
      </c>
      <c r="N251" s="302">
        <f t="shared" ref="N251:N252" si="200">SUM(K251:M251)</f>
        <v>3.0495701570139215</v>
      </c>
    </row>
    <row r="252" spans="1:14" x14ac:dyDescent="0.2">
      <c r="A252" s="282" t="s">
        <v>363</v>
      </c>
      <c r="B252" s="302">
        <f>SUM(B250:B251)</f>
        <v>27.528418400688274</v>
      </c>
      <c r="C252" s="299" t="str">
        <f>CONCATENATE("(",ROUND((B252/$H252)*100,1),")")</f>
        <v>(39.5)</v>
      </c>
      <c r="D252" s="302">
        <f>SUM(D250:D251)</f>
        <v>37.073694267451508</v>
      </c>
      <c r="E252" s="299" t="str">
        <f>CONCATENATE("(",ROUND((D252/$H252)*100,1),")")</f>
        <v>(53.2)</v>
      </c>
      <c r="F252" s="302">
        <f>SUM(F250:F251)</f>
        <v>5.0638873318602178</v>
      </c>
      <c r="G252" s="299" t="str">
        <f>CONCATENATE("(",ROUND((F252/$H252)*100,1),")")</f>
        <v>(7.3)</v>
      </c>
      <c r="H252" s="302">
        <f>SUM(H250:H251)</f>
        <v>69.665999999999997</v>
      </c>
      <c r="I252" s="299" t="str">
        <f>CONCATENATE("(",ROUND((H252/$H252)*100,1),")")</f>
        <v>(100)</v>
      </c>
      <c r="K252" s="302">
        <f t="shared" si="197"/>
        <v>2.5735068284022731</v>
      </c>
      <c r="L252" s="302">
        <f t="shared" si="198"/>
        <v>2.4527994617016375</v>
      </c>
      <c r="M252" s="302">
        <f t="shared" si="199"/>
        <v>0.65169370989611153</v>
      </c>
      <c r="N252" s="302">
        <f t="shared" si="200"/>
        <v>5.6780000000000221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2.5121721545250488</v>
      </c>
      <c r="C261" s="299" t="str">
        <f>CONCATENATE("(",ROUND((B261/$H263)*100,1),")")</f>
        <v>(35.6)</v>
      </c>
      <c r="D261" s="302">
        <f>'Ind T6'!M108</f>
        <v>0.21437568058258935</v>
      </c>
      <c r="E261" s="299" t="str">
        <f>CONCATENATE("(",ROUND((D261/$H263)*100,1),")")</f>
        <v>(3)</v>
      </c>
      <c r="F261" s="302">
        <f>'Ind T6'!N108</f>
        <v>1.380871921203864</v>
      </c>
      <c r="G261" s="299" t="str">
        <f>CONCATENATE("(",ROUND((F261/$H263)*100,1),")")</f>
        <v>(19.6)</v>
      </c>
      <c r="H261" s="302">
        <f>SUM(B261,D261,F261)</f>
        <v>4.1074197563115025</v>
      </c>
      <c r="I261" s="299" t="str">
        <f>CONCATENATE("(",ROUND((H261/$H263)*100,1),")")</f>
        <v>(58.2)</v>
      </c>
      <c r="K261" s="302">
        <f>B266-B261</f>
        <v>-5.9198331544737304E-2</v>
      </c>
      <c r="L261" s="302">
        <f>D266-D261</f>
        <v>6.296019266763847E-3</v>
      </c>
      <c r="M261" s="302">
        <f>F266-F261</f>
        <v>-1.6636526179811595E-2</v>
      </c>
      <c r="N261" s="302">
        <f>SUM(K261:M261)</f>
        <v>-6.9538838457785052E-2</v>
      </c>
    </row>
    <row r="262" spans="1:14" x14ac:dyDescent="0.2">
      <c r="A262" s="282" t="s">
        <v>365</v>
      </c>
      <c r="B262" s="302">
        <f>'Ind T6'!L107</f>
        <v>1.4768610318764017</v>
      </c>
      <c r="C262" s="299" t="str">
        <f>CONCATENATE("(",ROUND((B262/$H263)*100,1),")")</f>
        <v>(20.9)</v>
      </c>
      <c r="D262" s="302">
        <f>'Ind T6'!M107</f>
        <v>0.69614959814987498</v>
      </c>
      <c r="E262" s="299" t="str">
        <f>CONCATENATE("(",ROUND((D262/$H263)*100,1),")")</f>
        <v>(9.9)</v>
      </c>
      <c r="F262" s="302">
        <f>'Ind T6'!N107</f>
        <v>0.77156961366223531</v>
      </c>
      <c r="G262" s="299" t="str">
        <f>CONCATENATE("(",ROUND((F262/$H263)*100,1),")")</f>
        <v>(10.9)</v>
      </c>
      <c r="H262" s="302">
        <f t="shared" ref="H262" si="201">SUM(B262,D262,F262)</f>
        <v>2.9445802436885118</v>
      </c>
      <c r="I262" s="299" t="str">
        <f>CONCATENATE("(",ROUND((H262/$H263)*100,1),")")</f>
        <v>(41.8)</v>
      </c>
      <c r="K262" s="302">
        <f t="shared" ref="K262:K263" si="202">B267-B262</f>
        <v>-2.8560227439831332E-2</v>
      </c>
      <c r="L262" s="302">
        <f t="shared" ref="L262:L263" si="203">D267-D262</f>
        <v>-2.609970045387211E-3</v>
      </c>
      <c r="M262" s="302">
        <f t="shared" ref="M262:M263" si="204">F267-F262</f>
        <v>-2.2290964057016693E-2</v>
      </c>
      <c r="N262" s="302">
        <f t="shared" ref="N262:N263" si="205">SUM(K262:M262)</f>
        <v>-5.3461161542235236E-2</v>
      </c>
    </row>
    <row r="263" spans="1:14" x14ac:dyDescent="0.2">
      <c r="A263" s="282" t="s">
        <v>363</v>
      </c>
      <c r="B263" s="302">
        <f>SUM(B261:B262)</f>
        <v>3.9890331864014508</v>
      </c>
      <c r="C263" s="299" t="str">
        <f>CONCATENATE("(",ROUND((B263/$H263)*100,1),")")</f>
        <v>(56.6)</v>
      </c>
      <c r="D263" s="302">
        <f>SUM(D261:D262)</f>
        <v>0.91052527873246436</v>
      </c>
      <c r="E263" s="299" t="str">
        <f>CONCATENATE("(",ROUND((D263/$H263)*100,1),")")</f>
        <v>(12.9)</v>
      </c>
      <c r="F263" s="302">
        <f>SUM(F261:F262)</f>
        <v>2.1524415348660995</v>
      </c>
      <c r="G263" s="299" t="str">
        <f>CONCATENATE("(",ROUND((F263/$H263)*100,1),")")</f>
        <v>(30.5)</v>
      </c>
      <c r="H263" s="302">
        <f>SUM(H261:H262)</f>
        <v>7.0520000000000138</v>
      </c>
      <c r="I263" s="299" t="str">
        <f>CONCATENATE("(",ROUND((H263/$H263)*100,1),")")</f>
        <v>(100)</v>
      </c>
      <c r="K263" s="302">
        <f t="shared" si="202"/>
        <v>-8.7758558984568857E-2</v>
      </c>
      <c r="L263" s="302">
        <f t="shared" si="203"/>
        <v>3.6860492213766083E-3</v>
      </c>
      <c r="M263" s="302">
        <f t="shared" si="204"/>
        <v>-3.8927490236828177E-2</v>
      </c>
      <c r="N263" s="302">
        <f t="shared" si="205"/>
        <v>-0.12300000000002043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2.4529738229803115</v>
      </c>
      <c r="C266" s="299" t="str">
        <f>CONCATENATE("(",ROUND((B266/$H268)*100,1),")")</f>
        <v>(35.4)</v>
      </c>
      <c r="D266" s="302">
        <f>'Ind T6'!R108</f>
        <v>0.2206716998493532</v>
      </c>
      <c r="E266" s="299" t="str">
        <f>CONCATENATE("(",ROUND((D266/$H268)*100,1),")")</f>
        <v>(3.2)</v>
      </c>
      <c r="F266" s="302">
        <f>'Ind T6'!S108</f>
        <v>1.3642353950240524</v>
      </c>
      <c r="G266" s="299" t="str">
        <f>CONCATENATE("(",ROUND((F266/$H268)*100,1),")")</f>
        <v>(19.7)</v>
      </c>
      <c r="H266" s="302">
        <f>SUM(B266,D266,F266)</f>
        <v>4.0378809178537169</v>
      </c>
      <c r="I266" s="299" t="str">
        <f>CONCATENATE("(",ROUND((H266/$H268)*100,1),")")</f>
        <v>(58.3)</v>
      </c>
      <c r="K266" s="302">
        <f>B271-B266</f>
        <v>1.9075628608633988E-2</v>
      </c>
      <c r="L266" s="302">
        <f>D271-D266</f>
        <v>1.9222193325292763E-2</v>
      </c>
      <c r="M266" s="302">
        <f>F271-F266</f>
        <v>3.9029644940365538E-2</v>
      </c>
      <c r="N266" s="302">
        <f>SUM(K266:M266)</f>
        <v>7.7327466874292289E-2</v>
      </c>
    </row>
    <row r="267" spans="1:14" x14ac:dyDescent="0.2">
      <c r="A267" s="282" t="s">
        <v>365</v>
      </c>
      <c r="B267" s="302">
        <f>'Ind T6'!Q107</f>
        <v>1.4483008044365704</v>
      </c>
      <c r="C267" s="299" t="str">
        <f>CONCATENATE("(",ROUND((B267/$H268)*100,1),")")</f>
        <v>(20.9)</v>
      </c>
      <c r="D267" s="302">
        <f>'Ind T6'!R107</f>
        <v>0.69353962810448777</v>
      </c>
      <c r="E267" s="299" t="str">
        <f>CONCATENATE("(",ROUND((D267/$H268)*100,1),")")</f>
        <v>(10)</v>
      </c>
      <c r="F267" s="302">
        <f>'Ind T6'!S107</f>
        <v>0.74927864960521862</v>
      </c>
      <c r="G267" s="299" t="str">
        <f>CONCATENATE("(",ROUND((F267/$H268)*100,1),")")</f>
        <v>(10.8)</v>
      </c>
      <c r="H267" s="302">
        <f t="shared" ref="H267" si="206">SUM(B267,D267,F267)</f>
        <v>2.8911190821462771</v>
      </c>
      <c r="I267" s="299" t="str">
        <f>CONCATENATE("(",ROUND((H267/$H268)*100,1),")")</f>
        <v>(41.7)</v>
      </c>
      <c r="K267" s="302">
        <f t="shared" ref="K267:K268" si="207">B272-B267</f>
        <v>3.9041333267928024E-2</v>
      </c>
      <c r="L267" s="302">
        <f t="shared" ref="L267:L268" si="208">D272-D267</f>
        <v>1.4261591944198626E-2</v>
      </c>
      <c r="M267" s="302">
        <f t="shared" ref="M267:M268" si="209">F272-F267</f>
        <v>-1.863039208641859E-2</v>
      </c>
      <c r="N267" s="302">
        <f t="shared" ref="N267:N268" si="210">SUM(K267:M267)</f>
        <v>3.467253312570806E-2</v>
      </c>
    </row>
    <row r="268" spans="1:14" x14ac:dyDescent="0.2">
      <c r="A268" s="282" t="s">
        <v>363</v>
      </c>
      <c r="B268" s="302">
        <f>SUM(B266:B267)</f>
        <v>3.9012746274168819</v>
      </c>
      <c r="C268" s="299" t="str">
        <f>CONCATENATE("(",ROUND((B268/$H268)*100,1),")")</f>
        <v>(56.3)</v>
      </c>
      <c r="D268" s="302">
        <f>SUM(D266:D267)</f>
        <v>0.91421132795384097</v>
      </c>
      <c r="E268" s="299" t="str">
        <f>CONCATENATE("(",ROUND((D268/$H268)*100,1),")")</f>
        <v>(13.2)</v>
      </c>
      <c r="F268" s="302">
        <f>SUM(F266:F267)</f>
        <v>2.1135140446292713</v>
      </c>
      <c r="G268" s="299" t="str">
        <f>CONCATENATE("(",ROUND((F268/$H268)*100,1),")")</f>
        <v>(30.5)</v>
      </c>
      <c r="H268" s="302">
        <f>SUM(H266:H267)</f>
        <v>6.9289999999999941</v>
      </c>
      <c r="I268" s="299" t="str">
        <f>CONCATENATE("(",ROUND((H268/$H268)*100,1),")")</f>
        <v>(100)</v>
      </c>
      <c r="K268" s="302">
        <f t="shared" si="207"/>
        <v>5.8116961876562012E-2</v>
      </c>
      <c r="L268" s="302">
        <f t="shared" si="208"/>
        <v>3.3483785269491362E-2</v>
      </c>
      <c r="M268" s="302">
        <f t="shared" si="209"/>
        <v>2.0399252853946948E-2</v>
      </c>
      <c r="N268" s="302">
        <f t="shared" si="210"/>
        <v>0.11200000000000032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2.4720494515889455</v>
      </c>
      <c r="C271" s="299" t="str">
        <f>CONCATENATE("(",ROUND((B271/$H273)*100,1),")")</f>
        <v>(35.1)</v>
      </c>
      <c r="D271" s="302">
        <f>'Ind T6'!W108</f>
        <v>0.23989389317464596</v>
      </c>
      <c r="E271" s="299" t="str">
        <f>CONCATENATE("(",ROUND((D271/$H273)*100,1),")")</f>
        <v>(3.4)</v>
      </c>
      <c r="F271" s="302">
        <f>'Ind T6'!X108</f>
        <v>1.403265039964418</v>
      </c>
      <c r="G271" s="299" t="str">
        <f>CONCATENATE("(",ROUND((F271/$H273)*100,1),")")</f>
        <v>(19.9)</v>
      </c>
      <c r="H271" s="302">
        <f>SUM(B271,D271,F271)</f>
        <v>4.1152083847280094</v>
      </c>
      <c r="I271" s="299" t="str">
        <f>CONCATENATE("(",ROUND((H271/$H273)*100,1),")")</f>
        <v>(58.4)</v>
      </c>
      <c r="K271" s="302">
        <f>B271-B261</f>
        <v>-4.0122702936103316E-2</v>
      </c>
      <c r="L271" s="302">
        <f>D271-D261</f>
        <v>2.5518212592056611E-2</v>
      </c>
      <c r="M271" s="302">
        <f>F271-F261</f>
        <v>2.2393118760553943E-2</v>
      </c>
      <c r="N271" s="302">
        <f>SUM(K271:M271)</f>
        <v>7.7886284165072373E-3</v>
      </c>
    </row>
    <row r="272" spans="1:14" x14ac:dyDescent="0.2">
      <c r="A272" s="282" t="s">
        <v>365</v>
      </c>
      <c r="B272" s="302">
        <f>'Ind T6'!V107</f>
        <v>1.4873421377044984</v>
      </c>
      <c r="C272" s="299" t="str">
        <f>CONCATENATE("(",ROUND((B272/$H273)*100,1),")")</f>
        <v>(21.1)</v>
      </c>
      <c r="D272" s="302">
        <f>'Ind T6'!W107</f>
        <v>0.7078012200486864</v>
      </c>
      <c r="E272" s="299" t="str">
        <f>CONCATENATE("(",ROUND((D272/$H273)*100,1),")")</f>
        <v>(10.1)</v>
      </c>
      <c r="F272" s="302">
        <f>'Ind T6'!X107</f>
        <v>0.73064825751880003</v>
      </c>
      <c r="G272" s="299" t="str">
        <f>CONCATENATE("(",ROUND((F272/$H273)*100,1),")")</f>
        <v>(10.4)</v>
      </c>
      <c r="H272" s="302">
        <f t="shared" ref="H272" si="211">SUM(B272,D272,F272)</f>
        <v>2.9257916152719847</v>
      </c>
      <c r="I272" s="299" t="str">
        <f>CONCATENATE("(",ROUND((H272/$H273)*100,1),")")</f>
        <v>(41.6)</v>
      </c>
      <c r="K272" s="302">
        <f t="shared" ref="K272:K273" si="212">B272-B262</f>
        <v>1.0481105828096693E-2</v>
      </c>
      <c r="L272" s="302">
        <f t="shared" ref="L272:L273" si="213">D272-D262</f>
        <v>1.1651621898811415E-2</v>
      </c>
      <c r="M272" s="302">
        <f t="shared" ref="M272:M273" si="214">F272-F262</f>
        <v>-4.0921356143435283E-2</v>
      </c>
      <c r="N272" s="302">
        <f t="shared" ref="N272:N273" si="215">SUM(K272:M272)</f>
        <v>-1.8788628416527176E-2</v>
      </c>
    </row>
    <row r="273" spans="1:14" x14ac:dyDescent="0.2">
      <c r="A273" s="282" t="s">
        <v>363</v>
      </c>
      <c r="B273" s="302">
        <f>SUM(B271:B272)</f>
        <v>3.9593915892934439</v>
      </c>
      <c r="C273" s="299" t="str">
        <f>CONCATENATE("(",ROUND((B273/$H273)*100,1),")")</f>
        <v>(56.2)</v>
      </c>
      <c r="D273" s="302">
        <f>SUM(D271:D272)</f>
        <v>0.94769511322333233</v>
      </c>
      <c r="E273" s="299" t="str">
        <f>CONCATENATE("(",ROUND((D273/$H273)*100,1),")")</f>
        <v>(13.5)</v>
      </c>
      <c r="F273" s="302">
        <f>SUM(F271:F272)</f>
        <v>2.1339132974832182</v>
      </c>
      <c r="G273" s="299" t="str">
        <f>CONCATENATE("(",ROUND((F273/$H273)*100,1),")")</f>
        <v>(30.3)</v>
      </c>
      <c r="H273" s="302">
        <f>SUM(H271:H272)</f>
        <v>7.0409999999999942</v>
      </c>
      <c r="I273" s="299" t="str">
        <f>CONCATENATE("(",ROUND((H273/$H273)*100,1),")")</f>
        <v>(100)</v>
      </c>
      <c r="K273" s="302">
        <f t="shared" si="212"/>
        <v>-2.9641597108006845E-2</v>
      </c>
      <c r="L273" s="302">
        <f t="shared" si="213"/>
        <v>3.716983449086797E-2</v>
      </c>
      <c r="M273" s="302">
        <f t="shared" si="214"/>
        <v>-1.852823738288123E-2</v>
      </c>
      <c r="N273" s="302">
        <f t="shared" si="215"/>
        <v>-1.1000000000020105E-2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21.462691722978544</v>
      </c>
      <c r="C282" s="299" t="str">
        <f>CONCATENATE("(",ROUND((B282/$H284)*100,1),")")</f>
        <v>(64.8)</v>
      </c>
      <c r="D282" s="302">
        <f>'Ind T6'!M117</f>
        <v>1.4200377026158368</v>
      </c>
      <c r="E282" s="299" t="str">
        <f>CONCATENATE("(",ROUND((D282/$H284)*100,1),")")</f>
        <v>(4.3)</v>
      </c>
      <c r="F282" s="302">
        <f>'Ind T6'!N117</f>
        <v>2.1529940204850502</v>
      </c>
      <c r="G282" s="299" t="str">
        <f>CONCATENATE("(",ROUND((F282/$H284)*100,1),")")</f>
        <v>(6.5)</v>
      </c>
      <c r="H282" s="302">
        <f>SUM(B282,D282,F282)</f>
        <v>25.03572344607943</v>
      </c>
      <c r="I282" s="299" t="str">
        <f>CONCATENATE("(",ROUND((H282/$H284)*100,1),")")</f>
        <v>(75.6)</v>
      </c>
      <c r="K282" s="302">
        <f>B287-B282</f>
        <v>1.1075542215669998</v>
      </c>
      <c r="L282" s="302">
        <f>D287-D282</f>
        <v>9.5951986708651127E-2</v>
      </c>
      <c r="M282" s="302">
        <f>F287-F282</f>
        <v>0.18081852122679631</v>
      </c>
      <c r="N282" s="302">
        <f>SUM(K282:M282)</f>
        <v>1.3843247295024472</v>
      </c>
    </row>
    <row r="283" spans="1:14" x14ac:dyDescent="0.2">
      <c r="A283" s="282" t="s">
        <v>365</v>
      </c>
      <c r="B283" s="302">
        <f>'Ind T6'!L116</f>
        <v>5.9413251455715264</v>
      </c>
      <c r="C283" s="299" t="str">
        <f>CONCATENATE("(",ROUND((B283/$H284)*100,1),")")</f>
        <v>(17.9)</v>
      </c>
      <c r="D283" s="302">
        <f>'Ind T6'!M116</f>
        <v>1.8334334067764169</v>
      </c>
      <c r="E283" s="299" t="str">
        <f>CONCATENATE("(",ROUND((D283/$H284)*100,1),")")</f>
        <v>(5.5)</v>
      </c>
      <c r="F283" s="302">
        <f>'Ind T6'!N116</f>
        <v>0.31851800157262433</v>
      </c>
      <c r="G283" s="299" t="str">
        <f>CONCATENATE("(",ROUND((F283/$H284)*100,1),")")</f>
        <v>(1)</v>
      </c>
      <c r="H283" s="302">
        <f t="shared" ref="H283" si="216">SUM(B283,D283,F283)</f>
        <v>8.0932765539205676</v>
      </c>
      <c r="I283" s="299" t="str">
        <f>CONCATENATE("(",ROUND((H283/$H284)*100,1),")")</f>
        <v>(24.4)</v>
      </c>
      <c r="K283" s="302">
        <f t="shared" ref="K283:K284" si="217">B288-B283</f>
        <v>0.49928993826423529</v>
      </c>
      <c r="L283" s="302">
        <f t="shared" ref="L283:L284" si="218">D288-D283</f>
        <v>8.1583081375160571E-2</v>
      </c>
      <c r="M283" s="302">
        <f t="shared" ref="M283:M284" si="219">F288-F283</f>
        <v>2.3802250858165119E-2</v>
      </c>
      <c r="N283" s="302">
        <f t="shared" ref="N283:N284" si="220">SUM(K283:M283)</f>
        <v>0.60467527049756098</v>
      </c>
    </row>
    <row r="284" spans="1:14" x14ac:dyDescent="0.2">
      <c r="A284" s="282" t="s">
        <v>363</v>
      </c>
      <c r="B284" s="302">
        <f>SUM(B282:B283)</f>
        <v>27.40401686855007</v>
      </c>
      <c r="C284" s="299" t="str">
        <f>CONCATENATE("(",ROUND((B284/$H284)*100,1),")")</f>
        <v>(82.7)</v>
      </c>
      <c r="D284" s="302">
        <f>SUM(D282:D283)</f>
        <v>3.2534711093922537</v>
      </c>
      <c r="E284" s="299" t="str">
        <f>CONCATENATE("(",ROUND((D284/$H284)*100,1),")")</f>
        <v>(9.8)</v>
      </c>
      <c r="F284" s="302">
        <f>SUM(F282:F283)</f>
        <v>2.4715120220576745</v>
      </c>
      <c r="G284" s="299" t="str">
        <f>CONCATENATE("(",ROUND((F284/$H284)*100,1),")")</f>
        <v>(7.5)</v>
      </c>
      <c r="H284" s="302">
        <f>SUM(H282:H283)</f>
        <v>33.128999999999998</v>
      </c>
      <c r="I284" s="299" t="str">
        <f>CONCATENATE("(",ROUND((H284/$H284)*100,1),")")</f>
        <v>(100)</v>
      </c>
      <c r="K284" s="302">
        <f t="shared" si="217"/>
        <v>1.6068441598312369</v>
      </c>
      <c r="L284" s="302">
        <f t="shared" si="218"/>
        <v>0.1775350680838117</v>
      </c>
      <c r="M284" s="302">
        <f t="shared" si="219"/>
        <v>0.20462077208496154</v>
      </c>
      <c r="N284" s="302">
        <f t="shared" si="220"/>
        <v>1.9890000000000101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22.570245944545544</v>
      </c>
      <c r="C287" s="299" t="str">
        <f>CONCATENATE("(",ROUND((B287/$H289)*100,1),")")</f>
        <v>(64.3)</v>
      </c>
      <c r="D287" s="302">
        <f>'Ind T6'!R117</f>
        <v>1.515989689324488</v>
      </c>
      <c r="E287" s="299" t="str">
        <f>CONCATENATE("(",ROUND((D287/$H289)*100,1),")")</f>
        <v>(4.3)</v>
      </c>
      <c r="F287" s="302">
        <f>'Ind T6'!S117</f>
        <v>2.3338125417118465</v>
      </c>
      <c r="G287" s="299" t="str">
        <f>CONCATENATE("(",ROUND((F287/$H289)*100,1),")")</f>
        <v>(6.6)</v>
      </c>
      <c r="H287" s="302">
        <f>SUM(B287,D287,F287)</f>
        <v>26.420048175581879</v>
      </c>
      <c r="I287" s="299" t="str">
        <f>CONCATENATE("(",ROUND((H287/$H289)*100,1),")")</f>
        <v>(75.2)</v>
      </c>
      <c r="K287" s="302">
        <f>B292-B287</f>
        <v>0.90269228614855734</v>
      </c>
      <c r="L287" s="302">
        <f>D292-D287</f>
        <v>9.0657455441910173E-2</v>
      </c>
      <c r="M287" s="302">
        <f>F292-F287</f>
        <v>0.17482105769491518</v>
      </c>
      <c r="N287" s="302">
        <f>SUM(K287:M287)</f>
        <v>1.1681707992853827</v>
      </c>
    </row>
    <row r="288" spans="1:14" x14ac:dyDescent="0.2">
      <c r="A288" s="282" t="s">
        <v>365</v>
      </c>
      <c r="B288" s="302">
        <f>'Ind T6'!Q116</f>
        <v>6.4406150838357616</v>
      </c>
      <c r="C288" s="299" t="str">
        <f>CONCATENATE("(",ROUND((B288/$H289)*100,1),")")</f>
        <v>(18.3)</v>
      </c>
      <c r="D288" s="302">
        <f>'Ind T6'!R116</f>
        <v>1.9150164881515774</v>
      </c>
      <c r="E288" s="299" t="str">
        <f>CONCATENATE("(",ROUND((D288/$H289)*100,1),")")</f>
        <v>(5.5)</v>
      </c>
      <c r="F288" s="302">
        <f>'Ind T6'!S116</f>
        <v>0.34232025243078945</v>
      </c>
      <c r="G288" s="299" t="str">
        <f>CONCATENATE("(",ROUND((F288/$H289)*100,1),")")</f>
        <v>(1)</v>
      </c>
      <c r="H288" s="302">
        <f t="shared" ref="H288" si="221">SUM(B288,D288,F288)</f>
        <v>8.6979518244181282</v>
      </c>
      <c r="I288" s="299" t="str">
        <f>CONCATENATE("(",ROUND((H288/$H289)*100,1),")")</f>
        <v>(24.8)</v>
      </c>
      <c r="K288" s="302">
        <f t="shared" ref="K288:K289" si="222">B293-B288</f>
        <v>0.62157016791143338</v>
      </c>
      <c r="L288" s="302">
        <f t="shared" ref="L288:L289" si="223">D293-D288</f>
        <v>2.9680847737449945E-2</v>
      </c>
      <c r="M288" s="302">
        <f t="shared" ref="M288:M289" si="224">F293-F288</f>
        <v>1.8578185065792174E-2</v>
      </c>
      <c r="N288" s="302">
        <f t="shared" ref="N288:N289" si="225">SUM(K288:M288)</f>
        <v>0.66982920071467555</v>
      </c>
    </row>
    <row r="289" spans="1:14" x14ac:dyDescent="0.2">
      <c r="A289" s="282" t="s">
        <v>363</v>
      </c>
      <c r="B289" s="302">
        <f>SUM(B287:B288)</f>
        <v>29.010861028381306</v>
      </c>
      <c r="C289" s="299" t="str">
        <f>CONCATENATE("(",ROUND((B289/$H289)*100,1),")")</f>
        <v>(82.6)</v>
      </c>
      <c r="D289" s="302">
        <f>SUM(D287:D288)</f>
        <v>3.4310061774760654</v>
      </c>
      <c r="E289" s="299" t="str">
        <f>CONCATENATE("(",ROUND((D289/$H289)*100,1),")")</f>
        <v>(9.8)</v>
      </c>
      <c r="F289" s="302">
        <f>SUM(F287:F288)</f>
        <v>2.6761327941426361</v>
      </c>
      <c r="G289" s="299" t="str">
        <f>CONCATENATE("(",ROUND((F289/$H289)*100,1),")")</f>
        <v>(7.6)</v>
      </c>
      <c r="H289" s="302">
        <f>SUM(H287:H288)</f>
        <v>35.118000000000009</v>
      </c>
      <c r="I289" s="299" t="str">
        <f>CONCATENATE("(",ROUND((H289/$H289)*100,1),")")</f>
        <v>(100)</v>
      </c>
      <c r="K289" s="302">
        <f t="shared" si="222"/>
        <v>1.5242624540599898</v>
      </c>
      <c r="L289" s="302">
        <f t="shared" si="223"/>
        <v>0.12033830317936012</v>
      </c>
      <c r="M289" s="302">
        <f t="shared" si="224"/>
        <v>0.19339924276070741</v>
      </c>
      <c r="N289" s="302">
        <f t="shared" si="225"/>
        <v>1.8380000000000574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23.472938230694101</v>
      </c>
      <c r="C292" s="299" t="str">
        <f>CONCATENATE("(",ROUND((B292/$H294)*100,1),")")</f>
        <v>(63.5)</v>
      </c>
      <c r="D292" s="302">
        <f>'Ind T6'!W117</f>
        <v>1.6066471447663981</v>
      </c>
      <c r="E292" s="299" t="str">
        <f>CONCATENATE("(",ROUND((D292/$H294)*100,1),")")</f>
        <v>(4.3)</v>
      </c>
      <c r="F292" s="302">
        <f>'Ind T6'!X117</f>
        <v>2.5086335994067617</v>
      </c>
      <c r="G292" s="299" t="str">
        <f>CONCATENATE("(",ROUND((F292/$H294)*100,1),")")</f>
        <v>(6.8)</v>
      </c>
      <c r="H292" s="302">
        <f>SUM(B292,D292,F292)</f>
        <v>27.58821897486726</v>
      </c>
      <c r="I292" s="299" t="str">
        <f>CONCATENATE("(",ROUND((H292/$H294)*100,1),")")</f>
        <v>(74.7)</v>
      </c>
      <c r="K292" s="302">
        <f>B292-B282</f>
        <v>2.0102465077155571</v>
      </c>
      <c r="L292" s="302">
        <f>D292-D282</f>
        <v>0.1866094421505613</v>
      </c>
      <c r="M292" s="302">
        <f>F292-F282</f>
        <v>0.3556395789217115</v>
      </c>
      <c r="N292" s="302">
        <f>SUM(K292:M292)</f>
        <v>2.5524955287878299</v>
      </c>
    </row>
    <row r="293" spans="1:14" x14ac:dyDescent="0.2">
      <c r="A293" s="282" t="s">
        <v>365</v>
      </c>
      <c r="B293" s="302">
        <f>'Ind T6'!V116</f>
        <v>7.062185251747195</v>
      </c>
      <c r="C293" s="299" t="str">
        <f>CONCATENATE("(",ROUND((B293/$H294)*100,1),")")</f>
        <v>(19.1)</v>
      </c>
      <c r="D293" s="302">
        <f>'Ind T6'!W116</f>
        <v>1.9446973358890274</v>
      </c>
      <c r="E293" s="299" t="str">
        <f>CONCATENATE("(",ROUND((D293/$H294)*100,1),")")</f>
        <v>(5.3)</v>
      </c>
      <c r="F293" s="302">
        <f>'Ind T6'!X116</f>
        <v>0.36089843749658163</v>
      </c>
      <c r="G293" s="299" t="str">
        <f>CONCATENATE("(",ROUND((F293/$H294)*100,1),")")</f>
        <v>(1)</v>
      </c>
      <c r="H293" s="302">
        <f t="shared" ref="H293" si="226">SUM(B293,D293,F293)</f>
        <v>9.3677810251328051</v>
      </c>
      <c r="I293" s="299" t="str">
        <f>CONCATENATE("(",ROUND((H293/$H294)*100,1),")")</f>
        <v>(25.3)</v>
      </c>
      <c r="K293" s="302">
        <f t="shared" ref="K293:K294" si="227">B293-B283</f>
        <v>1.1208601061756687</v>
      </c>
      <c r="L293" s="302">
        <f t="shared" ref="L293:L294" si="228">D293-D283</f>
        <v>0.11126392911261052</v>
      </c>
      <c r="M293" s="302">
        <f t="shared" ref="M293:M294" si="229">F293-F283</f>
        <v>4.2380435923957294E-2</v>
      </c>
      <c r="N293" s="302">
        <f t="shared" ref="N293:N294" si="230">SUM(K293:M293)</f>
        <v>1.2745044712122364</v>
      </c>
    </row>
    <row r="294" spans="1:14" x14ac:dyDescent="0.2">
      <c r="A294" s="282" t="s">
        <v>363</v>
      </c>
      <c r="B294" s="302">
        <f>SUM(B292:B293)</f>
        <v>30.535123482441296</v>
      </c>
      <c r="C294" s="299" t="str">
        <f>CONCATENATE("(",ROUND((B294/$H294)*100,1),")")</f>
        <v>(82.6)</v>
      </c>
      <c r="D294" s="302">
        <f>SUM(D292:D293)</f>
        <v>3.5513444806554255</v>
      </c>
      <c r="E294" s="299" t="str">
        <f>CONCATENATE("(",ROUND((D294/$H294)*100,1),")")</f>
        <v>(9.6)</v>
      </c>
      <c r="F294" s="302">
        <f>SUM(F292:F293)</f>
        <v>2.8695320369033435</v>
      </c>
      <c r="G294" s="299" t="str">
        <f>CONCATENATE("(",ROUND((F294/$H294)*100,1),")")</f>
        <v>(7.8)</v>
      </c>
      <c r="H294" s="302">
        <f>SUM(H292:H293)</f>
        <v>36.956000000000067</v>
      </c>
      <c r="I294" s="299" t="str">
        <f>CONCATENATE("(",ROUND((H294/$H294)*100,1),")")</f>
        <v>(100)</v>
      </c>
      <c r="K294" s="302">
        <f t="shared" si="227"/>
        <v>3.1311066138912267</v>
      </c>
      <c r="L294" s="302">
        <f t="shared" si="228"/>
        <v>0.29787337126317182</v>
      </c>
      <c r="M294" s="302">
        <f t="shared" si="229"/>
        <v>0.39802001484566896</v>
      </c>
      <c r="N294" s="302">
        <f t="shared" si="230"/>
        <v>3.8270000000000675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18.850504348687355</v>
      </c>
      <c r="C303" s="299" t="str">
        <f>CONCATENATE("(",ROUND((B303/$H305)*100,1),")")</f>
        <v>(41.6)</v>
      </c>
      <c r="D303" s="302">
        <f>'Ind T6'!M126</f>
        <v>1.0515048856558862</v>
      </c>
      <c r="E303" s="299" t="str">
        <f>CONCATENATE("(",ROUND((D303/$H305)*100,1),")")</f>
        <v>(2.3)</v>
      </c>
      <c r="F303" s="302">
        <f>'Ind T6'!N126</f>
        <v>1.4149730484522041</v>
      </c>
      <c r="G303" s="299" t="str">
        <f>CONCATENATE("(",ROUND((F303/$H305)*100,1),")")</f>
        <v>(3.1)</v>
      </c>
      <c r="H303" s="302">
        <f>SUM(B303,D303,F303)</f>
        <v>21.316982282795447</v>
      </c>
      <c r="I303" s="299" t="str">
        <f>CONCATENATE("(",ROUND((H303/$H305)*100,1),")")</f>
        <v>(47.1)</v>
      </c>
      <c r="K303" s="302">
        <f>B308-B303</f>
        <v>0.15665063694328296</v>
      </c>
      <c r="L303" s="302">
        <f>D308-D303</f>
        <v>5.2728411711594037E-2</v>
      </c>
      <c r="M303" s="302">
        <f>F308-F303</f>
        <v>8.245724591444259E-2</v>
      </c>
      <c r="N303" s="302">
        <f>SUM(K303:M303)</f>
        <v>0.29183629456931959</v>
      </c>
    </row>
    <row r="304" spans="1:14" x14ac:dyDescent="0.2">
      <c r="A304" s="282" t="s">
        <v>365</v>
      </c>
      <c r="B304" s="302">
        <f>'Ind T6'!L125</f>
        <v>15.888664286368064</v>
      </c>
      <c r="C304" s="299" t="str">
        <f>CONCATENATE("(",ROUND((B304/$H305)*100,1),")")</f>
        <v>(35.1)</v>
      </c>
      <c r="D304" s="302">
        <f>'Ind T6'!M125</f>
        <v>6.8335661442587625</v>
      </c>
      <c r="E304" s="299" t="str">
        <f>CONCATENATE("(",ROUND((D304/$H305)*100,1),")")</f>
        <v>(15.1)</v>
      </c>
      <c r="F304" s="302">
        <f>'Ind T6'!N125</f>
        <v>1.2447872865777279</v>
      </c>
      <c r="G304" s="299" t="str">
        <f>CONCATENATE("(",ROUND((F304/$H305)*100,1),")")</f>
        <v>(2.7)</v>
      </c>
      <c r="H304" s="302">
        <f t="shared" ref="H304" si="231">SUM(B304,D304,F304)</f>
        <v>23.967017717204556</v>
      </c>
      <c r="I304" s="299" t="str">
        <f>CONCATENATE("(",ROUND((H304/$H305)*100,1),")")</f>
        <v>(52.9)</v>
      </c>
      <c r="K304" s="302">
        <f t="shared" ref="K304:K305" si="232">B309-B304</f>
        <v>6.2857777710496165E-2</v>
      </c>
      <c r="L304" s="302">
        <f t="shared" ref="L304:L305" si="233">D309-D304</f>
        <v>-4.6511953210741197E-2</v>
      </c>
      <c r="M304" s="302">
        <f t="shared" ref="M304:M305" si="234">F309-F304</f>
        <v>6.1817880930950864E-2</v>
      </c>
      <c r="N304" s="302">
        <f t="shared" ref="N304:N305" si="235">SUM(K304:M304)</f>
        <v>7.8163705430705832E-2</v>
      </c>
    </row>
    <row r="305" spans="1:14" x14ac:dyDescent="0.2">
      <c r="A305" s="282" t="s">
        <v>363</v>
      </c>
      <c r="B305" s="302">
        <f>SUM(B303:B304)</f>
        <v>34.739168635055421</v>
      </c>
      <c r="C305" s="299" t="str">
        <f>CONCATENATE("(",ROUND((B305/$H305)*100,1),")")</f>
        <v>(76.7)</v>
      </c>
      <c r="D305" s="302">
        <f>SUM(D303:D304)</f>
        <v>7.8850710299146485</v>
      </c>
      <c r="E305" s="299" t="str">
        <f>CONCATENATE("(",ROUND((D305/$H305)*100,1),")")</f>
        <v>(17.4)</v>
      </c>
      <c r="F305" s="302">
        <f>SUM(F303:F304)</f>
        <v>2.6597603350299321</v>
      </c>
      <c r="G305" s="299" t="str">
        <f>CONCATENATE("(",ROUND((F305/$H305)*100,1),")")</f>
        <v>(5.9)</v>
      </c>
      <c r="H305" s="302">
        <f>SUM(H303:H304)</f>
        <v>45.284000000000006</v>
      </c>
      <c r="I305" s="299" t="str">
        <f>CONCATENATE("(",ROUND((H305/$H305)*100,1),")")</f>
        <v>(100)</v>
      </c>
      <c r="K305" s="302">
        <f t="shared" si="232"/>
        <v>0.2195084146537738</v>
      </c>
      <c r="L305" s="302">
        <f t="shared" si="233"/>
        <v>6.2164585008535056E-3</v>
      </c>
      <c r="M305" s="302">
        <f t="shared" si="234"/>
        <v>0.14427512684539323</v>
      </c>
      <c r="N305" s="302">
        <f t="shared" si="235"/>
        <v>0.37000000000002053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19.007154985630638</v>
      </c>
      <c r="C308" s="299" t="str">
        <f>CONCATENATE("(",ROUND((B308/$H310)*100,1),")")</f>
        <v>(41.6)</v>
      </c>
      <c r="D308" s="302">
        <f>'Ind T6'!R126</f>
        <v>1.1042332973674802</v>
      </c>
      <c r="E308" s="299" t="str">
        <f>CONCATENATE("(",ROUND((D308/$H310)*100,1),")")</f>
        <v>(2.4)</v>
      </c>
      <c r="F308" s="302">
        <f>'Ind T6'!S126</f>
        <v>1.4974302943666467</v>
      </c>
      <c r="G308" s="299" t="str">
        <f>CONCATENATE("(",ROUND((F308/$H310)*100,1),")")</f>
        <v>(3.3)</v>
      </c>
      <c r="H308" s="302">
        <f>SUM(B308,D308,F308)</f>
        <v>21.608818577364765</v>
      </c>
      <c r="I308" s="299" t="str">
        <f>CONCATENATE("(",ROUND((H308/$H310)*100,1),")")</f>
        <v>(47.3)</v>
      </c>
      <c r="K308" s="302">
        <f>B313-B308</f>
        <v>-0.32161096411801893</v>
      </c>
      <c r="L308" s="302">
        <f>D313-D308</f>
        <v>5.5739568620170488E-2</v>
      </c>
      <c r="M308" s="302">
        <f>F313-F308</f>
        <v>3.4391166193395328E-2</v>
      </c>
      <c r="N308" s="302">
        <f>SUM(K308:M308)</f>
        <v>-0.23148022930445311</v>
      </c>
    </row>
    <row r="309" spans="1:14" x14ac:dyDescent="0.2">
      <c r="A309" s="282" t="s">
        <v>365</v>
      </c>
      <c r="B309" s="302">
        <f>'Ind T6'!Q125</f>
        <v>15.95152206407856</v>
      </c>
      <c r="C309" s="299" t="str">
        <f>CONCATENATE("(",ROUND((B309/$H310)*100,1),")")</f>
        <v>(34.9)</v>
      </c>
      <c r="D309" s="302">
        <f>'Ind T6'!R125</f>
        <v>6.7870541910480213</v>
      </c>
      <c r="E309" s="299" t="str">
        <f>CONCATENATE("(",ROUND((D309/$H310)*100,1),")")</f>
        <v>(14.9)</v>
      </c>
      <c r="F309" s="302">
        <f>'Ind T6'!S125</f>
        <v>1.3066051675086787</v>
      </c>
      <c r="G309" s="299" t="str">
        <f>CONCATENATE("(",ROUND((F309/$H310)*100,1),")")</f>
        <v>(2.9)</v>
      </c>
      <c r="H309" s="302">
        <f t="shared" ref="H309" si="236">SUM(B309,D309,F309)</f>
        <v>24.04518142263526</v>
      </c>
      <c r="I309" s="299" t="str">
        <f>CONCATENATE("(",ROUND((H309/$H310)*100,1),")")</f>
        <v>(52.7)</v>
      </c>
      <c r="K309" s="302">
        <f t="shared" ref="K309:K310" si="237">B314-B309</f>
        <v>-0.31988352063193304</v>
      </c>
      <c r="L309" s="302">
        <f t="shared" ref="L309:L310" si="238">D314-D309</f>
        <v>-0.19723981910487076</v>
      </c>
      <c r="M309" s="302">
        <f t="shared" ref="M309:M310" si="239">F314-F309</f>
        <v>-2.3964309586419485E-3</v>
      </c>
      <c r="N309" s="302">
        <f t="shared" ref="N309:N310" si="240">SUM(K309:M309)</f>
        <v>-0.51951977069544575</v>
      </c>
    </row>
    <row r="310" spans="1:14" x14ac:dyDescent="0.2">
      <c r="A310" s="282" t="s">
        <v>363</v>
      </c>
      <c r="B310" s="302">
        <f>SUM(B308:B309)</f>
        <v>34.958677049709195</v>
      </c>
      <c r="C310" s="299" t="str">
        <f>CONCATENATE("(",ROUND((B310/$H310)*100,1),")")</f>
        <v>(76.6)</v>
      </c>
      <c r="D310" s="302">
        <f>SUM(D308:D309)</f>
        <v>7.891287488415502</v>
      </c>
      <c r="E310" s="299" t="str">
        <f>CONCATENATE("(",ROUND((D310/$H310)*100,1),")")</f>
        <v>(17.3)</v>
      </c>
      <c r="F310" s="302">
        <f>SUM(F308:F309)</f>
        <v>2.8040354618753254</v>
      </c>
      <c r="G310" s="299" t="str">
        <f>CONCATENATE("(",ROUND((F310/$H310)*100,1),")")</f>
        <v>(6.1)</v>
      </c>
      <c r="H310" s="302">
        <f>SUM(H308:H309)</f>
        <v>45.654000000000025</v>
      </c>
      <c r="I310" s="299" t="str">
        <f>CONCATENATE("(",ROUND((H310/$H310)*100,1),")")</f>
        <v>(100)</v>
      </c>
      <c r="K310" s="302">
        <f t="shared" si="237"/>
        <v>-0.64149448474994841</v>
      </c>
      <c r="L310" s="302">
        <f t="shared" si="238"/>
        <v>-0.14150025048470027</v>
      </c>
      <c r="M310" s="302">
        <f t="shared" si="239"/>
        <v>3.1994735234753158E-2</v>
      </c>
      <c r="N310" s="302">
        <f t="shared" si="240"/>
        <v>-0.75099999999989553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18.685544021512619</v>
      </c>
      <c r="C313" s="299" t="str">
        <f>CONCATENATE("(",ROUND((B313/$H315)*100,1),")")</f>
        <v>(41.6)</v>
      </c>
      <c r="D313" s="302">
        <f>'Ind T6'!W126</f>
        <v>1.1599728659876507</v>
      </c>
      <c r="E313" s="299" t="str">
        <f>CONCATENATE("(",ROUND((D313/$H315)*100,1),")")</f>
        <v>(2.6)</v>
      </c>
      <c r="F313" s="302">
        <f>'Ind T6'!X126</f>
        <v>1.531821460560042</v>
      </c>
      <c r="G313" s="299" t="str">
        <f>CONCATENATE("(",ROUND((F313/$H315)*100,1),")")</f>
        <v>(3.4)</v>
      </c>
      <c r="H313" s="302">
        <f>SUM(B313,D313,F313)</f>
        <v>21.377338348060313</v>
      </c>
      <c r="I313" s="299" t="str">
        <f>CONCATENATE("(",ROUND((H313/$H315)*100,1),")")</f>
        <v>(47.6)</v>
      </c>
      <c r="K313" s="302">
        <f>B313-B303</f>
        <v>-0.16496032717473597</v>
      </c>
      <c r="L313" s="302">
        <f>D313-D303</f>
        <v>0.10846798033176452</v>
      </c>
      <c r="M313" s="302">
        <f>F313-F303</f>
        <v>0.11684841210783792</v>
      </c>
      <c r="N313" s="302">
        <f>SUM(K313:M313)</f>
        <v>6.0356065264866476E-2</v>
      </c>
    </row>
    <row r="314" spans="1:14" x14ac:dyDescent="0.2">
      <c r="A314" s="282" t="s">
        <v>365</v>
      </c>
      <c r="B314" s="302">
        <f>'Ind T6'!V125</f>
        <v>15.631638543446627</v>
      </c>
      <c r="C314" s="299" t="str">
        <f>CONCATENATE("(",ROUND((B314/$H315)*100,1),")")</f>
        <v>(34.8)</v>
      </c>
      <c r="D314" s="302">
        <f>'Ind T6'!W125</f>
        <v>6.5898143719431506</v>
      </c>
      <c r="E314" s="299" t="str">
        <f>CONCATENATE("(",ROUND((D314/$H315)*100,1),")")</f>
        <v>(14.7)</v>
      </c>
      <c r="F314" s="302">
        <f>'Ind T6'!X125</f>
        <v>1.3042087365500368</v>
      </c>
      <c r="G314" s="299" t="str">
        <f>CONCATENATE("(",ROUND((F314/$H315)*100,1),")")</f>
        <v>(2.9)</v>
      </c>
      <c r="H314" s="302">
        <f t="shared" ref="H314" si="241">SUM(B314,D314,F314)</f>
        <v>23.525661651939814</v>
      </c>
      <c r="I314" s="299" t="str">
        <f>CONCATENATE("(",ROUND((H314/$H315)*100,1),")")</f>
        <v>(52.4)</v>
      </c>
      <c r="K314" s="302">
        <f t="shared" ref="K314:K315" si="242">B314-B304</f>
        <v>-0.25702574292143687</v>
      </c>
      <c r="L314" s="302">
        <f t="shared" ref="L314:L315" si="243">D314-D304</f>
        <v>-0.24375177231561196</v>
      </c>
      <c r="M314" s="302">
        <f t="shared" ref="M314:M315" si="244">F314-F304</f>
        <v>5.9421449972308915E-2</v>
      </c>
      <c r="N314" s="302">
        <f t="shared" ref="N314:N315" si="245">SUM(K314:M314)</f>
        <v>-0.44135606526473992</v>
      </c>
    </row>
    <row r="315" spans="1:14" x14ac:dyDescent="0.2">
      <c r="A315" s="282" t="s">
        <v>363</v>
      </c>
      <c r="B315" s="302">
        <f>SUM(B313:B314)</f>
        <v>34.317182564959246</v>
      </c>
      <c r="C315" s="299" t="str">
        <f>CONCATENATE("(",ROUND((B315/$H315)*100,1),")")</f>
        <v>(76.4)</v>
      </c>
      <c r="D315" s="302">
        <f>SUM(D313:D314)</f>
        <v>7.7497872379308017</v>
      </c>
      <c r="E315" s="299" t="str">
        <f>CONCATENATE("(",ROUND((D315/$H315)*100,1),")")</f>
        <v>(17.3)</v>
      </c>
      <c r="F315" s="302">
        <f>SUM(F313:F314)</f>
        <v>2.8360301971100785</v>
      </c>
      <c r="G315" s="299" t="str">
        <f>CONCATENATE("(",ROUND((F315/$H315)*100,1),")")</f>
        <v>(6.3)</v>
      </c>
      <c r="H315" s="302">
        <f>SUM(H313:H314)</f>
        <v>44.903000000000127</v>
      </c>
      <c r="I315" s="299" t="str">
        <f>CONCATENATE("(",ROUND((H315/$H315)*100,1),")")</f>
        <v>(100)</v>
      </c>
      <c r="K315" s="302">
        <f t="shared" si="242"/>
        <v>-0.42198607009617461</v>
      </c>
      <c r="L315" s="302">
        <f t="shared" si="243"/>
        <v>-0.13528379198384677</v>
      </c>
      <c r="M315" s="302">
        <f t="shared" si="244"/>
        <v>0.17626986208014639</v>
      </c>
      <c r="N315" s="302">
        <f t="shared" si="245"/>
        <v>-0.38099999999987499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7.158917378376902</v>
      </c>
      <c r="C324" s="299" t="str">
        <f>CONCATENATE("(",ROUND((B324/$H326)*100,1),")")</f>
        <v>(32.8)</v>
      </c>
      <c r="D324" s="302">
        <f>'Ind T6'!M135</f>
        <v>1.1232683446203262</v>
      </c>
      <c r="E324" s="299" t="str">
        <f>CONCATENATE("(",ROUND((D324/$H326)*100,1),")")</f>
        <v>(5.1)</v>
      </c>
      <c r="F324" s="302">
        <f>'Ind T6'!N135</f>
        <v>1.7722788337508502</v>
      </c>
      <c r="G324" s="299" t="str">
        <f>CONCATENATE("(",ROUND((F324/$H326)*100,1),")")</f>
        <v>(8.1)</v>
      </c>
      <c r="H324" s="302">
        <f>SUM(B324,D324,F324)</f>
        <v>10.054464556748078</v>
      </c>
      <c r="I324" s="299" t="str">
        <f>CONCATENATE("(",ROUND((H324/$H326)*100,1),")")</f>
        <v>(46)</v>
      </c>
      <c r="K324" s="302">
        <f>B329-B324</f>
        <v>-0.97572839026108937</v>
      </c>
      <c r="L324" s="302">
        <f>D329-D324</f>
        <v>-0.15028420088791283</v>
      </c>
      <c r="M324" s="302">
        <f>F329-F324</f>
        <v>-0.16128035246894901</v>
      </c>
      <c r="N324" s="302">
        <f>SUM(K324:M324)</f>
        <v>-1.2872929436179512</v>
      </c>
    </row>
    <row r="325" spans="1:14" x14ac:dyDescent="0.2">
      <c r="A325" s="282" t="s">
        <v>365</v>
      </c>
      <c r="B325" s="302">
        <f>'Ind T6'!L134</f>
        <v>5.6831734668441971</v>
      </c>
      <c r="C325" s="299" t="str">
        <f>CONCATENATE("(",ROUND((B325/$H326)*100,1),")")</f>
        <v>(26)</v>
      </c>
      <c r="D325" s="302">
        <f>'Ind T6'!M134</f>
        <v>2.6564380508677079</v>
      </c>
      <c r="E325" s="299" t="str">
        <f>CONCATENATE("(",ROUND((D325/$H326)*100,1),")")</f>
        <v>(12.2)</v>
      </c>
      <c r="F325" s="302">
        <f>'Ind T6'!N134</f>
        <v>3.4579239255399936</v>
      </c>
      <c r="G325" s="299" t="str">
        <f>CONCATENATE("(",ROUND((F325/$H326)*100,1),")")</f>
        <v>(15.8)</v>
      </c>
      <c r="H325" s="302">
        <f t="shared" ref="H325" si="246">SUM(B325,D325,F325)</f>
        <v>11.797535443251899</v>
      </c>
      <c r="I325" s="299" t="str">
        <f>CONCATENATE("(",ROUND((H325/$H326)*100,1),")")</f>
        <v>(54)</v>
      </c>
      <c r="K325" s="302">
        <f t="shared" ref="K325:K326" si="247">B330-B325</f>
        <v>-0.5962492988477166</v>
      </c>
      <c r="L325" s="302">
        <f t="shared" ref="L325:L326" si="248">D330-D325</f>
        <v>-0.46047030395806754</v>
      </c>
      <c r="M325" s="302">
        <f t="shared" ref="M325:M326" si="249">F330-F325</f>
        <v>-0.42698745357623169</v>
      </c>
      <c r="N325" s="302">
        <f t="shared" ref="N325:N326" si="250">SUM(K325:M325)</f>
        <v>-1.4837070563820158</v>
      </c>
    </row>
    <row r="326" spans="1:14" x14ac:dyDescent="0.2">
      <c r="A326" s="282" t="s">
        <v>363</v>
      </c>
      <c r="B326" s="302">
        <f>SUM(B324:B325)</f>
        <v>12.842090845221099</v>
      </c>
      <c r="C326" s="299" t="str">
        <f>CONCATENATE("(",ROUND((B326/$H326)*100,1),")")</f>
        <v>(58.8)</v>
      </c>
      <c r="D326" s="302">
        <f>SUM(D324:D325)</f>
        <v>3.7797063954880343</v>
      </c>
      <c r="E326" s="299" t="str">
        <f>CONCATENATE("(",ROUND((D326/$H326)*100,1),")")</f>
        <v>(17.3)</v>
      </c>
      <c r="F326" s="302">
        <f>SUM(F324:F325)</f>
        <v>5.2302027592908438</v>
      </c>
      <c r="G326" s="299" t="str">
        <f>CONCATENATE("(",ROUND((F326/$H326)*100,1),")")</f>
        <v>(23.9)</v>
      </c>
      <c r="H326" s="302">
        <f>SUM(H324:H325)</f>
        <v>21.851999999999975</v>
      </c>
      <c r="I326" s="299" t="str">
        <f>CONCATENATE("(",ROUND((H326/$H326)*100,1),")")</f>
        <v>(100)</v>
      </c>
      <c r="K326" s="302">
        <f t="shared" si="247"/>
        <v>-1.571977689108806</v>
      </c>
      <c r="L326" s="302">
        <f t="shared" si="248"/>
        <v>-0.61075450484598059</v>
      </c>
      <c r="M326" s="302">
        <f t="shared" si="249"/>
        <v>-0.58826780604518092</v>
      </c>
      <c r="N326" s="302">
        <f t="shared" si="250"/>
        <v>-2.7709999999999675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6.1831889881158126</v>
      </c>
      <c r="C329" s="299" t="str">
        <f>CONCATENATE("(",ROUND((B329/$H331)*100,1),")")</f>
        <v>(32.4)</v>
      </c>
      <c r="D329" s="302">
        <f>'Ind T6'!R135</f>
        <v>0.97298414373241338</v>
      </c>
      <c r="E329" s="299" t="str">
        <f>CONCATENATE("(",ROUND((D329/$H331)*100,1),")")</f>
        <v>(5.1)</v>
      </c>
      <c r="F329" s="302">
        <f>'Ind T6'!S135</f>
        <v>1.6109984812819012</v>
      </c>
      <c r="G329" s="299" t="str">
        <f>CONCATENATE("(",ROUND((F329/$H331)*100,1),")")</f>
        <v>(8.4)</v>
      </c>
      <c r="H329" s="302">
        <f>SUM(B329,D329,F329)</f>
        <v>8.7671716131301274</v>
      </c>
      <c r="I329" s="299" t="str">
        <f>CONCATENATE("(",ROUND((H329/$H331)*100,1),")")</f>
        <v>(45.9)</v>
      </c>
      <c r="K329" s="302">
        <f>B334-B329</f>
        <v>0.35704128279151437</v>
      </c>
      <c r="L329" s="302">
        <f>D334-D329</f>
        <v>7.4873523572434042E-2</v>
      </c>
      <c r="M329" s="302">
        <f>F334-F329</f>
        <v>0.24051273593118849</v>
      </c>
      <c r="N329" s="302">
        <f>SUM(K329:M329)</f>
        <v>0.6724275422951369</v>
      </c>
    </row>
    <row r="330" spans="1:14" x14ac:dyDescent="0.2">
      <c r="A330" s="282" t="s">
        <v>365</v>
      </c>
      <c r="B330" s="302">
        <f>'Ind T6'!Q134</f>
        <v>5.0869241679964805</v>
      </c>
      <c r="C330" s="299" t="str">
        <f>CONCATENATE("(",ROUND((B330/$H331)*100,1),")")</f>
        <v>(26.7)</v>
      </c>
      <c r="D330" s="302">
        <f>'Ind T6'!R134</f>
        <v>2.1959677469096404</v>
      </c>
      <c r="E330" s="299" t="str">
        <f>CONCATENATE("(",ROUND((D330/$H331)*100,1),")")</f>
        <v>(11.5)</v>
      </c>
      <c r="F330" s="302">
        <f>'Ind T6'!S134</f>
        <v>3.0309364719637619</v>
      </c>
      <c r="G330" s="299" t="str">
        <f>CONCATENATE("(",ROUND((F330/$H331)*100,1),")")</f>
        <v>(15.9)</v>
      </c>
      <c r="H330" s="302">
        <f t="shared" ref="H330" si="251">SUM(B330,D330,F330)</f>
        <v>10.313828386869883</v>
      </c>
      <c r="I330" s="299" t="str">
        <f>CONCATENATE("(",ROUND((H330/$H331)*100,1),")")</f>
        <v>(54.1)</v>
      </c>
      <c r="K330" s="302">
        <f t="shared" ref="K330:K331" si="252">B335-B330</f>
        <v>0.67678634377709912</v>
      </c>
      <c r="L330" s="302">
        <f t="shared" ref="L330:L331" si="253">D335-D330</f>
        <v>-6.8678546657964912E-2</v>
      </c>
      <c r="M330" s="302">
        <f t="shared" ref="M330:M331" si="254">F335-F330</f>
        <v>0.1994646605857211</v>
      </c>
      <c r="N330" s="302">
        <f t="shared" ref="N330:N331" si="255">SUM(K330:M330)</f>
        <v>0.80757245770485531</v>
      </c>
    </row>
    <row r="331" spans="1:14" x14ac:dyDescent="0.2">
      <c r="A331" s="282" t="s">
        <v>363</v>
      </c>
      <c r="B331" s="302">
        <f>SUM(B329:B330)</f>
        <v>11.270113156112293</v>
      </c>
      <c r="C331" s="299" t="str">
        <f>CONCATENATE("(",ROUND((B331/$H331)*100,1),")")</f>
        <v>(59.1)</v>
      </c>
      <c r="D331" s="302">
        <f>SUM(D329:D330)</f>
        <v>3.1689518906420537</v>
      </c>
      <c r="E331" s="299" t="str">
        <f>CONCATENATE("(",ROUND((D331/$H331)*100,1),")")</f>
        <v>(16.6)</v>
      </c>
      <c r="F331" s="302">
        <f>SUM(F329:F330)</f>
        <v>4.6419349532456629</v>
      </c>
      <c r="G331" s="299" t="str">
        <f>CONCATENATE("(",ROUND((F331/$H331)*100,1),")")</f>
        <v>(24.3)</v>
      </c>
      <c r="H331" s="302">
        <f>SUM(H329:H330)</f>
        <v>19.08100000000001</v>
      </c>
      <c r="I331" s="299" t="str">
        <f>CONCATENATE("(",ROUND((H331/$H331)*100,1),")")</f>
        <v>(100)</v>
      </c>
      <c r="K331" s="302">
        <f t="shared" si="252"/>
        <v>1.0338276265686144</v>
      </c>
      <c r="L331" s="302">
        <f t="shared" si="253"/>
        <v>6.1949769144691302E-3</v>
      </c>
      <c r="M331" s="302">
        <f t="shared" si="254"/>
        <v>0.43997739651690981</v>
      </c>
      <c r="N331" s="302">
        <f t="shared" si="255"/>
        <v>1.4799999999999933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6.540230270907327</v>
      </c>
      <c r="C334" s="299" t="str">
        <f>CONCATENATE("(",ROUND((B334/$H336)*100,1),")")</f>
        <v>(31.8)</v>
      </c>
      <c r="D334" s="302">
        <f>'Ind T6'!W135</f>
        <v>1.0478576673048474</v>
      </c>
      <c r="E334" s="299" t="str">
        <f>CONCATENATE("(",ROUND((D334/$H336)*100,1),")")</f>
        <v>(5.1)</v>
      </c>
      <c r="F334" s="302">
        <f>'Ind T6'!X135</f>
        <v>1.8515112172130896</v>
      </c>
      <c r="G334" s="299" t="str">
        <f>CONCATENATE("(",ROUND((F334/$H336)*100,1),")")</f>
        <v>(9)</v>
      </c>
      <c r="H334" s="302">
        <f>SUM(B334,D334,F334)</f>
        <v>9.4395991554252632</v>
      </c>
      <c r="I334" s="299" t="str">
        <f>CONCATENATE("(",ROUND((H334/$H336)*100,1),")")</f>
        <v>(45.9)</v>
      </c>
      <c r="K334" s="302">
        <f>B334-B324</f>
        <v>-0.618687107469575</v>
      </c>
      <c r="L334" s="302">
        <f>D334-D324</f>
        <v>-7.5410677315478791E-2</v>
      </c>
      <c r="M334" s="302">
        <f>F334-F324</f>
        <v>7.9232383462239486E-2</v>
      </c>
      <c r="N334" s="302">
        <f>SUM(K334:M334)</f>
        <v>-0.61486540132281431</v>
      </c>
    </row>
    <row r="335" spans="1:14" x14ac:dyDescent="0.2">
      <c r="A335" s="282" t="s">
        <v>365</v>
      </c>
      <c r="B335" s="302">
        <f>'Ind T6'!V134</f>
        <v>5.7637105117735796</v>
      </c>
      <c r="C335" s="299" t="str">
        <f>CONCATENATE("(",ROUND((B335/$H336)*100,1),")")</f>
        <v>(28)</v>
      </c>
      <c r="D335" s="302">
        <f>'Ind T6'!W134</f>
        <v>2.1272892002516754</v>
      </c>
      <c r="E335" s="299" t="str">
        <f>CONCATENATE("(",ROUND((D335/$H336)*100,1),")")</f>
        <v>(10.3)</v>
      </c>
      <c r="F335" s="302">
        <f>'Ind T6'!X134</f>
        <v>3.230401132549483</v>
      </c>
      <c r="G335" s="299" t="str">
        <f>CONCATENATE("(",ROUND((F335/$H336)*100,1),")")</f>
        <v>(15.7)</v>
      </c>
      <c r="H335" s="302">
        <f>SUM(B335,D335,F335)</f>
        <v>11.121400844574739</v>
      </c>
      <c r="I335" s="299" t="str">
        <f>CONCATENATE("(",ROUND((H335/$H336)*100,1),")")</f>
        <v>(54.1)</v>
      </c>
      <c r="K335" s="302">
        <f t="shared" ref="K335:K336" si="256">B335-B325</f>
        <v>8.0537044929382517E-2</v>
      </c>
      <c r="L335" s="302">
        <f t="shared" ref="L335:L336" si="257">D335-D325</f>
        <v>-0.52914885061603245</v>
      </c>
      <c r="M335" s="302">
        <f t="shared" ref="M335:M336" si="258">F335-F325</f>
        <v>-0.22752279299051059</v>
      </c>
      <c r="N335" s="302">
        <f t="shared" ref="N335:N336" si="259">SUM(K335:M335)</f>
        <v>-0.67613459867716053</v>
      </c>
    </row>
    <row r="336" spans="1:14" x14ac:dyDescent="0.2">
      <c r="A336" s="282" t="s">
        <v>363</v>
      </c>
      <c r="B336" s="302">
        <f>SUM(B334:B335)</f>
        <v>12.303940782680908</v>
      </c>
      <c r="C336" s="299" t="str">
        <f>CONCATENATE("(",ROUND((B336/$H336)*100,1),")")</f>
        <v>(59.8)</v>
      </c>
      <c r="D336" s="302">
        <f>SUM(D334:D335)</f>
        <v>3.1751468675565229</v>
      </c>
      <c r="E336" s="299" t="str">
        <f>CONCATENATE("(",ROUND((D336/$H336)*100,1),")")</f>
        <v>(15.4)</v>
      </c>
      <c r="F336" s="302">
        <f>SUM(F334:F335)</f>
        <v>5.0819123497625727</v>
      </c>
      <c r="G336" s="299" t="str">
        <f>CONCATENATE("(",ROUND((F336/$H336)*100,1),")")</f>
        <v>(24.7)</v>
      </c>
      <c r="H336" s="302">
        <f>SUM(H334:H335)</f>
        <v>20.561</v>
      </c>
      <c r="I336" s="299" t="str">
        <f>CONCATENATE("(",ROUND((H336/$H336)*100,1),")")</f>
        <v>(100)</v>
      </c>
      <c r="K336" s="302">
        <f t="shared" si="256"/>
        <v>-0.5381500625401916</v>
      </c>
      <c r="L336" s="302">
        <f t="shared" si="257"/>
        <v>-0.60455952793151146</v>
      </c>
      <c r="M336" s="302">
        <f t="shared" si="258"/>
        <v>-0.14829040952827111</v>
      </c>
      <c r="N336" s="302">
        <f t="shared" si="259"/>
        <v>-1.2909999999999742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33.314158628483696</v>
      </c>
      <c r="C345" s="299" t="str">
        <f>CONCATENATE("(",ROUND((B345/$H347)*100,1),")")</f>
        <v>(35.2)</v>
      </c>
      <c r="D345" s="302">
        <f>'Ind T6'!M144</f>
        <v>5.152826190984082</v>
      </c>
      <c r="E345" s="299" t="str">
        <f>CONCATENATE("(",ROUND((D345/$H347)*100,1),")")</f>
        <v>(5.4)</v>
      </c>
      <c r="F345" s="302">
        <f>'Ind T6'!N144</f>
        <v>10.374087585590084</v>
      </c>
      <c r="G345" s="299" t="str">
        <f>CONCATENATE("(",ROUND((F345/$H347)*100,1),")")</f>
        <v>(11)</v>
      </c>
      <c r="H345" s="302">
        <f>SUM(B345,D345,F345)</f>
        <v>48.841072405057858</v>
      </c>
      <c r="I345" s="299" t="str">
        <f>CONCATENATE("(",ROUND((H345/$H347)*100,1),")")</f>
        <v>(51.6)</v>
      </c>
      <c r="K345" s="302">
        <f>B350-B345</f>
        <v>0.81893098844400214</v>
      </c>
      <c r="L345" s="302">
        <f>D350-D345</f>
        <v>0.32272941593696469</v>
      </c>
      <c r="M345" s="302">
        <f>F350-F345</f>
        <v>0.63537417197420432</v>
      </c>
      <c r="N345" s="302">
        <f>SUM(K345:M345)</f>
        <v>1.7770345763551711</v>
      </c>
    </row>
    <row r="346" spans="1:14" x14ac:dyDescent="0.2">
      <c r="A346" s="282" t="s">
        <v>365</v>
      </c>
      <c r="B346" s="302">
        <f>'Ind T6'!L143</f>
        <v>28.263739072882842</v>
      </c>
      <c r="C346" s="299" t="str">
        <f>CONCATENATE("(",ROUND((B346/$H347)*100,1),")")</f>
        <v>(29.8)</v>
      </c>
      <c r="D346" s="302">
        <f>'Ind T6'!M143</f>
        <v>13.926317756343819</v>
      </c>
      <c r="E346" s="299" t="str">
        <f>CONCATENATE("(",ROUND((D346/$H347)*100,1),")")</f>
        <v>(14.7)</v>
      </c>
      <c r="F346" s="302">
        <f>'Ind T6'!N143</f>
        <v>3.70387076571539</v>
      </c>
      <c r="G346" s="299" t="str">
        <f>CONCATENATE("(",ROUND((F346/$H347)*100,1),")")</f>
        <v>(3.9)</v>
      </c>
      <c r="H346" s="302">
        <f t="shared" ref="H346" si="260">SUM(B346,D346,F346)</f>
        <v>45.893927594942056</v>
      </c>
      <c r="I346" s="299" t="str">
        <f>CONCATENATE("(",ROUND((H346/$H347)*100,1),")")</f>
        <v>(48.4)</v>
      </c>
      <c r="K346" s="302">
        <f t="shared" ref="K346:K347" si="261">B351-B346</f>
        <v>1.4574561056904933</v>
      </c>
      <c r="L346" s="302">
        <f t="shared" ref="L346:L347" si="262">D351-D346</f>
        <v>0.88829169269859953</v>
      </c>
      <c r="M346" s="302">
        <f t="shared" ref="M346:M347" si="263">F351-F346</f>
        <v>0.33121762525590448</v>
      </c>
      <c r="N346" s="302">
        <f t="shared" ref="N346:N347" si="264">SUM(K346:M346)</f>
        <v>2.6769654236449973</v>
      </c>
    </row>
    <row r="347" spans="1:14" x14ac:dyDescent="0.2">
      <c r="A347" s="282" t="s">
        <v>363</v>
      </c>
      <c r="B347" s="302">
        <f>SUM(B345:B346)</f>
        <v>61.577897701366538</v>
      </c>
      <c r="C347" s="299" t="str">
        <f>CONCATENATE("(",ROUND((B347/$H347)*100,1),")")</f>
        <v>(65)</v>
      </c>
      <c r="D347" s="302">
        <f>SUM(D345:D346)</f>
        <v>19.0791439473279</v>
      </c>
      <c r="E347" s="299" t="str">
        <f>CONCATENATE("(",ROUND((D347/$H347)*100,1),")")</f>
        <v>(20.1)</v>
      </c>
      <c r="F347" s="302">
        <f>SUM(F345:F346)</f>
        <v>14.077958351305474</v>
      </c>
      <c r="G347" s="299" t="str">
        <f>CONCATENATE("(",ROUND((F347/$H347)*100,1),")")</f>
        <v>(14.9)</v>
      </c>
      <c r="H347" s="302">
        <f>SUM(H345:H346)</f>
        <v>94.734999999999914</v>
      </c>
      <c r="I347" s="299" t="str">
        <f>CONCATENATE("(",ROUND((H347/$H347)*100,1),")")</f>
        <v>(100)</v>
      </c>
      <c r="K347" s="302">
        <f t="shared" si="261"/>
        <v>2.2763870941344919</v>
      </c>
      <c r="L347" s="302">
        <f t="shared" si="262"/>
        <v>1.2110211086355633</v>
      </c>
      <c r="M347" s="302">
        <f t="shared" si="263"/>
        <v>0.9665917972301088</v>
      </c>
      <c r="N347" s="302">
        <f t="shared" si="264"/>
        <v>4.4540000000001641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34.133089616927698</v>
      </c>
      <c r="C350" s="299" t="str">
        <f>CONCATENATE("(",ROUND((B350/$H352)*100,1),")")</f>
        <v>(34.4)</v>
      </c>
      <c r="D350" s="302">
        <f>'Ind T6'!R144</f>
        <v>5.4755556069210467</v>
      </c>
      <c r="E350" s="299" t="str">
        <f>CONCATENATE("(",ROUND((D350/$H352)*100,1),")")</f>
        <v>(5.5)</v>
      </c>
      <c r="F350" s="302">
        <f>'Ind T6'!S144</f>
        <v>11.009461757564289</v>
      </c>
      <c r="G350" s="299" t="str">
        <f>CONCATENATE("(",ROUND((F350/$H352)*100,1),")")</f>
        <v>(11.1)</v>
      </c>
      <c r="H350" s="302">
        <f>SUM(B350,D350,F350)</f>
        <v>50.618106981413035</v>
      </c>
      <c r="I350" s="299" t="str">
        <f>CONCATENATE("(",ROUND((H350/$H352)*100,1),")")</f>
        <v>(51)</v>
      </c>
      <c r="K350" s="302">
        <f>B355-B350</f>
        <v>1.3788906664277363</v>
      </c>
      <c r="L350" s="302">
        <f>D355-D350</f>
        <v>0.5900384144974602</v>
      </c>
      <c r="M350" s="302">
        <f>F355-F350</f>
        <v>0.99444142733551644</v>
      </c>
      <c r="N350" s="302">
        <f>SUM(K350:M350)</f>
        <v>2.9633705082607129</v>
      </c>
    </row>
    <row r="351" spans="1:14" x14ac:dyDescent="0.2">
      <c r="A351" s="282" t="s">
        <v>365</v>
      </c>
      <c r="B351" s="302">
        <f>'Ind T6'!Q143</f>
        <v>29.721195178573335</v>
      </c>
      <c r="C351" s="299" t="str">
        <f>CONCATENATE("(",ROUND((B351/$H352)*100,1),")")</f>
        <v>(30)</v>
      </c>
      <c r="D351" s="302">
        <f>'Ind T6'!R143</f>
        <v>14.814609449042418</v>
      </c>
      <c r="E351" s="299" t="str">
        <f>CONCATENATE("(",ROUND((D351/$H352)*100,1),")")</f>
        <v>(14.9)</v>
      </c>
      <c r="F351" s="302">
        <f>'Ind T6'!S143</f>
        <v>4.0350883909712945</v>
      </c>
      <c r="G351" s="299" t="str">
        <f>CONCATENATE("(",ROUND((F351/$H352)*100,1),")")</f>
        <v>(4.1)</v>
      </c>
      <c r="H351" s="302">
        <f t="shared" ref="H351" si="265">SUM(B351,D351,F351)</f>
        <v>48.57089301858705</v>
      </c>
      <c r="I351" s="299" t="str">
        <f>CONCATENATE("(",ROUND((H351/$H352)*100,1),")")</f>
        <v>(49)</v>
      </c>
      <c r="K351" s="302">
        <f t="shared" ref="K351:K352" si="266">B356-B351</f>
        <v>2.0737700705295872</v>
      </c>
      <c r="L351" s="302">
        <f t="shared" ref="L351:L352" si="267">D356-D351</f>
        <v>1.2470557846866654</v>
      </c>
      <c r="M351" s="302">
        <f t="shared" ref="M351:M352" si="268">F356-F351</f>
        <v>0.53280363652276375</v>
      </c>
      <c r="N351" s="302">
        <f t="shared" ref="N351:N352" si="269">SUM(K351:M351)</f>
        <v>3.8536294917390164</v>
      </c>
    </row>
    <row r="352" spans="1:14" x14ac:dyDescent="0.2">
      <c r="A352" s="282" t="s">
        <v>363</v>
      </c>
      <c r="B352" s="302">
        <f>SUM(B350:B351)</f>
        <v>63.85428479550103</v>
      </c>
      <c r="C352" s="299" t="str">
        <f>CONCATENATE("(",ROUND((B352/$H352)*100,1),")")</f>
        <v>(64.4)</v>
      </c>
      <c r="D352" s="302">
        <f>SUM(D350:D351)</f>
        <v>20.290165055963463</v>
      </c>
      <c r="E352" s="299" t="str">
        <f>CONCATENATE("(",ROUND((D352/$H352)*100,1),")")</f>
        <v>(20.5)</v>
      </c>
      <c r="F352" s="302">
        <f>SUM(F350:F351)</f>
        <v>15.044550148535583</v>
      </c>
      <c r="G352" s="299" t="str">
        <f>CONCATENATE("(",ROUND((F352/$H352)*100,1),")")</f>
        <v>(15.2)</v>
      </c>
      <c r="H352" s="302">
        <f>SUM(H350:H351)</f>
        <v>99.189000000000078</v>
      </c>
      <c r="I352" s="299" t="str">
        <f>CONCATENATE("(",ROUND((H352/$H352)*100,1),")")</f>
        <v>(100)</v>
      </c>
      <c r="K352" s="302">
        <f t="shared" si="266"/>
        <v>3.452660736957327</v>
      </c>
      <c r="L352" s="302">
        <f t="shared" si="267"/>
        <v>1.8370941991841292</v>
      </c>
      <c r="M352" s="302">
        <f t="shared" si="268"/>
        <v>1.5272450638582793</v>
      </c>
      <c r="N352" s="302">
        <f t="shared" si="269"/>
        <v>6.8169999999997355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35.511980283355435</v>
      </c>
      <c r="C355" s="299" t="str">
        <f>CONCATENATE("(",ROUND((B355/$H357)*100,1),")")</f>
        <v>(33.5)</v>
      </c>
      <c r="D355" s="302">
        <f>'Ind T6'!W144</f>
        <v>6.0655940214185069</v>
      </c>
      <c r="E355" s="299" t="str">
        <f>CONCATENATE("(",ROUND((D355/$H357)*100,1),")")</f>
        <v>(5.7)</v>
      </c>
      <c r="F355" s="302">
        <f>'Ind T6'!X144</f>
        <v>12.003903184899805</v>
      </c>
      <c r="G355" s="299" t="str">
        <f>CONCATENATE("(",ROUND((F355/$H357)*100,1),")")</f>
        <v>(11.3)</v>
      </c>
      <c r="H355" s="302">
        <f>SUM(B355,D355,F355)</f>
        <v>53.581477489673745</v>
      </c>
      <c r="I355" s="299" t="str">
        <f>CONCATENATE("(",ROUND((H355/$H357)*100,1),")")</f>
        <v>(50.5)</v>
      </c>
      <c r="K355" s="302">
        <f>B355-B345</f>
        <v>2.1978216548717384</v>
      </c>
      <c r="L355" s="302">
        <f>D355-D345</f>
        <v>0.91276783043442489</v>
      </c>
      <c r="M355" s="302">
        <f>F355-F345</f>
        <v>1.6298155993097208</v>
      </c>
      <c r="N355" s="302">
        <f>SUM(K355:M355)</f>
        <v>4.7404050846158841</v>
      </c>
    </row>
    <row r="356" spans="1:14" x14ac:dyDescent="0.2">
      <c r="A356" s="282" t="s">
        <v>365</v>
      </c>
      <c r="B356" s="302">
        <f>'Ind T6'!V143</f>
        <v>31.794965249102923</v>
      </c>
      <c r="C356" s="299" t="str">
        <f>CONCATENATE("(",ROUND((B356/$H357)*100,1),")")</f>
        <v>(30)</v>
      </c>
      <c r="D356" s="302">
        <f>'Ind T6'!W143</f>
        <v>16.061665233729084</v>
      </c>
      <c r="E356" s="299" t="str">
        <f>CONCATENATE("(",ROUND((D356/$H357)*100,1),")")</f>
        <v>(15.2)</v>
      </c>
      <c r="F356" s="302">
        <f>'Ind T6'!X143</f>
        <v>4.5678920274940582</v>
      </c>
      <c r="G356" s="299" t="str">
        <f>CONCATENATE("(",ROUND((F356/$H357)*100,1),")")</f>
        <v>(4.3)</v>
      </c>
      <c r="H356" s="302">
        <f t="shared" ref="H356" si="270">SUM(B356,D356,F356)</f>
        <v>52.424522510326064</v>
      </c>
      <c r="I356" s="299" t="str">
        <f>CONCATENATE("(",ROUND((H356/$H357)*100,1),")")</f>
        <v>(49.5)</v>
      </c>
      <c r="K356" s="302">
        <f t="shared" ref="K356:K357" si="271">B356-B346</f>
        <v>3.5312261762200805</v>
      </c>
      <c r="L356" s="302">
        <f t="shared" ref="L356:L357" si="272">D356-D346</f>
        <v>2.135347477385265</v>
      </c>
      <c r="M356" s="302">
        <f t="shared" ref="M356:M357" si="273">F356-F346</f>
        <v>0.86402126177866823</v>
      </c>
      <c r="N356" s="302">
        <f t="shared" ref="N356:N357" si="274">SUM(K356:M356)</f>
        <v>6.5305949153840137</v>
      </c>
    </row>
    <row r="357" spans="1:14" x14ac:dyDescent="0.2">
      <c r="A357" s="282" t="s">
        <v>363</v>
      </c>
      <c r="B357" s="302">
        <f>SUM(B355:B356)</f>
        <v>67.306945532458357</v>
      </c>
      <c r="C357" s="299" t="str">
        <f>CONCATENATE("(",ROUND((B357/$H357)*100,1),")")</f>
        <v>(63.5)</v>
      </c>
      <c r="D357" s="302">
        <f>SUM(D355:D356)</f>
        <v>22.127259255147592</v>
      </c>
      <c r="E357" s="299" t="str">
        <f>CONCATENATE("(",ROUND((D357/$H357)*100,1),")")</f>
        <v>(20.9)</v>
      </c>
      <c r="F357" s="302">
        <f>SUM(F355:F356)</f>
        <v>16.571795212393862</v>
      </c>
      <c r="G357" s="299" t="str">
        <f>CONCATENATE("(",ROUND((F357/$H357)*100,1),")")</f>
        <v>(15.6)</v>
      </c>
      <c r="H357" s="302">
        <f>SUM(H355:H356)</f>
        <v>106.0059999999998</v>
      </c>
      <c r="I357" s="299" t="str">
        <f>CONCATENATE("(",ROUND((H357/$H357)*100,1),")")</f>
        <v>(100)</v>
      </c>
      <c r="K357" s="302">
        <f t="shared" si="271"/>
        <v>5.7290478310918189</v>
      </c>
      <c r="L357" s="302">
        <f t="shared" si="272"/>
        <v>3.0481153078196925</v>
      </c>
      <c r="M357" s="302">
        <f t="shared" si="273"/>
        <v>2.4938368610883881</v>
      </c>
      <c r="N357" s="302">
        <f t="shared" si="274"/>
        <v>11.2709999999999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38.248016927900636</v>
      </c>
      <c r="C366" s="299" t="str">
        <f>CONCATENATE("(",ROUND((B366/$H368)*100,1),")")</f>
        <v>(36.8)</v>
      </c>
      <c r="D366" s="302">
        <f>'Ind T6'!M153</f>
        <v>13.249003070687067</v>
      </c>
      <c r="E366" s="299" t="str">
        <f>CONCATENATE("(",ROUND((D366/$H368)*100,1),")")</f>
        <v>(12.7)</v>
      </c>
      <c r="F366" s="302">
        <f>'Ind T6'!N153</f>
        <v>4.1616318222257744</v>
      </c>
      <c r="G366" s="299" t="str">
        <f>CONCATENATE("(",ROUND((F366/$H368)*100,1),")")</f>
        <v>(4)</v>
      </c>
      <c r="H366" s="302">
        <f>SUM(B366,D366,F366)</f>
        <v>55.658651820813475</v>
      </c>
      <c r="I366" s="299" t="str">
        <f>CONCATENATE("(",ROUND((H366/$H368)*100,1),")")</f>
        <v>(53.5)</v>
      </c>
      <c r="K366" s="302">
        <f>B371-B366</f>
        <v>2.5639613551329958</v>
      </c>
      <c r="L366" s="302">
        <f>D371-D366</f>
        <v>0.85923612354820023</v>
      </c>
      <c r="M366" s="302">
        <f>F371-F366</f>
        <v>0.20951168332367676</v>
      </c>
      <c r="N366" s="302">
        <f>SUM(K366:M366)</f>
        <v>3.6327091620048728</v>
      </c>
    </row>
    <row r="367" spans="1:14" x14ac:dyDescent="0.2">
      <c r="A367" s="282" t="s">
        <v>365</v>
      </c>
      <c r="B367" s="302">
        <f>'Ind T6'!L152</f>
        <v>22.758429992632351</v>
      </c>
      <c r="C367" s="299" t="str">
        <f>CONCATENATE("(",ROUND((B367/$H368)*100,1),")")</f>
        <v>(21.9)</v>
      </c>
      <c r="D367" s="302">
        <f>'Ind T6'!M152</f>
        <v>19.590856652673008</v>
      </c>
      <c r="E367" s="299" t="str">
        <f>CONCATENATE("(",ROUND((D367/$H368)*100,1),")")</f>
        <v>(18.8)</v>
      </c>
      <c r="F367" s="302">
        <f>'Ind T6'!N152</f>
        <v>6.0510615338811222</v>
      </c>
      <c r="G367" s="299" t="str">
        <f>CONCATENATE("(",ROUND((F367/$H368)*100,1),")")</f>
        <v>(5.8)</v>
      </c>
      <c r="H367" s="302">
        <f t="shared" ref="H367" si="275">SUM(B367,D367,F367)</f>
        <v>48.40034817918648</v>
      </c>
      <c r="I367" s="299" t="str">
        <f>CONCATENATE("(",ROUND((H367/$H368)*100,1),")")</f>
        <v>(46.5)</v>
      </c>
      <c r="K367" s="302">
        <f t="shared" ref="K367:K368" si="276">B372-B367</f>
        <v>1.9623747159423104</v>
      </c>
      <c r="L367" s="302">
        <f t="shared" ref="L367:L368" si="277">D372-D367</f>
        <v>0.92062803499279866</v>
      </c>
      <c r="M367" s="302">
        <f t="shared" ref="M367:M368" si="278">F372-F367</f>
        <v>0.29728808706019905</v>
      </c>
      <c r="N367" s="302">
        <f t="shared" ref="N367:N368" si="279">SUM(K367:M367)</f>
        <v>3.1802908379953081</v>
      </c>
    </row>
    <row r="368" spans="1:14" x14ac:dyDescent="0.2">
      <c r="A368" s="282" t="s">
        <v>363</v>
      </c>
      <c r="B368" s="302">
        <f>SUM(B366:B367)</f>
        <v>61.006446920532987</v>
      </c>
      <c r="C368" s="299" t="str">
        <f>CONCATENATE("(",ROUND((B368/$H368)*100,1),")")</f>
        <v>(58.6)</v>
      </c>
      <c r="D368" s="302">
        <f>SUM(D366:D367)</f>
        <v>32.839859723360078</v>
      </c>
      <c r="E368" s="299" t="str">
        <f>CONCATENATE("(",ROUND((D368/$H368)*100,1),")")</f>
        <v>(31.6)</v>
      </c>
      <c r="F368" s="302">
        <f>SUM(F366:F367)</f>
        <v>10.212693356106897</v>
      </c>
      <c r="G368" s="299" t="str">
        <f>CONCATENATE("(",ROUND((F368/$H368)*100,1),")")</f>
        <v>(9.8)</v>
      </c>
      <c r="H368" s="302">
        <f>SUM(H366:H367)</f>
        <v>104.05899999999995</v>
      </c>
      <c r="I368" s="299" t="str">
        <f>CONCATENATE("(",ROUND((H368/$H368)*100,1),")")</f>
        <v>(100)</v>
      </c>
      <c r="K368" s="302">
        <f t="shared" si="276"/>
        <v>4.5263360710752991</v>
      </c>
      <c r="L368" s="302">
        <f t="shared" si="277"/>
        <v>1.7798641585409953</v>
      </c>
      <c r="M368" s="302">
        <f t="shared" si="278"/>
        <v>0.50679977038387491</v>
      </c>
      <c r="N368" s="302">
        <f t="shared" si="279"/>
        <v>6.8130000000001694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40.811978283033632</v>
      </c>
      <c r="C371" s="299" t="str">
        <f>CONCATENATE("(",ROUND((B371/$H373)*100,1),")")</f>
        <v>(36.8)</v>
      </c>
      <c r="D371" s="302">
        <f>'Ind T6'!R153</f>
        <v>14.108239194235267</v>
      </c>
      <c r="E371" s="299" t="str">
        <f>CONCATENATE("(",ROUND((D371/$H373)*100,1),")")</f>
        <v>(12.7)</v>
      </c>
      <c r="F371" s="302">
        <f>'Ind T6'!S153</f>
        <v>4.3711435055494512</v>
      </c>
      <c r="G371" s="299" t="str">
        <f>CONCATENATE("(",ROUND((F371/$H373)*100,1),")")</f>
        <v>(3.9)</v>
      </c>
      <c r="H371" s="302">
        <f>SUM(B371,D371,F371)</f>
        <v>59.291360982818347</v>
      </c>
      <c r="I371" s="299" t="str">
        <f>CONCATENATE("(",ROUND((H371/$H373)*100,1),")")</f>
        <v>(53.5)</v>
      </c>
      <c r="K371" s="302">
        <f>B376-B371</f>
        <v>2.9486279850809112</v>
      </c>
      <c r="L371" s="302">
        <f>D376-D371</f>
        <v>0.88046512604163674</v>
      </c>
      <c r="M371" s="302">
        <f>F376-F371</f>
        <v>0.33057036924408578</v>
      </c>
      <c r="N371" s="302">
        <f>SUM(K371:M371)</f>
        <v>4.1596634803666337</v>
      </c>
    </row>
    <row r="372" spans="1:14" x14ac:dyDescent="0.2">
      <c r="A372" s="282" t="s">
        <v>365</v>
      </c>
      <c r="B372" s="302">
        <f>'Ind T6'!Q152</f>
        <v>24.720804708574661</v>
      </c>
      <c r="C372" s="299" t="str">
        <f>CONCATENATE("(",ROUND((B372/$H373)*100,1),")")</f>
        <v>(22.3)</v>
      </c>
      <c r="D372" s="302">
        <f>'Ind T6'!R152</f>
        <v>20.511484687665806</v>
      </c>
      <c r="E372" s="299" t="str">
        <f>CONCATENATE("(",ROUND((D372/$H373)*100,1),")")</f>
        <v>(18.5)</v>
      </c>
      <c r="F372" s="302">
        <f>'Ind T6'!S152</f>
        <v>6.3483496209413213</v>
      </c>
      <c r="G372" s="299" t="str">
        <f>CONCATENATE("(",ROUND((F372/$H373)*100,1),")")</f>
        <v>(5.7)</v>
      </c>
      <c r="H372" s="302">
        <f t="shared" ref="H372" si="280">SUM(B372,D372,F372)</f>
        <v>51.580639017181788</v>
      </c>
      <c r="I372" s="299" t="str">
        <f>CONCATENATE("(",ROUND((H372/$H373)*100,1),")")</f>
        <v>(46.5)</v>
      </c>
      <c r="K372" s="302">
        <f t="shared" ref="K372:K373" si="281">B377-B372</f>
        <v>2.3762275850951156</v>
      </c>
      <c r="L372" s="302">
        <f t="shared" ref="L372:L373" si="282">D377-D372</f>
        <v>0.73016144889817625</v>
      </c>
      <c r="M372" s="302">
        <f t="shared" ref="M372:M373" si="283">F377-F372</f>
        <v>0.51994748563983961</v>
      </c>
      <c r="N372" s="302">
        <f t="shared" ref="N372:N373" si="284">SUM(K372:M372)</f>
        <v>3.6263365196331314</v>
      </c>
    </row>
    <row r="373" spans="1:14" x14ac:dyDescent="0.2">
      <c r="A373" s="282" t="s">
        <v>363</v>
      </c>
      <c r="B373" s="302">
        <f>SUM(B371:B372)</f>
        <v>65.532782991608286</v>
      </c>
      <c r="C373" s="299" t="str">
        <f>CONCATENATE("(",ROUND((B373/$H373)*100,1),")")</f>
        <v>(59.1)</v>
      </c>
      <c r="D373" s="302">
        <f>SUM(D371:D372)</f>
        <v>34.619723881901074</v>
      </c>
      <c r="E373" s="299" t="str">
        <f>CONCATENATE("(",ROUND((D373/$H373)*100,1),")")</f>
        <v>(31.2)</v>
      </c>
      <c r="F373" s="302">
        <f>SUM(F371:F372)</f>
        <v>10.719493126490772</v>
      </c>
      <c r="G373" s="299" t="str">
        <f>CONCATENATE("(",ROUND((F373/$H373)*100,1),")")</f>
        <v>(9.7)</v>
      </c>
      <c r="H373" s="302">
        <f>SUM(H371:H372)</f>
        <v>110.87200000000013</v>
      </c>
      <c r="I373" s="299" t="str">
        <f>CONCATENATE("(",ROUND((H373/$H373)*100,1),")")</f>
        <v>(100)</v>
      </c>
      <c r="K373" s="302">
        <f t="shared" si="281"/>
        <v>5.3248555701760267</v>
      </c>
      <c r="L373" s="302">
        <f t="shared" si="282"/>
        <v>1.6106265749398148</v>
      </c>
      <c r="M373" s="302">
        <f t="shared" si="283"/>
        <v>0.85051785488392539</v>
      </c>
      <c r="N373" s="302">
        <f t="shared" si="284"/>
        <v>7.7859999999997669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43.760606268114543</v>
      </c>
      <c r="C376" s="299" t="str">
        <f>CONCATENATE("(",ROUND((B376/$H378)*100,1),")")</f>
        <v>(36.9)</v>
      </c>
      <c r="D376" s="302">
        <f>'Ind T6'!W153</f>
        <v>14.988704320276904</v>
      </c>
      <c r="E376" s="299" t="str">
        <f>CONCATENATE("(",ROUND((D376/$H378)*100,1),")")</f>
        <v>(12.6)</v>
      </c>
      <c r="F376" s="302">
        <f>'Ind T6'!X153</f>
        <v>4.701713874793537</v>
      </c>
      <c r="G376" s="299" t="str">
        <f>CONCATENATE("(",ROUND((F376/$H378)*100,1),")")</f>
        <v>(4)</v>
      </c>
      <c r="H376" s="302">
        <f>SUM(B376,D376,F376)</f>
        <v>63.451024463184979</v>
      </c>
      <c r="I376" s="299" t="str">
        <f>CONCATENATE("(",ROUND((H376/$H378)*100,1),")")</f>
        <v>(53.5)</v>
      </c>
      <c r="K376" s="302">
        <f>B376-B366</f>
        <v>5.512589340213907</v>
      </c>
      <c r="L376" s="302">
        <f>D376-D366</f>
        <v>1.739701249589837</v>
      </c>
      <c r="M376" s="302">
        <f>F376-F366</f>
        <v>0.54008205256776254</v>
      </c>
      <c r="N376" s="302">
        <f>SUM(K376:M376)</f>
        <v>7.7923726423715065</v>
      </c>
    </row>
    <row r="377" spans="1:14" x14ac:dyDescent="0.2">
      <c r="A377" s="282" t="s">
        <v>365</v>
      </c>
      <c r="B377" s="302">
        <f>'Ind T6'!V152</f>
        <v>27.097032293669777</v>
      </c>
      <c r="C377" s="299" t="str">
        <f>CONCATENATE("(",ROUND((B377/$H378)*100,1),")")</f>
        <v>(22.8)</v>
      </c>
      <c r="D377" s="302">
        <f>'Ind T6'!W152</f>
        <v>21.241646136563983</v>
      </c>
      <c r="E377" s="299" t="str">
        <f>CONCATENATE("(",ROUND((D377/$H378)*100,1),")")</f>
        <v>(17.9)</v>
      </c>
      <c r="F377" s="302">
        <f>'Ind T6'!X152</f>
        <v>6.8682971065811609</v>
      </c>
      <c r="G377" s="299" t="str">
        <f>CONCATENATE("(",ROUND((F377/$H378)*100,1),")")</f>
        <v>(5.8)</v>
      </c>
      <c r="H377" s="302">
        <f t="shared" ref="H377" si="285">SUM(B377,D377,F377)</f>
        <v>55.206975536814916</v>
      </c>
      <c r="I377" s="299" t="str">
        <f>CONCATENATE("(",ROUND((H377/$H378)*100,1),")")</f>
        <v>(46.5)</v>
      </c>
      <c r="K377" s="302">
        <f t="shared" ref="K377:K378" si="286">B377-B367</f>
        <v>4.3386023010374259</v>
      </c>
      <c r="L377" s="302">
        <f t="shared" ref="L377:L378" si="287">D377-D367</f>
        <v>1.6507894838909749</v>
      </c>
      <c r="M377" s="302">
        <f t="shared" ref="M377:M378" si="288">F377-F367</f>
        <v>0.81723557270003866</v>
      </c>
      <c r="N377" s="302">
        <f t="shared" ref="N377:N378" si="289">SUM(K377:M377)</f>
        <v>6.8066273576284395</v>
      </c>
    </row>
    <row r="378" spans="1:14" x14ac:dyDescent="0.2">
      <c r="A378" s="282" t="s">
        <v>363</v>
      </c>
      <c r="B378" s="302">
        <f>SUM(B376:B377)</f>
        <v>70.857638561784313</v>
      </c>
      <c r="C378" s="299" t="str">
        <f>CONCATENATE("(",ROUND((B378/$H378)*100,1),")")</f>
        <v>(59.7)</v>
      </c>
      <c r="D378" s="302">
        <f>SUM(D376:D377)</f>
        <v>36.230350456840888</v>
      </c>
      <c r="E378" s="299" t="str">
        <f>CONCATENATE("(",ROUND((D378/$H378)*100,1),")")</f>
        <v>(30.5)</v>
      </c>
      <c r="F378" s="302">
        <f>SUM(F376:F377)</f>
        <v>11.570010981374697</v>
      </c>
      <c r="G378" s="299" t="str">
        <f>CONCATENATE("(",ROUND((F378/$H378)*100,1),")")</f>
        <v>(9.8)</v>
      </c>
      <c r="H378" s="302">
        <f>SUM(H376:H377)</f>
        <v>118.6579999999999</v>
      </c>
      <c r="I378" s="299" t="str">
        <f>CONCATENATE("(",ROUND((H378/$H378)*100,1),")")</f>
        <v>(100)</v>
      </c>
      <c r="K378" s="302">
        <f t="shared" si="286"/>
        <v>9.8511916412513258</v>
      </c>
      <c r="L378" s="302">
        <f t="shared" si="287"/>
        <v>3.3904907334808101</v>
      </c>
      <c r="M378" s="302">
        <f t="shared" si="288"/>
        <v>1.3573176252678003</v>
      </c>
      <c r="N378" s="302">
        <f t="shared" si="289"/>
        <v>14.598999999999936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18.171590115244992</v>
      </c>
      <c r="C387" s="299" t="str">
        <f>CONCATENATE("(",ROUND((B387/$H389)*100,1),")")</f>
        <v>(34)</v>
      </c>
      <c r="D387" s="302">
        <f>'Ind T6'!M162</f>
        <v>2.7915172798167407</v>
      </c>
      <c r="E387" s="299" t="str">
        <f>CONCATENATE("(",ROUND((D387/$H389)*100,1),")")</f>
        <v>(5.2)</v>
      </c>
      <c r="F387" s="302">
        <f>'Ind T6'!N162</f>
        <v>1.0752616127986274</v>
      </c>
      <c r="G387" s="299" t="str">
        <f>CONCATENATE("(",ROUND((F387/$H389)*100,1),")")</f>
        <v>(2)</v>
      </c>
      <c r="H387" s="302">
        <f>SUM(B387,D387,F387)</f>
        <v>22.038369007860361</v>
      </c>
      <c r="I387" s="299" t="str">
        <f>CONCATENATE("(",ROUND((H387/$H389)*100,1),")")</f>
        <v>(41.2)</v>
      </c>
      <c r="K387" s="302">
        <f>B392-B387</f>
        <v>-0.27743622160901893</v>
      </c>
      <c r="L387" s="302">
        <f>D392-D387</f>
        <v>0.16521667485759295</v>
      </c>
      <c r="M387" s="302">
        <f>F392-F387</f>
        <v>6.1933984921369589E-3</v>
      </c>
      <c r="N387" s="302">
        <f>SUM(K387:M387)</f>
        <v>-0.10602614825928902</v>
      </c>
    </row>
    <row r="388" spans="1:14" x14ac:dyDescent="0.2">
      <c r="A388" s="282" t="s">
        <v>365</v>
      </c>
      <c r="B388" s="302">
        <f>'Ind T6'!L161</f>
        <v>15.546589371871693</v>
      </c>
      <c r="C388" s="299" t="str">
        <f>CONCATENATE("(",ROUND((B388/$H389)*100,1),")")</f>
        <v>(29.1)</v>
      </c>
      <c r="D388" s="302">
        <f>'Ind T6'!M161</f>
        <v>15.168142697944196</v>
      </c>
      <c r="E388" s="299" t="str">
        <f>CONCATENATE("(",ROUND((D388/$H389)*100,1),")")</f>
        <v>(28.4)</v>
      </c>
      <c r="F388" s="302">
        <f>'Ind T6'!N161</f>
        <v>0.71289892232370455</v>
      </c>
      <c r="G388" s="299" t="str">
        <f>CONCATENATE("(",ROUND((F388/$H389)*100,1),")")</f>
        <v>(1.3)</v>
      </c>
      <c r="H388" s="302">
        <f t="shared" ref="H388" si="290">SUM(B388,D388,F388)</f>
        <v>31.427630992139591</v>
      </c>
      <c r="I388" s="299" t="str">
        <f>CONCATENATE("(",ROUND((H388/$H389)*100,1),")")</f>
        <v>(58.8)</v>
      </c>
      <c r="K388" s="302">
        <f t="shared" ref="K388:K389" si="291">B393-B388</f>
        <v>7.8212077181674999E-2</v>
      </c>
      <c r="L388" s="302">
        <f t="shared" ref="L388:L389" si="292">D393-D388</f>
        <v>0.10752760535964967</v>
      </c>
      <c r="M388" s="302">
        <f t="shared" ref="M388:M389" si="293">F393-F388</f>
        <v>4.2864657180633481E-3</v>
      </c>
      <c r="N388" s="302">
        <f t="shared" ref="N388:N389" si="294">SUM(K388:M388)</f>
        <v>0.19002614825938802</v>
      </c>
    </row>
    <row r="389" spans="1:14" x14ac:dyDescent="0.2">
      <c r="A389" s="282" t="s">
        <v>363</v>
      </c>
      <c r="B389" s="302">
        <f>SUM(B387:B388)</f>
        <v>33.718179487116686</v>
      </c>
      <c r="C389" s="299" t="str">
        <f>CONCATENATE("(",ROUND((B389/$H389)*100,1),")")</f>
        <v>(63.1)</v>
      </c>
      <c r="D389" s="302">
        <f>SUM(D387:D388)</f>
        <v>17.959659977760936</v>
      </c>
      <c r="E389" s="299" t="str">
        <f>CONCATENATE("(",ROUND((D389/$H389)*100,1),")")</f>
        <v>(33.6)</v>
      </c>
      <c r="F389" s="302">
        <f>SUM(F387:F388)</f>
        <v>1.788160535122332</v>
      </c>
      <c r="G389" s="299" t="str">
        <f>CONCATENATE("(",ROUND((F389/$H389)*100,1),")")</f>
        <v>(3.3)</v>
      </c>
      <c r="H389" s="302">
        <f>SUM(H387:H388)</f>
        <v>53.465999999999951</v>
      </c>
      <c r="I389" s="299" t="str">
        <f>CONCATENATE("(",ROUND((H389/$H389)*100,1),")")</f>
        <v>(100)</v>
      </c>
      <c r="K389" s="302">
        <f t="shared" si="291"/>
        <v>-0.19922414442734748</v>
      </c>
      <c r="L389" s="302">
        <f t="shared" si="292"/>
        <v>0.27274428021724262</v>
      </c>
      <c r="M389" s="302">
        <f t="shared" si="293"/>
        <v>1.0479864210200196E-2</v>
      </c>
      <c r="N389" s="302">
        <f t="shared" si="294"/>
        <v>8.4000000000095332E-2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17.894153893635973</v>
      </c>
      <c r="C392" s="299" t="str">
        <f>CONCATENATE("(",ROUND((B392/$H394)*100,1),")")</f>
        <v>(33.4)</v>
      </c>
      <c r="D392" s="302">
        <f>'Ind T6'!R162</f>
        <v>2.9567339546743336</v>
      </c>
      <c r="E392" s="299" t="str">
        <f>CONCATENATE("(",ROUND((D392/$H394)*100,1),")")</f>
        <v>(5.5)</v>
      </c>
      <c r="F392" s="302">
        <f>'Ind T6'!S162</f>
        <v>1.0814550112907644</v>
      </c>
      <c r="G392" s="299" t="str">
        <f>CONCATENATE("(",ROUND((F392/$H394)*100,1),")")</f>
        <v>(2)</v>
      </c>
      <c r="H392" s="302">
        <f>SUM(B392,D392,F392)</f>
        <v>21.932342859601071</v>
      </c>
      <c r="I392" s="299" t="str">
        <f>CONCATENATE("(",ROUND((H392/$H394)*100,1),")")</f>
        <v>(41)</v>
      </c>
      <c r="K392" s="302">
        <f>B397-B392</f>
        <v>-0.56657344404510113</v>
      </c>
      <c r="L392" s="302">
        <f>D397-D392</f>
        <v>0.33577929497861225</v>
      </c>
      <c r="M392" s="302">
        <f>F397-F392</f>
        <v>2.2167568830811391E-2</v>
      </c>
      <c r="N392" s="302">
        <f>SUM(K392:M392)</f>
        <v>-0.20862658023567748</v>
      </c>
    </row>
    <row r="393" spans="1:14" x14ac:dyDescent="0.2">
      <c r="A393" s="282" t="s">
        <v>365</v>
      </c>
      <c r="B393" s="302">
        <f>'Ind T6'!Q161</f>
        <v>15.624801449053368</v>
      </c>
      <c r="C393" s="299" t="str">
        <f>CONCATENATE("(",ROUND((B393/$H394)*100,1),")")</f>
        <v>(29.2)</v>
      </c>
      <c r="D393" s="302">
        <f>'Ind T6'!R161</f>
        <v>15.275670303303846</v>
      </c>
      <c r="E393" s="299" t="str">
        <f>CONCATENATE("(",ROUND((D393/$H394)*100,1),")")</f>
        <v>(28.5)</v>
      </c>
      <c r="F393" s="302">
        <f>'Ind T6'!S161</f>
        <v>0.7171853880417679</v>
      </c>
      <c r="G393" s="299" t="str">
        <f>CONCATENATE("(",ROUND((F393/$H394)*100,1),")")</f>
        <v>(1.3)</v>
      </c>
      <c r="H393" s="302">
        <f t="shared" ref="H393" si="295">SUM(B393,D393,F393)</f>
        <v>31.617657140398979</v>
      </c>
      <c r="I393" s="299" t="str">
        <f>CONCATENATE("(",ROUND((H393/$H394)*100,1),")")</f>
        <v>(59)</v>
      </c>
      <c r="K393" s="302">
        <f t="shared" ref="K393:K394" si="296">B398-B393</f>
        <v>0.14782420130125296</v>
      </c>
      <c r="L393" s="302">
        <f t="shared" ref="L393:L394" si="297">D398-D393</f>
        <v>0.15104379183961214</v>
      </c>
      <c r="M393" s="302">
        <f t="shared" ref="M393:M394" si="298">F398-F393</f>
        <v>1.2758587094869989E-2</v>
      </c>
      <c r="N393" s="302">
        <f t="shared" ref="N393:N394" si="299">SUM(K393:M393)</f>
        <v>0.31162658023573508</v>
      </c>
    </row>
    <row r="394" spans="1:14" x14ac:dyDescent="0.2">
      <c r="A394" s="282" t="s">
        <v>363</v>
      </c>
      <c r="B394" s="302">
        <f>SUM(B392:B393)</f>
        <v>33.518955342689338</v>
      </c>
      <c r="C394" s="299" t="str">
        <f>CONCATENATE("(",ROUND((B394/$H394)*100,1),")")</f>
        <v>(62.6)</v>
      </c>
      <c r="D394" s="302">
        <f>SUM(D392:D393)</f>
        <v>18.232404257978178</v>
      </c>
      <c r="E394" s="299" t="str">
        <f>CONCATENATE("(",ROUND((D394/$H394)*100,1),")")</f>
        <v>(34)</v>
      </c>
      <c r="F394" s="302">
        <f>SUM(F392:F393)</f>
        <v>1.7986403993325322</v>
      </c>
      <c r="G394" s="299" t="str">
        <f>CONCATENATE("(",ROUND((F394/$H394)*100,1),")")</f>
        <v>(3.4)</v>
      </c>
      <c r="H394" s="302">
        <f>SUM(H392:H393)</f>
        <v>53.550000000000054</v>
      </c>
      <c r="I394" s="299" t="str">
        <f>CONCATENATE("(",ROUND((H394/$H394)*100,1),")")</f>
        <v>(100)</v>
      </c>
      <c r="K394" s="302">
        <f t="shared" si="296"/>
        <v>-0.41874924274384284</v>
      </c>
      <c r="L394" s="302">
        <f t="shared" si="297"/>
        <v>0.48682308681822661</v>
      </c>
      <c r="M394" s="302">
        <f t="shared" si="298"/>
        <v>3.492615592568149E-2</v>
      </c>
      <c r="N394" s="302">
        <f t="shared" si="299"/>
        <v>0.10300000000006526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17.327580449590872</v>
      </c>
      <c r="C397" s="299" t="str">
        <f>CONCATENATE("(",ROUND((B397/$H399)*100,1),")")</f>
        <v>(32.3)</v>
      </c>
      <c r="D397" s="302">
        <f>'Ind T6'!W162</f>
        <v>3.2925132496529459</v>
      </c>
      <c r="E397" s="299" t="str">
        <f>CONCATENATE("(",ROUND((D397/$H399)*100,1),")")</f>
        <v>(6.1)</v>
      </c>
      <c r="F397" s="302">
        <f>'Ind T6'!X162</f>
        <v>1.1036225801215758</v>
      </c>
      <c r="G397" s="299" t="str">
        <f>CONCATENATE("(",ROUND((F397/$H399)*100,1),")")</f>
        <v>(2.1)</v>
      </c>
      <c r="H397" s="302">
        <f>SUM(B397,D397,F397)</f>
        <v>21.723716279365394</v>
      </c>
      <c r="I397" s="299" t="str">
        <f>CONCATENATE("(",ROUND((H397/$H399)*100,1),")")</f>
        <v>(40.5)</v>
      </c>
      <c r="K397" s="302">
        <f>B397-B387</f>
        <v>-0.84400966565412006</v>
      </c>
      <c r="L397" s="302">
        <f>D397-D387</f>
        <v>0.5009959698362052</v>
      </c>
      <c r="M397" s="302">
        <f>F397-F387</f>
        <v>2.8360967322948349E-2</v>
      </c>
      <c r="N397" s="302">
        <f>SUM(K397:M397)</f>
        <v>-0.3146527284949665</v>
      </c>
    </row>
    <row r="398" spans="1:14" x14ac:dyDescent="0.2">
      <c r="A398" s="282" t="s">
        <v>365</v>
      </c>
      <c r="B398" s="302">
        <f>'Ind T6'!V161</f>
        <v>15.772625650354621</v>
      </c>
      <c r="C398" s="299" t="str">
        <f>CONCATENATE("(",ROUND((B398/$H399)*100,1),")")</f>
        <v>(29.4)</v>
      </c>
      <c r="D398" s="302">
        <f>'Ind T6'!W161</f>
        <v>15.426714095143458</v>
      </c>
      <c r="E398" s="299" t="str">
        <f>CONCATENATE("(",ROUND((D398/$H399)*100,1),")")</f>
        <v>(28.8)</v>
      </c>
      <c r="F398" s="302">
        <f>'Ind T6'!X161</f>
        <v>0.72994397513663789</v>
      </c>
      <c r="G398" s="299" t="str">
        <f>CONCATENATE("(",ROUND((F398/$H399)*100,1),")")</f>
        <v>(1.4)</v>
      </c>
      <c r="H398" s="302">
        <f t="shared" ref="H398" si="300">SUM(B398,D398,F398)</f>
        <v>31.929283720634718</v>
      </c>
      <c r="I398" s="299" t="str">
        <f>CONCATENATE("(",ROUND((H398/$H399)*100,1),")")</f>
        <v>(59.5)</v>
      </c>
      <c r="K398" s="302">
        <f t="shared" ref="K398:K399" si="301">B398-B388</f>
        <v>0.22603627848292795</v>
      </c>
      <c r="L398" s="302">
        <f t="shared" ref="L398:L399" si="302">D398-D388</f>
        <v>0.25857139719926181</v>
      </c>
      <c r="M398" s="302">
        <f t="shared" ref="M398:M399" si="303">F398-F388</f>
        <v>1.7045052812933337E-2</v>
      </c>
      <c r="N398" s="302">
        <f t="shared" ref="N398:N399" si="304">SUM(K398:M398)</f>
        <v>0.5016527284951231</v>
      </c>
    </row>
    <row r="399" spans="1:14" x14ac:dyDescent="0.2">
      <c r="A399" s="282" t="s">
        <v>363</v>
      </c>
      <c r="B399" s="302">
        <f>SUM(B397:B398)</f>
        <v>33.100206099945495</v>
      </c>
      <c r="C399" s="299" t="str">
        <f>CONCATENATE("(",ROUND((B399/$H399)*100,1),")")</f>
        <v>(61.7)</v>
      </c>
      <c r="D399" s="302">
        <f>SUM(D397:D398)</f>
        <v>18.719227344796405</v>
      </c>
      <c r="E399" s="299" t="str">
        <f>CONCATENATE("(",ROUND((D399/$H399)*100,1),")")</f>
        <v>(34.9)</v>
      </c>
      <c r="F399" s="302">
        <f>SUM(F397:F398)</f>
        <v>1.8335665552582137</v>
      </c>
      <c r="G399" s="299" t="str">
        <f>CONCATENATE("(",ROUND((F399/$H399)*100,1),")")</f>
        <v>(3.4)</v>
      </c>
      <c r="H399" s="302">
        <f>SUM(H397:H398)</f>
        <v>53.653000000000112</v>
      </c>
      <c r="I399" s="299" t="str">
        <f>CONCATENATE("(",ROUND((H399/$H399)*100,1),")")</f>
        <v>(100)</v>
      </c>
      <c r="K399" s="302">
        <f t="shared" si="301"/>
        <v>-0.61797338717119032</v>
      </c>
      <c r="L399" s="302">
        <f t="shared" si="302"/>
        <v>0.75956736703546923</v>
      </c>
      <c r="M399" s="302">
        <f t="shared" si="303"/>
        <v>4.5406020135881686E-2</v>
      </c>
      <c r="N399" s="302">
        <f t="shared" si="304"/>
        <v>0.18700000000016059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20.513928024849893</v>
      </c>
      <c r="C408" s="299" t="str">
        <f>CONCATENATE("(",ROUND((B408/$H410)*100,1),")")</f>
        <v>(19)</v>
      </c>
      <c r="D408" s="302">
        <f>'Ind T6'!M171</f>
        <v>7.3173810153539405</v>
      </c>
      <c r="E408" s="299" t="str">
        <f>CONCATENATE("(",ROUND((D408/$H410)*100,1),")")</f>
        <v>(6.8)</v>
      </c>
      <c r="F408" s="302">
        <f>'Ind T6'!N171</f>
        <v>3.3631698875360394</v>
      </c>
      <c r="G408" s="299" t="str">
        <f>CONCATENATE("(",ROUND((F408/$H410)*100,1),")")</f>
        <v>(3.1)</v>
      </c>
      <c r="H408" s="302">
        <f>SUM(B408,D408,F408)</f>
        <v>31.194478927739873</v>
      </c>
      <c r="I408" s="299" t="str">
        <f>CONCATENATE("(",ROUND((H408/$H410)*100,1),")")</f>
        <v>(28.9)</v>
      </c>
      <c r="K408" s="302">
        <f>B413-B408</f>
        <v>-0.27247319004748149</v>
      </c>
      <c r="L408" s="302">
        <f>D413-D408</f>
        <v>9.616680876335959E-2</v>
      </c>
      <c r="M408" s="302">
        <f>F413-F408</f>
        <v>6.4325030762849345E-2</v>
      </c>
      <c r="N408" s="302">
        <f>SUM(K408:M408)</f>
        <v>-0.11198135052127256</v>
      </c>
    </row>
    <row r="409" spans="1:14" x14ac:dyDescent="0.2">
      <c r="A409" s="282" t="s">
        <v>365</v>
      </c>
      <c r="B409" s="302">
        <f>'Ind T6'!L170</f>
        <v>31.24640957999593</v>
      </c>
      <c r="C409" s="299" t="str">
        <f>CONCATENATE("(",ROUND((B409/$H410)*100,1),")")</f>
        <v>(29)</v>
      </c>
      <c r="D409" s="302">
        <f>'Ind T6'!M170</f>
        <v>38.256607580608559</v>
      </c>
      <c r="E409" s="299" t="str">
        <f>CONCATENATE("(",ROUND((D409/$H410)*100,1),")")</f>
        <v>(35.5)</v>
      </c>
      <c r="F409" s="302">
        <f>'Ind T6'!N170</f>
        <v>7.1365039116557556</v>
      </c>
      <c r="G409" s="299" t="str">
        <f>CONCATENATE("(",ROUND((F409/$H410)*100,1),")")</f>
        <v>(6.6)</v>
      </c>
      <c r="H409" s="302">
        <f t="shared" ref="H409" si="305">SUM(B409,D409,F409)</f>
        <v>76.639521072260237</v>
      </c>
      <c r="I409" s="299" t="str">
        <f>CONCATENATE("(",ROUND((H409/$H410)*100,1),")")</f>
        <v>(71.1)</v>
      </c>
      <c r="K409" s="302">
        <f t="shared" ref="K409:K410" si="306">B414-B409</f>
        <v>0.68734973439870828</v>
      </c>
      <c r="L409" s="302">
        <f t="shared" ref="L409:L410" si="307">D414-D409</f>
        <v>-0.83146177595150306</v>
      </c>
      <c r="M409" s="302">
        <f t="shared" ref="M409:M410" si="308">F414-F409</f>
        <v>7.8093392073969703E-2</v>
      </c>
      <c r="N409" s="302">
        <f t="shared" ref="N409:N410" si="309">SUM(K409:M409)</f>
        <v>-6.6018649478825076E-2</v>
      </c>
    </row>
    <row r="410" spans="1:14" x14ac:dyDescent="0.2">
      <c r="A410" s="282" t="s">
        <v>363</v>
      </c>
      <c r="B410" s="302">
        <f>SUM(B408:B409)</f>
        <v>51.760337604845823</v>
      </c>
      <c r="C410" s="299" t="str">
        <f>CONCATENATE("(",ROUND((B410/$H410)*100,1),")")</f>
        <v>(48)</v>
      </c>
      <c r="D410" s="302">
        <f>SUM(D408:D409)</f>
        <v>45.573988595962497</v>
      </c>
      <c r="E410" s="299" t="str">
        <f>CONCATENATE("(",ROUND((D410/$H410)*100,1),")")</f>
        <v>(42.3)</v>
      </c>
      <c r="F410" s="302">
        <f>SUM(F408:F409)</f>
        <v>10.499673799191795</v>
      </c>
      <c r="G410" s="299" t="str">
        <f>CONCATENATE("(",ROUND((F410/$H410)*100,1),")")</f>
        <v>(9.7)</v>
      </c>
      <c r="H410" s="302">
        <f>SUM(H408:H409)</f>
        <v>107.83400000000012</v>
      </c>
      <c r="I410" s="299" t="str">
        <f>CONCATENATE("(",ROUND((H410/$H410)*100,1),")")</f>
        <v>(100)</v>
      </c>
      <c r="K410" s="302">
        <f t="shared" si="306"/>
        <v>0.41487654435122323</v>
      </c>
      <c r="L410" s="302">
        <f t="shared" si="307"/>
        <v>-0.73529496718813903</v>
      </c>
      <c r="M410" s="302">
        <f t="shared" si="308"/>
        <v>0.14241842283681905</v>
      </c>
      <c r="N410" s="302">
        <f t="shared" si="309"/>
        <v>-0.17800000000009675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20.241454834802411</v>
      </c>
      <c r="C413" s="299" t="str">
        <f>CONCATENATE("(",ROUND((B413/$H415)*100,1),")")</f>
        <v>(18.8)</v>
      </c>
      <c r="D413" s="302">
        <f>'Ind T6'!R171</f>
        <v>7.4135478241173001</v>
      </c>
      <c r="E413" s="299" t="str">
        <f>CONCATENATE("(",ROUND((D413/$H415)*100,1),")")</f>
        <v>(6.9)</v>
      </c>
      <c r="F413" s="302">
        <f>'Ind T6'!S171</f>
        <v>3.4274949182988887</v>
      </c>
      <c r="G413" s="299" t="str">
        <f>CONCATENATE("(",ROUND((F413/$H415)*100,1),")")</f>
        <v>(3.2)</v>
      </c>
      <c r="H413" s="302">
        <f>SUM(B413,D413,F413)</f>
        <v>31.082497577218604</v>
      </c>
      <c r="I413" s="299" t="str">
        <f>CONCATENATE("(",ROUND((H413/$H415)*100,1),")")</f>
        <v>(28.9)</v>
      </c>
      <c r="K413" s="302">
        <f>B418-B413</f>
        <v>-5.7187245565266664E-3</v>
      </c>
      <c r="L413" s="302">
        <f>D418-D413</f>
        <v>0.35472520652769735</v>
      </c>
      <c r="M413" s="302">
        <f>F418-F413</f>
        <v>0.1956487136152214</v>
      </c>
      <c r="N413" s="302">
        <f>SUM(K413:M413)</f>
        <v>0.54465519558639208</v>
      </c>
    </row>
    <row r="414" spans="1:14" x14ac:dyDescent="0.2">
      <c r="A414" s="282" t="s">
        <v>365</v>
      </c>
      <c r="B414" s="302">
        <f>'Ind T6'!Q170</f>
        <v>31.933759314394639</v>
      </c>
      <c r="C414" s="299" t="str">
        <f>CONCATENATE("(",ROUND((B414/$H415)*100,1),")")</f>
        <v>(29.7)</v>
      </c>
      <c r="D414" s="302">
        <f>'Ind T6'!R170</f>
        <v>37.425145804657056</v>
      </c>
      <c r="E414" s="299" t="str">
        <f>CONCATENATE("(",ROUND((D414/$H415)*100,1),")")</f>
        <v>(34.8)</v>
      </c>
      <c r="F414" s="302">
        <f>'Ind T6'!S170</f>
        <v>7.2145973037297253</v>
      </c>
      <c r="G414" s="299" t="str">
        <f>CONCATENATE("(",ROUND((F414/$H415)*100,1),")")</f>
        <v>(6.7)</v>
      </c>
      <c r="H414" s="302">
        <f t="shared" ref="H414" si="310">SUM(B414,D414,F414)</f>
        <v>76.573502422781416</v>
      </c>
      <c r="I414" s="299" t="str">
        <f>CONCATENATE("(",ROUND((H414/$H415)*100,1),")")</f>
        <v>(71.1)</v>
      </c>
      <c r="K414" s="302">
        <f t="shared" ref="K414:K415" si="311">B419-B414</f>
        <v>2.3371547052734662</v>
      </c>
      <c r="L414" s="302">
        <f t="shared" ref="L414:L415" si="312">D419-D414</f>
        <v>-0.7099499496392454</v>
      </c>
      <c r="M414" s="302">
        <f t="shared" ref="M414:M415" si="313">F419-F414</f>
        <v>0.19514004877927427</v>
      </c>
      <c r="N414" s="302">
        <f t="shared" ref="N414:N415" si="314">SUM(K414:M414)</f>
        <v>1.8223448044134951</v>
      </c>
    </row>
    <row r="415" spans="1:14" x14ac:dyDescent="0.2">
      <c r="A415" s="282" t="s">
        <v>363</v>
      </c>
      <c r="B415" s="302">
        <f>SUM(B413:B414)</f>
        <v>52.175214149197046</v>
      </c>
      <c r="C415" s="299" t="str">
        <f>CONCATENATE("(",ROUND((B415/$H415)*100,1),")")</f>
        <v>(48.5)</v>
      </c>
      <c r="D415" s="302">
        <f>SUM(D413:D414)</f>
        <v>44.838693628774358</v>
      </c>
      <c r="E415" s="299" t="str">
        <f>CONCATENATE("(",ROUND((D415/$H415)*100,1),")")</f>
        <v>(41.6)</v>
      </c>
      <c r="F415" s="302">
        <f>SUM(F413:F414)</f>
        <v>10.642092222028614</v>
      </c>
      <c r="G415" s="299" t="str">
        <f>CONCATENATE("(",ROUND((F415/$H415)*100,1),")")</f>
        <v>(9.9)</v>
      </c>
      <c r="H415" s="302">
        <f>SUM(H413:H414)</f>
        <v>107.65600000000002</v>
      </c>
      <c r="I415" s="299" t="str">
        <f>CONCATENATE("(",ROUND((H415/$H415)*100,1),")")</f>
        <v>(100)</v>
      </c>
      <c r="K415" s="302">
        <f t="shared" si="311"/>
        <v>2.3314359807169467</v>
      </c>
      <c r="L415" s="302">
        <f t="shared" si="312"/>
        <v>-0.35522474311154895</v>
      </c>
      <c r="M415" s="302">
        <f t="shared" si="313"/>
        <v>0.39078876239449478</v>
      </c>
      <c r="N415" s="302">
        <f t="shared" si="314"/>
        <v>2.3669999999998925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20.235736110245885</v>
      </c>
      <c r="C418" s="299" t="str">
        <f>CONCATENATE("(",ROUND((B418/$H420)*100,1),")")</f>
        <v>(18.4)</v>
      </c>
      <c r="D418" s="302">
        <f>'Ind T6'!W171</f>
        <v>7.7682730306449974</v>
      </c>
      <c r="E418" s="299" t="str">
        <f>CONCATENATE("(",ROUND((D418/$H420)*100,1),")")</f>
        <v>(7.1)</v>
      </c>
      <c r="F418" s="302">
        <f>'Ind T6'!X171</f>
        <v>3.6231436319141102</v>
      </c>
      <c r="G418" s="299" t="str">
        <f>CONCATENATE("(",ROUND((F418/$H420)*100,1),")")</f>
        <v>(3.3)</v>
      </c>
      <c r="H418" s="302">
        <f>SUM(B418,D418,F418)</f>
        <v>31.627152772804994</v>
      </c>
      <c r="I418" s="299" t="str">
        <f>CONCATENATE("(",ROUND((H418/$H420)*100,1),")")</f>
        <v>(28.7)</v>
      </c>
      <c r="K418" s="302">
        <f>B418-B408</f>
        <v>-0.27819191460400816</v>
      </c>
      <c r="L418" s="302">
        <f>D418-D408</f>
        <v>0.45089201529105694</v>
      </c>
      <c r="M418" s="302">
        <f>F418-F408</f>
        <v>0.25997374437807075</v>
      </c>
      <c r="N418" s="302">
        <f>SUM(K418:M418)</f>
        <v>0.43267384506511952</v>
      </c>
    </row>
    <row r="419" spans="1:14" x14ac:dyDescent="0.2">
      <c r="A419" s="282" t="s">
        <v>365</v>
      </c>
      <c r="B419" s="302">
        <f>'Ind T6'!V170</f>
        <v>34.270914019668105</v>
      </c>
      <c r="C419" s="299" t="str">
        <f>CONCATENATE("(",ROUND((B419/$H420)*100,1),")")</f>
        <v>(31.1)</v>
      </c>
      <c r="D419" s="302">
        <f>'Ind T6'!W170</f>
        <v>36.715195855017811</v>
      </c>
      <c r="E419" s="299" t="str">
        <f>CONCATENATE("(",ROUND((D419/$H420)*100,1),")")</f>
        <v>(33.4)</v>
      </c>
      <c r="F419" s="302">
        <f>'Ind T6'!X170</f>
        <v>7.4097373525089996</v>
      </c>
      <c r="G419" s="299" t="str">
        <f>CONCATENATE("(",ROUND((F419/$H420)*100,1),")")</f>
        <v>(6.7)</v>
      </c>
      <c r="H419" s="302">
        <f t="shared" ref="H419" si="315">SUM(B419,D419,F419)</f>
        <v>78.39584722719492</v>
      </c>
      <c r="I419" s="299" t="str">
        <f>CONCATENATE("(",ROUND((H419/$H420)*100,1),")")</f>
        <v>(71.3)</v>
      </c>
      <c r="K419" s="302">
        <f t="shared" ref="K419:K420" si="316">B419-B409</f>
        <v>3.0245044396721745</v>
      </c>
      <c r="L419" s="302">
        <f t="shared" ref="L419:L420" si="317">D419-D409</f>
        <v>-1.5414117255907485</v>
      </c>
      <c r="M419" s="302">
        <f t="shared" ref="M419:M420" si="318">F419-F409</f>
        <v>0.27323344085324397</v>
      </c>
      <c r="N419" s="302">
        <f t="shared" ref="N419:N420" si="319">SUM(K419:M419)</f>
        <v>1.75632615493467</v>
      </c>
    </row>
    <row r="420" spans="1:14" x14ac:dyDescent="0.2">
      <c r="A420" s="282" t="s">
        <v>363</v>
      </c>
      <c r="B420" s="302">
        <f>SUM(B418:B419)</f>
        <v>54.506650129913993</v>
      </c>
      <c r="C420" s="299" t="str">
        <f>CONCATENATE("(",ROUND((B420/$H420)*100,1),")")</f>
        <v>(49.5)</v>
      </c>
      <c r="D420" s="302">
        <f>SUM(D418:D419)</f>
        <v>44.483468885662809</v>
      </c>
      <c r="E420" s="299" t="str">
        <f>CONCATENATE("(",ROUND((D420/$H420)*100,1),")")</f>
        <v>(40.4)</v>
      </c>
      <c r="F420" s="302">
        <f>SUM(F418:F419)</f>
        <v>11.032880984423109</v>
      </c>
      <c r="G420" s="299" t="str">
        <f>CONCATENATE("(",ROUND((F420/$H420)*100,1),")")</f>
        <v>(10)</v>
      </c>
      <c r="H420" s="302">
        <f>SUM(H418:H419)</f>
        <v>110.02299999999991</v>
      </c>
      <c r="I420" s="299" t="str">
        <f>CONCATENATE("(",ROUND((H420/$H420)*100,1),")")</f>
        <v>(100)</v>
      </c>
      <c r="K420" s="302">
        <f t="shared" si="316"/>
        <v>2.7463125250681699</v>
      </c>
      <c r="L420" s="302">
        <f t="shared" si="317"/>
        <v>-1.090519710299688</v>
      </c>
      <c r="M420" s="302">
        <f t="shared" si="318"/>
        <v>0.53320718523131383</v>
      </c>
      <c r="N420" s="302">
        <f t="shared" si="319"/>
        <v>2.1889999999997958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22.914722934805294</v>
      </c>
      <c r="C429" s="299" t="str">
        <f>CONCATENATE("(",ROUND((B429/$H431)*100,1),")")</f>
        <v>(14.4)</v>
      </c>
      <c r="D429" s="302">
        <f>'Ind T6'!M180</f>
        <v>7.7918467681983756</v>
      </c>
      <c r="E429" s="299" t="str">
        <f>CONCATENATE("(",ROUND((D429/$H431)*100,1),")")</f>
        <v>(4.9)</v>
      </c>
      <c r="F429" s="302">
        <f>'Ind T6'!N180</f>
        <v>3.4145108250120062</v>
      </c>
      <c r="G429" s="299" t="str">
        <f>CONCATENATE("(",ROUND((F429/$H431)*100,1),")")</f>
        <v>(2.1)</v>
      </c>
      <c r="H429" s="302">
        <f>SUM(B429,D429,F429)</f>
        <v>34.121080528015675</v>
      </c>
      <c r="I429" s="299" t="str">
        <f>CONCATENATE("(",ROUND((H429/$H431)*100,1),")")</f>
        <v>(21.4)</v>
      </c>
      <c r="K429" s="302">
        <f>B434-B429</f>
        <v>1.5625703091581968</v>
      </c>
      <c r="L429" s="302">
        <f>D434-D429</f>
        <v>0.74622741016473881</v>
      </c>
      <c r="M429" s="302">
        <f>F434-F429</f>
        <v>3.3007296961971022E-2</v>
      </c>
      <c r="N429" s="302">
        <f>SUM(K429:M429)</f>
        <v>2.3418050162849067</v>
      </c>
    </row>
    <row r="430" spans="1:14" x14ac:dyDescent="0.2">
      <c r="A430" s="282" t="s">
        <v>365</v>
      </c>
      <c r="B430" s="302">
        <f>'Ind T6'!L179</f>
        <v>61.289997334346985</v>
      </c>
      <c r="C430" s="299" t="str">
        <f>CONCATENATE("(",ROUND((B430/$H431)*100,1),")")</f>
        <v>(38.5)</v>
      </c>
      <c r="D430" s="302">
        <f>'Ind T6'!M179</f>
        <v>58.12434505148984</v>
      </c>
      <c r="E430" s="299" t="str">
        <f>CONCATENATE("(",ROUND((D430/$H431)*100,1),")")</f>
        <v>(36.5)</v>
      </c>
      <c r="F430" s="302">
        <f>'Ind T6'!N179</f>
        <v>5.824577086147622</v>
      </c>
      <c r="G430" s="299" t="str">
        <f>CONCATENATE("(",ROUND((F430/$H431)*100,1),")")</f>
        <v>(3.7)</v>
      </c>
      <c r="H430" s="302">
        <f t="shared" ref="H430" si="320">SUM(B430,D430,F430)</f>
        <v>125.23891947198445</v>
      </c>
      <c r="I430" s="299" t="str">
        <f>CONCATENATE("(",ROUND((H430/$H431)*100,1),")")</f>
        <v>(78.6)</v>
      </c>
      <c r="K430" s="302">
        <f t="shared" ref="K430:K431" si="321">B435-B430</f>
        <v>6.0412445317844643</v>
      </c>
      <c r="L430" s="302">
        <f t="shared" ref="L430:L431" si="322">D435-D430</f>
        <v>2.0931874673415507</v>
      </c>
      <c r="M430" s="302">
        <f t="shared" ref="M430:M431" si="323">F435-F430</f>
        <v>0.77576298458908877</v>
      </c>
      <c r="N430" s="302">
        <f t="shared" ref="N430:N431" si="324">SUM(K430:M430)</f>
        <v>8.9101949837151047</v>
      </c>
    </row>
    <row r="431" spans="1:14" x14ac:dyDescent="0.2">
      <c r="A431" s="282" t="s">
        <v>363</v>
      </c>
      <c r="B431" s="302">
        <f>SUM(B429:B430)</f>
        <v>84.204720269152276</v>
      </c>
      <c r="C431" s="299" t="str">
        <f>CONCATENATE("(",ROUND((B431/$H431)*100,1),")")</f>
        <v>(52.8)</v>
      </c>
      <c r="D431" s="302">
        <f>SUM(D429:D430)</f>
        <v>65.916191819688208</v>
      </c>
      <c r="E431" s="299" t="str">
        <f>CONCATENATE("(",ROUND((D431/$H431)*100,1),")")</f>
        <v>(41.4)</v>
      </c>
      <c r="F431" s="302">
        <f>SUM(F429:F430)</f>
        <v>9.2390879111596291</v>
      </c>
      <c r="G431" s="299" t="str">
        <f>CONCATENATE("(",ROUND((F431/$H431)*100,1),")")</f>
        <v>(5.8)</v>
      </c>
      <c r="H431" s="302">
        <f>SUM(H429:H430)</f>
        <v>159.36000000000013</v>
      </c>
      <c r="I431" s="299" t="str">
        <f>CONCATENATE("(",ROUND((H431/$H431)*100,1),")")</f>
        <v>(100)</v>
      </c>
      <c r="K431" s="302">
        <f t="shared" si="321"/>
        <v>7.6038148409426611</v>
      </c>
      <c r="L431" s="302">
        <f t="shared" si="322"/>
        <v>2.8394148775063002</v>
      </c>
      <c r="M431" s="302">
        <f t="shared" si="323"/>
        <v>0.8087702815510589</v>
      </c>
      <c r="N431" s="302">
        <f t="shared" si="324"/>
        <v>11.25200000000002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24.477293243963491</v>
      </c>
      <c r="C434" s="299" t="str">
        <f>CONCATENATE("(",ROUND((B434/$H436)*100,1),")")</f>
        <v>(14.3)</v>
      </c>
      <c r="D434" s="302">
        <f>'Ind T6'!R180</f>
        <v>8.5380741783631144</v>
      </c>
      <c r="E434" s="299" t="str">
        <f>CONCATENATE("(",ROUND((D434/$H436)*100,1),")")</f>
        <v>(5)</v>
      </c>
      <c r="F434" s="302">
        <f>'Ind T6'!S180</f>
        <v>3.4475181219739772</v>
      </c>
      <c r="G434" s="299" t="str">
        <f>CONCATENATE("(",ROUND((F434/$H436)*100,1),")")</f>
        <v>(2)</v>
      </c>
      <c r="H434" s="302">
        <f>SUM(B434,D434,F434)</f>
        <v>36.462885544300583</v>
      </c>
      <c r="I434" s="299" t="str">
        <f>CONCATENATE("(",ROUND((H434/$H436)*100,1),")")</f>
        <v>(21.4)</v>
      </c>
      <c r="K434" s="302">
        <f>B439-B434</f>
        <v>2.1995746954504121</v>
      </c>
      <c r="L434" s="302">
        <f>D439-D434</f>
        <v>1.1177145516346343</v>
      </c>
      <c r="M434" s="302">
        <f>F439-F434</f>
        <v>-9.1237011296216419E-2</v>
      </c>
      <c r="N434" s="302">
        <f>SUM(K434:M434)</f>
        <v>3.2260522357888299</v>
      </c>
    </row>
    <row r="435" spans="1:14" x14ac:dyDescent="0.2">
      <c r="A435" s="282" t="s">
        <v>365</v>
      </c>
      <c r="B435" s="302">
        <f>'Ind T6'!Q179</f>
        <v>67.33124186613145</v>
      </c>
      <c r="C435" s="299" t="str">
        <f>CONCATENATE("(",ROUND((B435/$H436)*100,1),")")</f>
        <v>(39.5)</v>
      </c>
      <c r="D435" s="302">
        <f>'Ind T6'!R179</f>
        <v>60.217532518831391</v>
      </c>
      <c r="E435" s="299" t="str">
        <f>CONCATENATE("(",ROUND((D435/$H436)*100,1),")")</f>
        <v>(35.3)</v>
      </c>
      <c r="F435" s="302">
        <f>'Ind T6'!S179</f>
        <v>6.6003400707367108</v>
      </c>
      <c r="G435" s="299" t="str">
        <f>CONCATENATE("(",ROUND((F435/$H436)*100,1),")")</f>
        <v>(3.9)</v>
      </c>
      <c r="H435" s="302">
        <f t="shared" ref="H435" si="325">SUM(B435,D435,F435)</f>
        <v>134.14911445569956</v>
      </c>
      <c r="I435" s="299" t="str">
        <f>CONCATENATE("(",ROUND((H435/$H436)*100,1),")")</f>
        <v>(78.6)</v>
      </c>
      <c r="K435" s="302">
        <f t="shared" ref="K435:K436" si="326">B440-B435</f>
        <v>10.002608352031075</v>
      </c>
      <c r="L435" s="302">
        <f t="shared" ref="L435:L436" si="327">D440-D435</f>
        <v>0.59115898226850305</v>
      </c>
      <c r="M435" s="302">
        <f t="shared" ref="M435:M436" si="328">F440-F435</f>
        <v>1.1741804299114573</v>
      </c>
      <c r="N435" s="302">
        <f t="shared" ref="N435:N436" si="329">SUM(K435:M435)</f>
        <v>11.767947764211035</v>
      </c>
    </row>
    <row r="436" spans="1:14" x14ac:dyDescent="0.2">
      <c r="A436" s="282" t="s">
        <v>363</v>
      </c>
      <c r="B436" s="302">
        <f>SUM(B434:B435)</f>
        <v>91.808535110094937</v>
      </c>
      <c r="C436" s="299" t="str">
        <f>CONCATENATE("(",ROUND((B436/$H436)*100,1),")")</f>
        <v>(53.8)</v>
      </c>
      <c r="D436" s="302">
        <f>SUM(D434:D435)</f>
        <v>68.755606697194509</v>
      </c>
      <c r="E436" s="299" t="str">
        <f>CONCATENATE("(",ROUND((D436/$H436)*100,1),")")</f>
        <v>(40.3)</v>
      </c>
      <c r="F436" s="302">
        <f>SUM(F434:F435)</f>
        <v>10.047858192710688</v>
      </c>
      <c r="G436" s="299" t="str">
        <f>CONCATENATE("(",ROUND((F436/$H436)*100,1),")")</f>
        <v>(5.9)</v>
      </c>
      <c r="H436" s="302">
        <f>SUM(H434:H435)</f>
        <v>170.61200000000014</v>
      </c>
      <c r="I436" s="299" t="str">
        <f>CONCATENATE("(",ROUND((H436/$H436)*100,1),")")</f>
        <v>(100)</v>
      </c>
      <c r="K436" s="302">
        <f t="shared" si="326"/>
        <v>12.202183047481498</v>
      </c>
      <c r="L436" s="302">
        <f t="shared" si="327"/>
        <v>1.7088735339031302</v>
      </c>
      <c r="M436" s="302">
        <f t="shared" si="328"/>
        <v>1.0829434186152405</v>
      </c>
      <c r="N436" s="302">
        <f t="shared" si="329"/>
        <v>14.993999999999868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26.676867939413903</v>
      </c>
      <c r="C439" s="299" t="str">
        <f>CONCATENATE("(",ROUND((B439/$H441)*100,1),")")</f>
        <v>(14.4)</v>
      </c>
      <c r="D439" s="302">
        <f>'Ind T6'!W180</f>
        <v>9.6557887299977487</v>
      </c>
      <c r="E439" s="299" t="str">
        <f>CONCATENATE("(",ROUND((D439/$H441)*100,1),")")</f>
        <v>(5.2)</v>
      </c>
      <c r="F439" s="302">
        <f>'Ind T6'!X180</f>
        <v>3.3562811106777608</v>
      </c>
      <c r="G439" s="299" t="str">
        <f>CONCATENATE("(",ROUND((F439/$H441)*100,1),")")</f>
        <v>(1.8)</v>
      </c>
      <c r="H439" s="302">
        <f>SUM(B439,D439,F439)</f>
        <v>39.688937780089411</v>
      </c>
      <c r="I439" s="299" t="str">
        <f>CONCATENATE("(",ROUND((H439/$H441)*100,1),")")</f>
        <v>(21.4)</v>
      </c>
      <c r="K439" s="302">
        <f>B439-B429</f>
        <v>3.7621450046086089</v>
      </c>
      <c r="L439" s="302">
        <f>D439-D429</f>
        <v>1.8639419617993731</v>
      </c>
      <c r="M439" s="302">
        <f>F439-F429</f>
        <v>-5.8229714334245397E-2</v>
      </c>
      <c r="N439" s="302">
        <f>SUM(K439:M439)</f>
        <v>5.5678572520737362</v>
      </c>
    </row>
    <row r="440" spans="1:14" x14ac:dyDescent="0.2">
      <c r="A440" s="282" t="s">
        <v>365</v>
      </c>
      <c r="B440" s="302">
        <f>'Ind T6'!V179</f>
        <v>77.333850218162524</v>
      </c>
      <c r="C440" s="299" t="str">
        <f>CONCATENATE("(",ROUND((B440/$H441)*100,1),")")</f>
        <v>(41.7)</v>
      </c>
      <c r="D440" s="302">
        <f>'Ind T6'!W179</f>
        <v>60.808691501099894</v>
      </c>
      <c r="E440" s="299" t="str">
        <f>CONCATENATE("(",ROUND((D440/$H441)*100,1),")")</f>
        <v>(32.8)</v>
      </c>
      <c r="F440" s="302">
        <f>'Ind T6'!X179</f>
        <v>7.7745205006481681</v>
      </c>
      <c r="G440" s="299" t="str">
        <f>CONCATENATE("(",ROUND((F440/$H441)*100,1),")")</f>
        <v>(4.2)</v>
      </c>
      <c r="H440" s="302">
        <f t="shared" ref="H440" si="330">SUM(B440,D440,F440)</f>
        <v>145.9170622199106</v>
      </c>
      <c r="I440" s="299" t="str">
        <f>CONCATENATE("(",ROUND((H440/$H441)*100,1),")")</f>
        <v>(78.6)</v>
      </c>
      <c r="K440" s="302">
        <f t="shared" ref="K440:K441" si="331">B440-B430</f>
        <v>16.043852883815539</v>
      </c>
      <c r="L440" s="302">
        <f t="shared" ref="L440:L441" si="332">D440-D430</f>
        <v>2.6843464496100538</v>
      </c>
      <c r="M440" s="302">
        <f t="shared" ref="M440:M441" si="333">F440-F430</f>
        <v>1.9499434145005461</v>
      </c>
      <c r="N440" s="302">
        <f t="shared" ref="N440:N441" si="334">SUM(K440:M440)</f>
        <v>20.678142747926138</v>
      </c>
    </row>
    <row r="441" spans="1:14" x14ac:dyDescent="0.2">
      <c r="A441" s="282" t="s">
        <v>363</v>
      </c>
      <c r="B441" s="302">
        <f>SUM(B439:B440)</f>
        <v>104.01071815757643</v>
      </c>
      <c r="C441" s="299" t="str">
        <f>CONCATENATE("(",ROUND((B441/$H441)*100,1),")")</f>
        <v>(56)</v>
      </c>
      <c r="D441" s="302">
        <f>SUM(D439:D440)</f>
        <v>70.464480231097639</v>
      </c>
      <c r="E441" s="299" t="str">
        <f>CONCATENATE("(",ROUND((D441/$H441)*100,1),")")</f>
        <v>(38)</v>
      </c>
      <c r="F441" s="302">
        <f>SUM(F439:F440)</f>
        <v>11.130801611325928</v>
      </c>
      <c r="G441" s="299" t="str">
        <f>CONCATENATE("(",ROUND((F441/$H441)*100,1),")")</f>
        <v>(6)</v>
      </c>
      <c r="H441" s="302">
        <f>SUM(H439:H440)</f>
        <v>185.60600000000002</v>
      </c>
      <c r="I441" s="299" t="str">
        <f>CONCATENATE("(",ROUND((H441/$H441)*100,1),")")</f>
        <v>(100)</v>
      </c>
      <c r="K441" s="302">
        <f t="shared" si="331"/>
        <v>19.805997888424159</v>
      </c>
      <c r="L441" s="302">
        <f t="shared" si="332"/>
        <v>4.5482884114094304</v>
      </c>
      <c r="M441" s="302">
        <f t="shared" si="333"/>
        <v>1.8917137001662994</v>
      </c>
      <c r="N441" s="302">
        <f t="shared" si="334"/>
        <v>26.245999999999889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6.1194502727552358</v>
      </c>
      <c r="C450" s="299" t="str">
        <f>CONCATENATE("(",ROUND((B450/$H452)*100,1),")")</f>
        <v>(20.5)</v>
      </c>
      <c r="D450" s="302">
        <f>'Ind T6'!M189</f>
        <v>5.6184477346502755</v>
      </c>
      <c r="E450" s="299" t="str">
        <f>CONCATENATE("(",ROUND((D450/$H452)*100,1),")")</f>
        <v>(18.8)</v>
      </c>
      <c r="F450" s="302">
        <f>'Ind T6'!N189</f>
        <v>4.7229926773992261</v>
      </c>
      <c r="G450" s="299" t="str">
        <f>CONCATENATE("(",ROUND((F450/$H452)*100,1),")")</f>
        <v>(15.8)</v>
      </c>
      <c r="H450" s="302">
        <f>SUM(B450,D450,F450)</f>
        <v>16.460890684804738</v>
      </c>
      <c r="I450" s="299" t="str">
        <f>CONCATENATE("(",ROUND((H450/$H452)*100,1),")")</f>
        <v>(55.2)</v>
      </c>
      <c r="K450" s="302">
        <f>B455-B450</f>
        <v>-0.17334549393268439</v>
      </c>
      <c r="L450" s="302">
        <f>D455-D450</f>
        <v>-0.26043834450047587</v>
      </c>
      <c r="M450" s="302">
        <f>F455-F450</f>
        <v>-0.7453135270028981</v>
      </c>
      <c r="N450" s="302">
        <f>SUM(K450:M450)</f>
        <v>-1.1790973654360584</v>
      </c>
    </row>
    <row r="451" spans="1:14" x14ac:dyDescent="0.2">
      <c r="A451" s="282" t="s">
        <v>365</v>
      </c>
      <c r="B451" s="302">
        <f>'Ind T6'!L188</f>
        <v>4.09717440258117</v>
      </c>
      <c r="C451" s="299" t="str">
        <f>CONCATENATE("(",ROUND((B451/$H452)*100,1),")")</f>
        <v>(13.7)</v>
      </c>
      <c r="D451" s="302">
        <f>'Ind T6'!M188</f>
        <v>7.103624529677635</v>
      </c>
      <c r="E451" s="299" t="str">
        <f>CONCATENATE("(",ROUND((D451/$H452)*100,1),")")</f>
        <v>(23.8)</v>
      </c>
      <c r="F451" s="302">
        <f>'Ind T6'!N188</f>
        <v>2.1523103829364358</v>
      </c>
      <c r="G451" s="299" t="str">
        <f>CONCATENATE("(",ROUND((F451/$H452)*100,1),")")</f>
        <v>(7.2)</v>
      </c>
      <c r="H451" s="302">
        <f t="shared" ref="H451" si="335">SUM(B451,D451,F451)</f>
        <v>13.353109315195242</v>
      </c>
      <c r="I451" s="299" t="str">
        <f>CONCATENATE("(",ROUND((H451/$H452)*100,1),")")</f>
        <v>(44.8)</v>
      </c>
      <c r="K451" s="302">
        <f t="shared" ref="K451:K452" si="336">B456-B451</f>
        <v>-0.38531089336676816</v>
      </c>
      <c r="L451" s="302">
        <f t="shared" ref="L451:L452" si="337">D456-D451</f>
        <v>-0.37961809571172278</v>
      </c>
      <c r="M451" s="302">
        <f t="shared" ref="M451:M452" si="338">F456-F451</f>
        <v>-0.39497364548538716</v>
      </c>
      <c r="N451" s="302">
        <f t="shared" ref="N451:N452" si="339">SUM(K451:M451)</f>
        <v>-1.1599026345638781</v>
      </c>
    </row>
    <row r="452" spans="1:14" x14ac:dyDescent="0.2">
      <c r="A452" s="282" t="s">
        <v>363</v>
      </c>
      <c r="B452" s="302">
        <f>SUM(B450:B451)</f>
        <v>10.216624675336405</v>
      </c>
      <c r="C452" s="299" t="str">
        <f>CONCATENATE("(",ROUND((B452/$H452)*100,1),")")</f>
        <v>(34.3)</v>
      </c>
      <c r="D452" s="302">
        <f>SUM(D450:D451)</f>
        <v>12.72207226432791</v>
      </c>
      <c r="E452" s="299" t="str">
        <f>CONCATENATE("(",ROUND((D452/$H452)*100,1),")")</f>
        <v>(42.7)</v>
      </c>
      <c r="F452" s="302">
        <f>SUM(F450:F451)</f>
        <v>6.8753030603356624</v>
      </c>
      <c r="G452" s="299" t="str">
        <f>CONCATENATE("(",ROUND((F452/$H452)*100,1),")")</f>
        <v>(23.1)</v>
      </c>
      <c r="H452" s="302">
        <f>SUM(H450:H451)</f>
        <v>29.813999999999979</v>
      </c>
      <c r="I452" s="299" t="str">
        <f>CONCATENATE("(",ROUND((H452/$H452)*100,1),")")</f>
        <v>(100)</v>
      </c>
      <c r="K452" s="302">
        <f t="shared" si="336"/>
        <v>-0.55865638729945211</v>
      </c>
      <c r="L452" s="302">
        <f t="shared" si="337"/>
        <v>-0.64005644021219865</v>
      </c>
      <c r="M452" s="302">
        <f t="shared" si="338"/>
        <v>-1.1402871724882857</v>
      </c>
      <c r="N452" s="302">
        <f t="shared" si="339"/>
        <v>-2.3389999999999365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5.9461047788225514</v>
      </c>
      <c r="C455" s="299" t="str">
        <f>CONCATENATE("(",ROUND((B455/$H457)*100,1),")")</f>
        <v>(21.6)</v>
      </c>
      <c r="D455" s="302">
        <f>'Ind T6'!R189</f>
        <v>5.3580093901497996</v>
      </c>
      <c r="E455" s="299" t="str">
        <f>CONCATENATE("(",ROUND((D455/$H457)*100,1),")")</f>
        <v>(19.5)</v>
      </c>
      <c r="F455" s="302">
        <f>'Ind T6'!S189</f>
        <v>3.977679150396328</v>
      </c>
      <c r="G455" s="299" t="str">
        <f>CONCATENATE("(",ROUND((F455/$H457)*100,1),")")</f>
        <v>(14.5)</v>
      </c>
      <c r="H455" s="302">
        <f>SUM(B455,D455,F455)</f>
        <v>15.281793319368679</v>
      </c>
      <c r="I455" s="299" t="str">
        <f>CONCATENATE("(",ROUND((H455/$H457)*100,1),")")</f>
        <v>(55.6)</v>
      </c>
      <c r="K455" s="302">
        <f>B460-B455</f>
        <v>0.31011870295573196</v>
      </c>
      <c r="L455" s="302">
        <f>D460-D455</f>
        <v>0.39412544460257948</v>
      </c>
      <c r="M455" s="302">
        <f>F460-F455</f>
        <v>0.14911506433071819</v>
      </c>
      <c r="N455" s="302">
        <f>SUM(K455:M455)</f>
        <v>0.85335921188902963</v>
      </c>
    </row>
    <row r="456" spans="1:14" x14ac:dyDescent="0.2">
      <c r="A456" s="282" t="s">
        <v>365</v>
      </c>
      <c r="B456" s="302">
        <f>'Ind T6'!Q188</f>
        <v>3.7118635092144019</v>
      </c>
      <c r="C456" s="299" t="str">
        <f>CONCATENATE("(",ROUND((B456/$H457)*100,1),")")</f>
        <v>(13.5)</v>
      </c>
      <c r="D456" s="302">
        <f>'Ind T6'!R188</f>
        <v>6.7240064339659122</v>
      </c>
      <c r="E456" s="299" t="str">
        <f>CONCATENATE("(",ROUND((D456/$H457)*100,1),")")</f>
        <v>(24.5)</v>
      </c>
      <c r="F456" s="302">
        <f>'Ind T6'!S188</f>
        <v>1.7573367374510487</v>
      </c>
      <c r="G456" s="299" t="str">
        <f>CONCATENATE("(",ROUND((F456/$H457)*100,1),")")</f>
        <v>(6.4)</v>
      </c>
      <c r="H456" s="302">
        <f t="shared" ref="H456" si="340">SUM(B456,D456,F456)</f>
        <v>12.193206680631363</v>
      </c>
      <c r="I456" s="299" t="str">
        <f>CONCATENATE("(",ROUND((H456/$H457)*100,1),")")</f>
        <v>(44.4)</v>
      </c>
      <c r="K456" s="302">
        <f t="shared" ref="K456:K457" si="341">B461-B456</f>
        <v>-6.3262976965871687E-2</v>
      </c>
      <c r="L456" s="302">
        <f t="shared" ref="L456:L457" si="342">D461-D456</f>
        <v>0.28360260798792236</v>
      </c>
      <c r="M456" s="302">
        <f t="shared" ref="M456:M457" si="343">F461-F456</f>
        <v>0.15630115708886638</v>
      </c>
      <c r="N456" s="302">
        <f t="shared" ref="N456:N457" si="344">SUM(K456:M456)</f>
        <v>0.37664078811091706</v>
      </c>
    </row>
    <row r="457" spans="1:14" x14ac:dyDescent="0.2">
      <c r="A457" s="282" t="s">
        <v>363</v>
      </c>
      <c r="B457" s="302">
        <f>SUM(B455:B456)</f>
        <v>9.6579682880369528</v>
      </c>
      <c r="C457" s="299" t="str">
        <f>CONCATENATE("(",ROUND((B457/$H457)*100,1),")")</f>
        <v>(35.2)</v>
      </c>
      <c r="D457" s="302">
        <f>SUM(D455:D456)</f>
        <v>12.082015824115711</v>
      </c>
      <c r="E457" s="299" t="str">
        <f>CONCATENATE("(",ROUND((D457/$H457)*100,1),")")</f>
        <v>(44)</v>
      </c>
      <c r="F457" s="302">
        <f>SUM(F455:F456)</f>
        <v>5.7350158878473767</v>
      </c>
      <c r="G457" s="299" t="str">
        <f>CONCATENATE("(",ROUND((F457/$H457)*100,1),")")</f>
        <v>(20.9)</v>
      </c>
      <c r="H457" s="302">
        <f>SUM(H455:H456)</f>
        <v>27.475000000000044</v>
      </c>
      <c r="I457" s="299" t="str">
        <f>CONCATENATE("(",ROUND((H457/$H457)*100,1),")")</f>
        <v>(100)</v>
      </c>
      <c r="K457" s="302">
        <f t="shared" si="341"/>
        <v>0.24685572598986028</v>
      </c>
      <c r="L457" s="302">
        <f t="shared" si="342"/>
        <v>0.67772805259050273</v>
      </c>
      <c r="M457" s="302">
        <f t="shared" si="343"/>
        <v>0.30541622141958413</v>
      </c>
      <c r="N457" s="302">
        <f t="shared" si="344"/>
        <v>1.2299999999999471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6.2562234817782834</v>
      </c>
      <c r="C460" s="299" t="str">
        <f>CONCATENATE("(",ROUND((B460/$H462)*100,1),")")</f>
        <v>(21.8)</v>
      </c>
      <c r="D460" s="302">
        <f>'Ind T6'!W189</f>
        <v>5.7521348347523791</v>
      </c>
      <c r="E460" s="299" t="str">
        <f>CONCATENATE("(",ROUND((D460/$H462)*100,1),")")</f>
        <v>(20)</v>
      </c>
      <c r="F460" s="302">
        <f>'Ind T6'!X189</f>
        <v>4.1267942147270462</v>
      </c>
      <c r="G460" s="299" t="str">
        <f>CONCATENATE("(",ROUND((F460/$H462)*100,1),")")</f>
        <v>(14.4)</v>
      </c>
      <c r="H460" s="302">
        <f>SUM(B460,D460,F460)</f>
        <v>16.13515253125771</v>
      </c>
      <c r="I460" s="299" t="str">
        <f>CONCATENATE("(",ROUND((H460/$H462)*100,1),")")</f>
        <v>(56.2)</v>
      </c>
      <c r="K460" s="302">
        <f>B460-B450</f>
        <v>0.13677320902304757</v>
      </c>
      <c r="L460" s="302">
        <f>D460-D450</f>
        <v>0.13368710010210361</v>
      </c>
      <c r="M460" s="302">
        <f>F460-F450</f>
        <v>-0.59619846267217991</v>
      </c>
      <c r="N460" s="302">
        <f>SUM(K460:M460)</f>
        <v>-0.32573815354702873</v>
      </c>
    </row>
    <row r="461" spans="1:14" x14ac:dyDescent="0.2">
      <c r="A461" s="282" t="s">
        <v>365</v>
      </c>
      <c r="B461" s="302">
        <f>'Ind T6'!V188</f>
        <v>3.6486005322485302</v>
      </c>
      <c r="C461" s="299" t="str">
        <f>CONCATENATE("(",ROUND((B461/$H462)*100,1),")")</f>
        <v>(12.7)</v>
      </c>
      <c r="D461" s="302">
        <f>'Ind T6'!W188</f>
        <v>7.0076090419538346</v>
      </c>
      <c r="E461" s="299" t="str">
        <f>CONCATENATE("(",ROUND((D461/$H462)*100,1),")")</f>
        <v>(24.4)</v>
      </c>
      <c r="F461" s="302">
        <f>'Ind T6'!X188</f>
        <v>1.9136378945399151</v>
      </c>
      <c r="G461" s="299" t="str">
        <f>CONCATENATE("(",ROUND((F461/$H462)*100,1),")")</f>
        <v>(6.7)</v>
      </c>
      <c r="H461" s="302">
        <f t="shared" ref="H461" si="345">SUM(B461,D461,F461)</f>
        <v>12.56984746874228</v>
      </c>
      <c r="I461" s="299" t="str">
        <f>CONCATENATE("(",ROUND((H461/$H462)*100,1),")")</f>
        <v>(43.8)</v>
      </c>
      <c r="K461" s="302">
        <f t="shared" ref="K461:K462" si="346">B461-B451</f>
        <v>-0.44857387033263985</v>
      </c>
      <c r="L461" s="302">
        <f t="shared" ref="L461:L462" si="347">D461-D451</f>
        <v>-9.6015487723800419E-2</v>
      </c>
      <c r="M461" s="302">
        <f t="shared" ref="M461:M462" si="348">F461-F451</f>
        <v>-0.23867248839652078</v>
      </c>
      <c r="N461" s="302">
        <f t="shared" ref="N461:N462" si="349">SUM(K461:M461)</f>
        <v>-0.78326184645296104</v>
      </c>
    </row>
    <row r="462" spans="1:14" x14ac:dyDescent="0.2">
      <c r="A462" s="282" t="s">
        <v>363</v>
      </c>
      <c r="B462" s="302">
        <f>SUM(B460:B461)</f>
        <v>9.9048240140268131</v>
      </c>
      <c r="C462" s="299" t="str">
        <f>CONCATENATE("(",ROUND((B462/$H462)*100,1),")")</f>
        <v>(34.5)</v>
      </c>
      <c r="D462" s="302">
        <f>SUM(D460:D461)</f>
        <v>12.759743876706214</v>
      </c>
      <c r="E462" s="299" t="str">
        <f>CONCATENATE("(",ROUND((D462/$H462)*100,1),")")</f>
        <v>(44.5)</v>
      </c>
      <c r="F462" s="302">
        <f>SUM(F460:F461)</f>
        <v>6.0404321092669608</v>
      </c>
      <c r="G462" s="299" t="str">
        <f>CONCATENATE("(",ROUND((F462/$H462)*100,1),")")</f>
        <v>(21)</v>
      </c>
      <c r="H462" s="302">
        <f>SUM(H460:H461)</f>
        <v>28.704999999999991</v>
      </c>
      <c r="I462" s="299" t="str">
        <f>CONCATENATE("(",ROUND((H462/$H462)*100,1),")")</f>
        <v>(100)</v>
      </c>
      <c r="K462" s="302">
        <f t="shared" si="346"/>
        <v>-0.31180066130959183</v>
      </c>
      <c r="L462" s="302">
        <f t="shared" si="347"/>
        <v>3.7671612378304076E-2</v>
      </c>
      <c r="M462" s="302">
        <f t="shared" si="348"/>
        <v>-0.83487095106870157</v>
      </c>
      <c r="N462" s="302">
        <f t="shared" si="349"/>
        <v>-1.1089999999999893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8.3204796101804099</v>
      </c>
      <c r="C471" s="299" t="str">
        <f>CONCATENATE("(",ROUND((B471/$H473)*100,1),")")</f>
        <v>(20.8)</v>
      </c>
      <c r="D471" s="302">
        <f>'Ind T6'!M198</f>
        <v>2.8851470478848498</v>
      </c>
      <c r="E471" s="299" t="str">
        <f>CONCATENATE("(",ROUND((D471/$H473)*100,1),")")</f>
        <v>(7.2)</v>
      </c>
      <c r="F471" s="302">
        <f>'Ind T6'!N198</f>
        <v>5.078859737882806</v>
      </c>
      <c r="G471" s="299" t="str">
        <f>CONCATENATE("(",ROUND((F471/$H473)*100,1),")")</f>
        <v>(12.7)</v>
      </c>
      <c r="H471" s="302">
        <f>SUM(B471,D471,F471)</f>
        <v>16.284486395948065</v>
      </c>
      <c r="I471" s="299" t="str">
        <f>CONCATENATE("(",ROUND((H471/$H473)*100,1),")")</f>
        <v>(40.7)</v>
      </c>
      <c r="K471" s="302">
        <f>B476-B471</f>
        <v>-0.56785326671816438</v>
      </c>
      <c r="L471" s="302">
        <f>D476-D471</f>
        <v>-0.29152831214891339</v>
      </c>
      <c r="M471" s="302">
        <f>F476-F471</f>
        <v>-0.3521219193015046</v>
      </c>
      <c r="N471" s="302">
        <f>SUM(K471:M471)</f>
        <v>-1.2115034981685824</v>
      </c>
    </row>
    <row r="472" spans="1:14" x14ac:dyDescent="0.2">
      <c r="A472" s="282" t="s">
        <v>365</v>
      </c>
      <c r="B472" s="302">
        <f>'Ind T6'!L197</f>
        <v>7.6962131612943177</v>
      </c>
      <c r="C472" s="299" t="str">
        <f>CONCATENATE("(",ROUND((B472/$H473)*100,1),")")</f>
        <v>(19.2)</v>
      </c>
      <c r="D472" s="302">
        <f>'Ind T6'!M197</f>
        <v>6.3510989565440132</v>
      </c>
      <c r="E472" s="299" t="str">
        <f>CONCATENATE("(",ROUND((D472/$H473)*100,1),")")</f>
        <v>(15.9)</v>
      </c>
      <c r="F472" s="302">
        <f>'Ind T6'!N197</f>
        <v>9.7152014862135818</v>
      </c>
      <c r="G472" s="299" t="str">
        <f>CONCATENATE("(",ROUND((F472/$H473)*100,1),")")</f>
        <v>(24.3)</v>
      </c>
      <c r="H472" s="302">
        <f t="shared" ref="H472" si="350">SUM(B472,D472,F472)</f>
        <v>23.762513604051911</v>
      </c>
      <c r="I472" s="299" t="str">
        <f>CONCATENATE("(",ROUND((H472/$H473)*100,1),")")</f>
        <v>(59.3)</v>
      </c>
      <c r="K472" s="302">
        <f t="shared" ref="K472:K473" si="351">B477-B472</f>
        <v>-0.97088920471438112</v>
      </c>
      <c r="L472" s="302">
        <f t="shared" ref="L472:L473" si="352">D477-D472</f>
        <v>-0.70380292358145535</v>
      </c>
      <c r="M472" s="302">
        <f t="shared" ref="M472:M473" si="353">F477-F472</f>
        <v>-0.9238043735355248</v>
      </c>
      <c r="N472" s="302">
        <f t="shared" ref="N472:N473" si="354">SUM(K472:M472)</f>
        <v>-2.5984965018313613</v>
      </c>
    </row>
    <row r="473" spans="1:14" x14ac:dyDescent="0.2">
      <c r="A473" s="282" t="s">
        <v>363</v>
      </c>
      <c r="B473" s="302">
        <f>SUM(B471:B472)</f>
        <v>16.016692771474727</v>
      </c>
      <c r="C473" s="299" t="str">
        <f>CONCATENATE("(",ROUND((B473/$H473)*100,1),")")</f>
        <v>(40)</v>
      </c>
      <c r="D473" s="302">
        <f>SUM(D471:D472)</f>
        <v>9.2362460044288639</v>
      </c>
      <c r="E473" s="299" t="str">
        <f>CONCATENATE("(",ROUND((D473/$H473)*100,1),")")</f>
        <v>(23.1)</v>
      </c>
      <c r="F473" s="302">
        <f>SUM(F471:F472)</f>
        <v>14.794061224096389</v>
      </c>
      <c r="G473" s="299" t="str">
        <f>CONCATENATE("(",ROUND((F473/$H473)*100,1),")")</f>
        <v>(36.9)</v>
      </c>
      <c r="H473" s="302">
        <f>SUM(H471:H472)</f>
        <v>40.046999999999976</v>
      </c>
      <c r="I473" s="299" t="str">
        <f>CONCATENATE("(",ROUND((H473/$H473)*100,1),")")</f>
        <v>(100)</v>
      </c>
      <c r="K473" s="302">
        <f t="shared" si="351"/>
        <v>-1.5387424714325455</v>
      </c>
      <c r="L473" s="302">
        <f t="shared" si="352"/>
        <v>-0.99533123573036875</v>
      </c>
      <c r="M473" s="302">
        <f t="shared" si="353"/>
        <v>-1.2759262928370312</v>
      </c>
      <c r="N473" s="302">
        <f t="shared" si="354"/>
        <v>-3.8099999999999454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7.7526263434622456</v>
      </c>
      <c r="C476" s="299" t="str">
        <f>CONCATENATE("(",ROUND((B476/$H478)*100,1),")")</f>
        <v>(21.4)</v>
      </c>
      <c r="D476" s="302">
        <f>'Ind T6'!R198</f>
        <v>2.5936187357359364</v>
      </c>
      <c r="E476" s="299" t="str">
        <f>CONCATENATE("(",ROUND((D476/$H478)*100,1),")")</f>
        <v>(7.2)</v>
      </c>
      <c r="F476" s="302">
        <f>'Ind T6'!S198</f>
        <v>4.7267378185813014</v>
      </c>
      <c r="G476" s="299" t="str">
        <f>CONCATENATE("(",ROUND((F476/$H478)*100,1),")")</f>
        <v>(13)</v>
      </c>
      <c r="H476" s="302">
        <f>SUM(B476,D476,F476)</f>
        <v>15.072982897779482</v>
      </c>
      <c r="I476" s="299" t="str">
        <f>CONCATENATE("(",ROUND((H476/$H478)*100,1),")")</f>
        <v>(41.6)</v>
      </c>
      <c r="K476" s="302">
        <f>B481-B476</f>
        <v>0.11430105357342057</v>
      </c>
      <c r="L476" s="302">
        <f>D481-D476</f>
        <v>-7.3039651151106888E-2</v>
      </c>
      <c r="M476" s="302">
        <f>F481-F476</f>
        <v>4.9421673544074451E-2</v>
      </c>
      <c r="N476" s="302">
        <f>SUM(K476:M476)</f>
        <v>9.0683075966388138E-2</v>
      </c>
    </row>
    <row r="477" spans="1:14" x14ac:dyDescent="0.2">
      <c r="A477" s="282" t="s">
        <v>365</v>
      </c>
      <c r="B477" s="302">
        <f>'Ind T6'!Q197</f>
        <v>6.7253239565799365</v>
      </c>
      <c r="C477" s="299" t="str">
        <f>CONCATENATE("(",ROUND((B477/$H478)*100,1),")")</f>
        <v>(18.6)</v>
      </c>
      <c r="D477" s="302">
        <f>'Ind T6'!R197</f>
        <v>5.6472960329625579</v>
      </c>
      <c r="E477" s="299" t="str">
        <f>CONCATENATE("(",ROUND((D477/$H478)*100,1),")")</f>
        <v>(15.6)</v>
      </c>
      <c r="F477" s="302">
        <f>'Ind T6'!S197</f>
        <v>8.791397112678057</v>
      </c>
      <c r="G477" s="299" t="str">
        <f>CONCATENATE("(",ROUND((F477/$H478)*100,1),")")</f>
        <v>(24.3)</v>
      </c>
      <c r="H477" s="302">
        <f t="shared" ref="H477" si="355">SUM(B477,D477,F477)</f>
        <v>21.164017102220551</v>
      </c>
      <c r="I477" s="299" t="str">
        <f>CONCATENATE("(",ROUND((H477/$H478)*100,1),")")</f>
        <v>(58.4)</v>
      </c>
      <c r="K477" s="302">
        <f t="shared" ref="K477:K478" si="356">B482-B477</f>
        <v>-0.50712999616728638</v>
      </c>
      <c r="L477" s="302">
        <f t="shared" ref="L477:L478" si="357">D482-D477</f>
        <v>-0.35262246264949315</v>
      </c>
      <c r="M477" s="302">
        <f t="shared" ref="M477:M478" si="358">F482-F477</f>
        <v>-0.40993061714966217</v>
      </c>
      <c r="N477" s="302">
        <f t="shared" ref="N477:N478" si="359">SUM(K477:M477)</f>
        <v>-1.2696830759664417</v>
      </c>
    </row>
    <row r="478" spans="1:14" x14ac:dyDescent="0.2">
      <c r="A478" s="282" t="s">
        <v>363</v>
      </c>
      <c r="B478" s="302">
        <f>SUM(B476:B477)</f>
        <v>14.477950300042181</v>
      </c>
      <c r="C478" s="299" t="str">
        <f>CONCATENATE("(",ROUND((B478/$H478)*100,1),")")</f>
        <v>(40)</v>
      </c>
      <c r="D478" s="302">
        <f>SUM(D476:D477)</f>
        <v>8.2409147686984952</v>
      </c>
      <c r="E478" s="299" t="str">
        <f>CONCATENATE("(",ROUND((D478/$H478)*100,1),")")</f>
        <v>(22.7)</v>
      </c>
      <c r="F478" s="302">
        <f>SUM(F476:F477)</f>
        <v>13.518134931259358</v>
      </c>
      <c r="G478" s="299" t="str">
        <f>CONCATENATE("(",ROUND((F478/$H478)*100,1),")")</f>
        <v>(37.3)</v>
      </c>
      <c r="H478" s="302">
        <f>SUM(H476:H477)</f>
        <v>36.237000000000037</v>
      </c>
      <c r="I478" s="299" t="str">
        <f>CONCATENATE("(",ROUND((H478/$H478)*100,1),")")</f>
        <v>(100)</v>
      </c>
      <c r="K478" s="302">
        <f t="shared" si="356"/>
        <v>-0.3928289425938658</v>
      </c>
      <c r="L478" s="302">
        <f t="shared" si="357"/>
        <v>-0.42566211380060093</v>
      </c>
      <c r="M478" s="302">
        <f t="shared" si="358"/>
        <v>-0.36050894360558772</v>
      </c>
      <c r="N478" s="302">
        <f t="shared" si="359"/>
        <v>-1.1790000000000544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7.8669273970356661</v>
      </c>
      <c r="C481" s="299" t="str">
        <f>CONCATENATE("(",ROUND((B481/$H483)*100,1),")")</f>
        <v>(22.4)</v>
      </c>
      <c r="D481" s="302">
        <f>'Ind T6'!W198</f>
        <v>2.5205790845848295</v>
      </c>
      <c r="E481" s="299" t="str">
        <f>CONCATENATE("(",ROUND((D481/$H483)*100,1),")")</f>
        <v>(7.2)</v>
      </c>
      <c r="F481" s="302">
        <f>'Ind T6'!X198</f>
        <v>4.7761594921253758</v>
      </c>
      <c r="G481" s="299" t="str">
        <f>CONCATENATE("(",ROUND((F481/$H483)*100,1),")")</f>
        <v>(13.6)</v>
      </c>
      <c r="H481" s="302">
        <f>SUM(B481,D481,F481)</f>
        <v>15.163665973745871</v>
      </c>
      <c r="I481" s="299" t="str">
        <f>CONCATENATE("(",ROUND((H481/$H483)*100,1),")")</f>
        <v>(43.3)</v>
      </c>
      <c r="K481" s="302">
        <f>B481-B471</f>
        <v>-0.45355221314474381</v>
      </c>
      <c r="L481" s="302">
        <f>D481-D471</f>
        <v>-0.36456796330002028</v>
      </c>
      <c r="M481" s="302">
        <f>F481-F471</f>
        <v>-0.30270024575743015</v>
      </c>
      <c r="N481" s="302">
        <f>SUM(K481:M481)</f>
        <v>-1.1208204222021942</v>
      </c>
    </row>
    <row r="482" spans="1:14" x14ac:dyDescent="0.2">
      <c r="A482" s="282" t="s">
        <v>365</v>
      </c>
      <c r="B482" s="302">
        <f>'Ind T6'!V197</f>
        <v>6.2181939604126502</v>
      </c>
      <c r="C482" s="299" t="str">
        <f>CONCATENATE("(",ROUND((B482/$H483)*100,1),")")</f>
        <v>(17.7)</v>
      </c>
      <c r="D482" s="302">
        <f>'Ind T6'!W197</f>
        <v>5.2946735703130647</v>
      </c>
      <c r="E482" s="299" t="str">
        <f>CONCATENATE("(",ROUND((D482/$H483)*100,1),")")</f>
        <v>(15.1)</v>
      </c>
      <c r="F482" s="302">
        <f>'Ind T6'!X197</f>
        <v>8.3814664955283948</v>
      </c>
      <c r="G482" s="299" t="str">
        <f>CONCATENATE("(",ROUND((F482/$H483)*100,1),")")</f>
        <v>(23.9)</v>
      </c>
      <c r="H482" s="302">
        <f t="shared" ref="H482" si="360">SUM(B482,D482,F482)</f>
        <v>19.894334026254107</v>
      </c>
      <c r="I482" s="299" t="str">
        <f>CONCATENATE("(",ROUND((H482/$H483)*100,1),")")</f>
        <v>(56.7)</v>
      </c>
      <c r="K482" s="302">
        <f t="shared" ref="K482:K483" si="361">B482-B472</f>
        <v>-1.4780192008816675</v>
      </c>
      <c r="L482" s="302">
        <f t="shared" ref="L482:L483" si="362">D482-D472</f>
        <v>-1.0564253862309485</v>
      </c>
      <c r="M482" s="302">
        <f t="shared" ref="M482:M483" si="363">F482-F472</f>
        <v>-1.333734990685187</v>
      </c>
      <c r="N482" s="302">
        <f t="shared" ref="N482:N483" si="364">SUM(K482:M482)</f>
        <v>-3.868179577797803</v>
      </c>
    </row>
    <row r="483" spans="1:14" x14ac:dyDescent="0.2">
      <c r="A483" s="282" t="s">
        <v>363</v>
      </c>
      <c r="B483" s="302">
        <f>SUM(B481:B482)</f>
        <v>14.085121357448315</v>
      </c>
      <c r="C483" s="299" t="str">
        <f>CONCATENATE("(",ROUND((B483/$H483)*100,1),")")</f>
        <v>(40.2)</v>
      </c>
      <c r="D483" s="302">
        <f>SUM(D481:D482)</f>
        <v>7.8152526548978942</v>
      </c>
      <c r="E483" s="299" t="str">
        <f>CONCATENATE("(",ROUND((D483/$H483)*100,1),")")</f>
        <v>(22.3)</v>
      </c>
      <c r="F483" s="302">
        <f>SUM(F481:F482)</f>
        <v>13.15762598765377</v>
      </c>
      <c r="G483" s="299" t="str">
        <f>CONCATENATE("(",ROUND((F483/$H483)*100,1),")")</f>
        <v>(37.5)</v>
      </c>
      <c r="H483" s="302">
        <f>SUM(H481:H482)</f>
        <v>35.057999999999979</v>
      </c>
      <c r="I483" s="299" t="str">
        <f>CONCATENATE("(",ROUND((H483/$H483)*100,1),")")</f>
        <v>(100)</v>
      </c>
      <c r="K483" s="302">
        <f t="shared" si="361"/>
        <v>-1.9315714140264113</v>
      </c>
      <c r="L483" s="302">
        <f t="shared" si="362"/>
        <v>-1.4209933495309697</v>
      </c>
      <c r="M483" s="302">
        <f t="shared" si="363"/>
        <v>-1.6364352364426189</v>
      </c>
      <c r="N483" s="302">
        <f t="shared" si="364"/>
        <v>-4.9889999999999999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West Yorkshire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0.48239367857302717</v>
      </c>
      <c r="C8" s="300">
        <v>4.3576414002776759E-2</v>
      </c>
      <c r="D8" s="300">
        <v>0.59119593521296288</v>
      </c>
      <c r="E8" s="300">
        <f>SUM(B8:D8)</f>
        <v>1.1171660277887669</v>
      </c>
      <c r="F8" s="300"/>
      <c r="G8" s="300">
        <v>0.84089526061372899</v>
      </c>
      <c r="H8" s="300">
        <v>0.6417516180642393</v>
      </c>
      <c r="I8" s="300">
        <v>1.4056845988294853</v>
      </c>
      <c r="J8" s="300">
        <f>SUM(G8:I8)</f>
        <v>2.8883314775074536</v>
      </c>
      <c r="K8" s="300"/>
      <c r="L8" s="300">
        <v>0.30143283582002817</v>
      </c>
      <c r="M8" s="300">
        <v>0.64719402986012098</v>
      </c>
      <c r="N8" s="300">
        <v>0.30949253731086873</v>
      </c>
      <c r="O8" s="300">
        <f>SUM(L8:N8)</f>
        <v>1.2581194029910179</v>
      </c>
      <c r="P8" s="300"/>
      <c r="Q8" s="300">
        <v>0.31900237531269721</v>
      </c>
      <c r="R8" s="300">
        <v>0.66406792340016418</v>
      </c>
      <c r="S8" s="300">
        <v>0.33230545307640902</v>
      </c>
      <c r="T8" s="300">
        <f>SUM(Q8:S8)</f>
        <v>1.3153757517892704</v>
      </c>
      <c r="U8" s="300"/>
      <c r="V8" s="300">
        <v>0.3301247261612178</v>
      </c>
      <c r="W8" s="300">
        <v>0.63898625772438689</v>
      </c>
      <c r="X8" s="300">
        <v>0.35438657637809712</v>
      </c>
      <c r="Y8" s="300">
        <f>SUM(V8:X8)</f>
        <v>1.3234975602637018</v>
      </c>
    </row>
    <row r="9" spans="1:25" x14ac:dyDescent="0.2">
      <c r="A9" s="260" t="s">
        <v>364</v>
      </c>
      <c r="B9" s="300">
        <v>2.6542754592676867</v>
      </c>
      <c r="C9" s="300">
        <v>0.35915846955163977</v>
      </c>
      <c r="D9" s="300">
        <v>3.5444000433919127</v>
      </c>
      <c r="E9" s="300">
        <f t="shared" ref="E9:E10" si="0">SUM(B9:D9)</f>
        <v>6.5578339722112391</v>
      </c>
      <c r="F9" s="300"/>
      <c r="G9" s="300">
        <v>1.9593937643335235</v>
      </c>
      <c r="H9" s="300">
        <v>0.25184932841468538</v>
      </c>
      <c r="I9" s="300">
        <v>3.5064254297443291</v>
      </c>
      <c r="J9" s="300">
        <f t="shared" ref="J9:J10" si="1">SUM(G9:I9)</f>
        <v>5.7176685224925379</v>
      </c>
      <c r="K9" s="300"/>
      <c r="L9" s="300">
        <v>1.2712835821001207</v>
      </c>
      <c r="M9" s="300">
        <v>0.37988059701892363</v>
      </c>
      <c r="N9" s="300">
        <v>2.2027164178899414</v>
      </c>
      <c r="O9" s="300">
        <f t="shared" ref="O9:O10" si="2">SUM(L9:N9)</f>
        <v>3.8538805970089856</v>
      </c>
      <c r="P9" s="300"/>
      <c r="Q9" s="300">
        <v>1.3908503563203714</v>
      </c>
      <c r="R9" s="300">
        <v>0.40479365240431464</v>
      </c>
      <c r="S9" s="300">
        <v>2.2609802394860408</v>
      </c>
      <c r="T9" s="300">
        <f t="shared" ref="T9:T10" si="3">SUM(Q9:S9)</f>
        <v>4.0566242482107269</v>
      </c>
      <c r="U9" s="300"/>
      <c r="V9" s="300">
        <v>1.5617543816174018</v>
      </c>
      <c r="W9" s="300">
        <v>0.42172002589550789</v>
      </c>
      <c r="X9" s="300">
        <v>2.1680280322233854</v>
      </c>
      <c r="Y9" s="300">
        <f t="shared" ref="Y9:Y10" si="4">SUM(V9:X9)</f>
        <v>4.1515024397362952</v>
      </c>
    </row>
    <row r="10" spans="1:25" x14ac:dyDescent="0.2">
      <c r="A10" s="264" t="s">
        <v>363</v>
      </c>
      <c r="B10" s="301">
        <f>SUM(B8:B9)</f>
        <v>3.1366691378407139</v>
      </c>
      <c r="C10" s="301">
        <f t="shared" ref="C10:D10" si="5">SUM(C8:C9)</f>
        <v>0.40273488355441656</v>
      </c>
      <c r="D10" s="301">
        <f t="shared" si="5"/>
        <v>4.1355959786048757</v>
      </c>
      <c r="E10" s="301">
        <f t="shared" si="0"/>
        <v>7.675000000000006</v>
      </c>
      <c r="F10" s="301"/>
      <c r="G10" s="301">
        <f>SUM(G8:G9)</f>
        <v>2.8002890249472525</v>
      </c>
      <c r="H10" s="301">
        <f t="shared" ref="H10" si="6">SUM(H8:H9)</f>
        <v>0.89360094647892474</v>
      </c>
      <c r="I10" s="301">
        <f t="shared" ref="I10" si="7">SUM(I8:I9)</f>
        <v>4.9121100285738146</v>
      </c>
      <c r="J10" s="301">
        <f t="shared" si="1"/>
        <v>8.605999999999991</v>
      </c>
      <c r="K10" s="301"/>
      <c r="L10" s="301">
        <f>SUM(L8:L9)</f>
        <v>1.5727164179201489</v>
      </c>
      <c r="M10" s="301">
        <f t="shared" ref="M10" si="8">SUM(M8:M9)</f>
        <v>1.0270746268790445</v>
      </c>
      <c r="N10" s="301">
        <f t="shared" ref="N10" si="9">SUM(N8:N9)</f>
        <v>2.5122089552008102</v>
      </c>
      <c r="O10" s="301">
        <f t="shared" si="2"/>
        <v>5.1120000000000037</v>
      </c>
      <c r="P10" s="301"/>
      <c r="Q10" s="301">
        <f>SUM(Q8:Q9)</f>
        <v>1.7098527316330685</v>
      </c>
      <c r="R10" s="301">
        <f t="shared" ref="R10" si="10">SUM(R8:R9)</f>
        <v>1.0688615758044788</v>
      </c>
      <c r="S10" s="301">
        <f t="shared" ref="S10" si="11">SUM(S8:S9)</f>
        <v>2.5932856925624499</v>
      </c>
      <c r="T10" s="301">
        <f t="shared" si="3"/>
        <v>5.3719999999999972</v>
      </c>
      <c r="U10" s="301"/>
      <c r="V10" s="301">
        <f>SUM(V8:V9)</f>
        <v>1.8918791077786197</v>
      </c>
      <c r="W10" s="301">
        <f t="shared" ref="W10" si="12">SUM(W8:W9)</f>
        <v>1.0607062836198948</v>
      </c>
      <c r="X10" s="301">
        <f t="shared" ref="X10" si="13">SUM(X8:X9)</f>
        <v>2.5224146086014825</v>
      </c>
      <c r="Y10" s="301">
        <f t="shared" si="4"/>
        <v>5.474999999999997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4.0959589480379935E-2</v>
      </c>
      <c r="C17" s="300">
        <v>1.3390635022455105E-2</v>
      </c>
      <c r="D17" s="300">
        <v>0.21845114389670667</v>
      </c>
      <c r="E17" s="300">
        <f>SUM(B17:D17)</f>
        <v>0.27280136839954172</v>
      </c>
      <c r="F17" s="300"/>
      <c r="G17" s="300">
        <v>5.3701564380065507E-2</v>
      </c>
      <c r="H17" s="300">
        <v>9.372442839964714E-3</v>
      </c>
      <c r="I17" s="300">
        <v>2.5330926594496165E-4</v>
      </c>
      <c r="J17" s="300">
        <f>SUM(G17:I17)</f>
        <v>6.3327316485975185E-2</v>
      </c>
      <c r="K17" s="300"/>
      <c r="L17" s="300">
        <v>4.7520521172237956E-2</v>
      </c>
      <c r="M17" s="300">
        <v>8.8469055374747006E-3</v>
      </c>
      <c r="N17" s="300">
        <v>0</v>
      </c>
      <c r="O17" s="300">
        <f>SUM(L17:N17)</f>
        <v>5.6367426709712655E-2</v>
      </c>
      <c r="P17" s="300"/>
      <c r="Q17" s="300">
        <v>3.531130434885927E-2</v>
      </c>
      <c r="R17" s="300">
        <v>6.5113043477196342E-3</v>
      </c>
      <c r="S17" s="300">
        <v>0</v>
      </c>
      <c r="T17" s="300">
        <f>SUM(Q17:S17)</f>
        <v>4.1822608696578903E-2</v>
      </c>
      <c r="U17" s="300"/>
      <c r="V17" s="300">
        <v>2.1822102426834373E-2</v>
      </c>
      <c r="W17" s="300">
        <v>4.4636118598395365E-3</v>
      </c>
      <c r="X17" s="300">
        <v>0</v>
      </c>
      <c r="Y17" s="300">
        <f>SUM(V17:X17)</f>
        <v>2.6285714286673909E-2</v>
      </c>
    </row>
    <row r="18" spans="1:25" x14ac:dyDescent="0.2">
      <c r="A18" s="260" t="s">
        <v>364</v>
      </c>
      <c r="B18" s="300">
        <v>0.74199871712677523</v>
      </c>
      <c r="C18" s="300">
        <v>5.8813769510485142E-2</v>
      </c>
      <c r="D18" s="300">
        <v>0.15438614496319789</v>
      </c>
      <c r="E18" s="300">
        <f t="shared" ref="E18:E19" si="14">SUM(B18:D18)</f>
        <v>0.95519863160045826</v>
      </c>
      <c r="F18" s="300"/>
      <c r="G18" s="300">
        <v>0.35564620938646835</v>
      </c>
      <c r="H18" s="300">
        <v>2.0264741275562224E-3</v>
      </c>
      <c r="I18" s="300">
        <v>0</v>
      </c>
      <c r="J18" s="300">
        <f t="shared" ref="J18:J19" si="15">SUM(G18:I18)</f>
        <v>0.35767268351402459</v>
      </c>
      <c r="K18" s="300"/>
      <c r="L18" s="300">
        <v>0.3303687296420818</v>
      </c>
      <c r="M18" s="300">
        <v>1.2638436482060923E-3</v>
      </c>
      <c r="N18" s="300">
        <v>0</v>
      </c>
      <c r="O18" s="300">
        <f t="shared" ref="O18:O19" si="16">SUM(L18:N18)</f>
        <v>0.33163257329028789</v>
      </c>
      <c r="P18" s="300"/>
      <c r="Q18" s="300">
        <v>0.24517565217298809</v>
      </c>
      <c r="R18" s="300">
        <v>1.0017391304335253E-3</v>
      </c>
      <c r="S18" s="300">
        <v>0</v>
      </c>
      <c r="T18" s="300">
        <f t="shared" ref="T18:T19" si="17">SUM(Q18:S18)</f>
        <v>0.24617739130342162</v>
      </c>
      <c r="U18" s="300"/>
      <c r="V18" s="300">
        <v>0.15697035040335422</v>
      </c>
      <c r="W18" s="300">
        <v>7.4393530997190929E-4</v>
      </c>
      <c r="X18" s="300">
        <v>0</v>
      </c>
      <c r="Y18" s="300">
        <f t="shared" ref="Y18:Y19" si="18">SUM(V18:X18)</f>
        <v>0.15771428571332613</v>
      </c>
    </row>
    <row r="19" spans="1:25" x14ac:dyDescent="0.2">
      <c r="A19" s="264" t="s">
        <v>363</v>
      </c>
      <c r="B19" s="301">
        <f>SUM(B17:B18)</f>
        <v>0.78295830660715515</v>
      </c>
      <c r="C19" s="301">
        <f t="shared" ref="C19" si="19">SUM(C17:C18)</f>
        <v>7.2204404532940247E-2</v>
      </c>
      <c r="D19" s="301">
        <f t="shared" ref="D19" si="20">SUM(D17:D18)</f>
        <v>0.37283728885990453</v>
      </c>
      <c r="E19" s="301">
        <f t="shared" si="14"/>
        <v>1.228</v>
      </c>
      <c r="F19" s="301"/>
      <c r="G19" s="301">
        <f>SUM(G17:G18)</f>
        <v>0.40934777376653386</v>
      </c>
      <c r="H19" s="301">
        <f t="shared" ref="H19" si="21">SUM(H17:H18)</f>
        <v>1.1398916967520937E-2</v>
      </c>
      <c r="I19" s="301">
        <f t="shared" ref="I19" si="22">SUM(I17:I18)</f>
        <v>2.5330926594496165E-4</v>
      </c>
      <c r="J19" s="301">
        <f t="shared" si="15"/>
        <v>0.42099999999999976</v>
      </c>
      <c r="K19" s="301"/>
      <c r="L19" s="301">
        <f>SUM(L17:L18)</f>
        <v>0.37788925081431979</v>
      </c>
      <c r="M19" s="301">
        <f t="shared" ref="M19" si="23">SUM(M17:M18)</f>
        <v>1.0110749185680792E-2</v>
      </c>
      <c r="N19" s="301">
        <f t="shared" ref="N19" si="24">SUM(N17:N18)</f>
        <v>0</v>
      </c>
      <c r="O19" s="301">
        <f t="shared" si="16"/>
        <v>0.38800000000000057</v>
      </c>
      <c r="P19" s="301"/>
      <c r="Q19" s="301">
        <f>SUM(Q17:Q18)</f>
        <v>0.28048695652184735</v>
      </c>
      <c r="R19" s="301">
        <f t="shared" ref="R19" si="25">SUM(R17:R18)</f>
        <v>7.5130434781531599E-3</v>
      </c>
      <c r="S19" s="301">
        <f t="shared" ref="S19" si="26">SUM(S17:S18)</f>
        <v>0</v>
      </c>
      <c r="T19" s="301">
        <f t="shared" si="17"/>
        <v>0.28800000000000053</v>
      </c>
      <c r="U19" s="301"/>
      <c r="V19" s="301">
        <f>SUM(V17:V18)</f>
        <v>0.1787924528301886</v>
      </c>
      <c r="W19" s="301">
        <f t="shared" ref="W19" si="27">SUM(W17:W18)</f>
        <v>5.207547169811446E-3</v>
      </c>
      <c r="X19" s="301">
        <f t="shared" ref="X19" si="28">SUM(X17:X18)</f>
        <v>0</v>
      </c>
      <c r="Y19" s="301">
        <f t="shared" si="18"/>
        <v>0.18400000000000005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5.2024871607597145</v>
      </c>
      <c r="C26" s="300">
        <v>1.7670224322006498</v>
      </c>
      <c r="D26" s="300">
        <v>0.36040049606625946</v>
      </c>
      <c r="E26" s="300">
        <f>SUM(B26:D26)</f>
        <v>7.3299100890266233</v>
      </c>
      <c r="F26" s="300"/>
      <c r="G26" s="300">
        <v>5.6151399068264478</v>
      </c>
      <c r="H26" s="300">
        <v>0.8643936019667815</v>
      </c>
      <c r="I26" s="300">
        <v>0.26892245394247</v>
      </c>
      <c r="J26" s="300">
        <f>SUM(G26:I26)</f>
        <v>6.7484559627356999</v>
      </c>
      <c r="K26" s="300"/>
      <c r="L26" s="300">
        <v>5.8727169238362933</v>
      </c>
      <c r="M26" s="300">
        <v>0.81546777523125968</v>
      </c>
      <c r="N26" s="300">
        <v>0.24859080661490565</v>
      </c>
      <c r="O26" s="300">
        <f>SUM(L26:N26)</f>
        <v>6.9367755056824585</v>
      </c>
      <c r="P26" s="300"/>
      <c r="Q26" s="300">
        <v>5.7599511423322856</v>
      </c>
      <c r="R26" s="300">
        <v>0.76936560264215481</v>
      </c>
      <c r="S26" s="300">
        <v>0.24175394732071717</v>
      </c>
      <c r="T26" s="300">
        <f>SUM(Q26:S26)</f>
        <v>6.7710706922951571</v>
      </c>
      <c r="U26" s="300"/>
      <c r="V26" s="300">
        <v>5.3075126171352442</v>
      </c>
      <c r="W26" s="300">
        <v>0.65882830362205247</v>
      </c>
      <c r="X26" s="300">
        <v>0.21721866309466245</v>
      </c>
      <c r="Y26" s="300">
        <f>SUM(V26:X26)</f>
        <v>6.1835595838519595</v>
      </c>
    </row>
    <row r="27" spans="1:25" x14ac:dyDescent="0.2">
      <c r="A27" s="260" t="s">
        <v>364</v>
      </c>
      <c r="B27" s="300">
        <v>11.110935293231679</v>
      </c>
      <c r="C27" s="300">
        <v>0.6699209220922665</v>
      </c>
      <c r="D27" s="300">
        <v>0.26323369564944571</v>
      </c>
      <c r="E27" s="300">
        <f t="shared" ref="E27:E28" si="29">SUM(B27:D27)</f>
        <v>12.044089910973391</v>
      </c>
      <c r="F27" s="300"/>
      <c r="G27" s="300">
        <v>12.151322939873886</v>
      </c>
      <c r="H27" s="300">
        <v>0.32264183033197158</v>
      </c>
      <c r="I27" s="300">
        <v>7.3579267058422285E-2</v>
      </c>
      <c r="J27" s="300">
        <f t="shared" ref="J27:J28" si="30">SUM(G27:I27)</f>
        <v>12.547544037264279</v>
      </c>
      <c r="K27" s="300"/>
      <c r="L27" s="300">
        <v>12.611968726477349</v>
      </c>
      <c r="M27" s="300">
        <v>0.45318039810863758</v>
      </c>
      <c r="N27" s="300">
        <v>8.6075369731560658E-2</v>
      </c>
      <c r="O27" s="300">
        <f t="shared" ref="O27:O28" si="31">SUM(L27:N27)</f>
        <v>13.151224494317546</v>
      </c>
      <c r="P27" s="300"/>
      <c r="Q27" s="300">
        <v>11.794979073097002</v>
      </c>
      <c r="R27" s="300">
        <v>0.4286232147116471</v>
      </c>
      <c r="S27" s="300">
        <v>8.2327019896219378E-2</v>
      </c>
      <c r="T27" s="300">
        <f t="shared" ref="T27:T28" si="32">SUM(Q27:S27)</f>
        <v>12.305929307704869</v>
      </c>
      <c r="U27" s="300"/>
      <c r="V27" s="300">
        <v>9.9534646204913066</v>
      </c>
      <c r="W27" s="300">
        <v>0.36954495829034972</v>
      </c>
      <c r="X27" s="300">
        <v>7.3430837366395454E-2</v>
      </c>
      <c r="Y27" s="300">
        <f t="shared" ref="Y27:Y28" si="33">SUM(V27:X27)</f>
        <v>10.396440416148051</v>
      </c>
    </row>
    <row r="28" spans="1:25" x14ac:dyDescent="0.2">
      <c r="A28" s="264" t="s">
        <v>363</v>
      </c>
      <c r="B28" s="301">
        <f>SUM(B26:B27)</f>
        <v>16.313422453991393</v>
      </c>
      <c r="C28" s="301">
        <f t="shared" ref="C28" si="34">SUM(C26:C27)</f>
        <v>2.4369433542929162</v>
      </c>
      <c r="D28" s="301">
        <f t="shared" ref="D28" si="35">SUM(D26:D27)</f>
        <v>0.62363419171570511</v>
      </c>
      <c r="E28" s="301">
        <f t="shared" si="29"/>
        <v>19.374000000000013</v>
      </c>
      <c r="F28" s="301"/>
      <c r="G28" s="301">
        <f>SUM(G26:G27)</f>
        <v>17.766462846700335</v>
      </c>
      <c r="H28" s="301">
        <f t="shared" ref="H28" si="36">SUM(H26:H27)</f>
        <v>1.1870354322987531</v>
      </c>
      <c r="I28" s="301">
        <f t="shared" ref="I28" si="37">SUM(I26:I27)</f>
        <v>0.34250172100089227</v>
      </c>
      <c r="J28" s="301">
        <f t="shared" si="30"/>
        <v>19.295999999999982</v>
      </c>
      <c r="K28" s="301"/>
      <c r="L28" s="301">
        <f>SUM(L26:L27)</f>
        <v>18.484685650313644</v>
      </c>
      <c r="M28" s="301">
        <f t="shared" ref="M28" si="38">SUM(M26:M27)</f>
        <v>1.2686481733398973</v>
      </c>
      <c r="N28" s="301">
        <f t="shared" ref="N28" si="39">SUM(N26:N27)</f>
        <v>0.33466617634646634</v>
      </c>
      <c r="O28" s="301">
        <f t="shared" si="31"/>
        <v>20.088000000000008</v>
      </c>
      <c r="P28" s="301"/>
      <c r="Q28" s="301">
        <f>SUM(Q26:Q27)</f>
        <v>17.554930215429287</v>
      </c>
      <c r="R28" s="301">
        <f t="shared" ref="R28" si="40">SUM(R26:R27)</f>
        <v>1.197988817353802</v>
      </c>
      <c r="S28" s="301">
        <f t="shared" ref="S28" si="41">SUM(S26:S27)</f>
        <v>0.32408096721693658</v>
      </c>
      <c r="T28" s="301">
        <f t="shared" si="32"/>
        <v>19.077000000000027</v>
      </c>
      <c r="U28" s="301"/>
      <c r="V28" s="301">
        <f>SUM(V26:V27)</f>
        <v>15.260977237626552</v>
      </c>
      <c r="W28" s="301">
        <f t="shared" ref="W28" si="42">SUM(W26:W27)</f>
        <v>1.0283732619124022</v>
      </c>
      <c r="X28" s="301">
        <f t="shared" ref="X28" si="43">SUM(X26:X27)</f>
        <v>0.29064950046105792</v>
      </c>
      <c r="Y28" s="301">
        <f t="shared" si="33"/>
        <v>16.580000000000013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3.2082390624893038</v>
      </c>
      <c r="C35" s="300">
        <v>0.46514687500701596</v>
      </c>
      <c r="D35" s="300">
        <v>0.15611093750280378</v>
      </c>
      <c r="E35" s="300">
        <f>SUM(B35:D35)</f>
        <v>3.8294968749991236</v>
      </c>
      <c r="F35" s="300"/>
      <c r="G35" s="300">
        <v>2.7148571511354764</v>
      </c>
      <c r="H35" s="300">
        <v>0.85718618305697536</v>
      </c>
      <c r="I35" s="300">
        <v>0.31473583864273469</v>
      </c>
      <c r="J35" s="300">
        <f>SUM(G35:I35)</f>
        <v>3.8867791728351864</v>
      </c>
      <c r="K35" s="300"/>
      <c r="L35" s="300">
        <v>3.0337886217375694</v>
      </c>
      <c r="M35" s="300">
        <v>0.76510592718076487</v>
      </c>
      <c r="N35" s="300">
        <v>0.32327683884505592</v>
      </c>
      <c r="O35" s="300">
        <f>SUM(L35:N35)</f>
        <v>4.1221713877633901</v>
      </c>
      <c r="P35" s="300"/>
      <c r="Q35" s="300">
        <v>3.1530950754959259</v>
      </c>
      <c r="R35" s="300">
        <v>0.7996942214585071</v>
      </c>
      <c r="S35" s="300">
        <v>0.33184947338200249</v>
      </c>
      <c r="T35" s="300">
        <f>SUM(Q35:S35)</f>
        <v>4.2846387703364357</v>
      </c>
      <c r="U35" s="300"/>
      <c r="V35" s="300">
        <v>3.1005657508423847</v>
      </c>
      <c r="W35" s="300">
        <v>0.81126478888571962</v>
      </c>
      <c r="X35" s="300">
        <v>0.34783503254178311</v>
      </c>
      <c r="Y35" s="300">
        <f>SUM(V35:X35)</f>
        <v>4.2596655722698875</v>
      </c>
    </row>
    <row r="36" spans="1:25" x14ac:dyDescent="0.2">
      <c r="A36" s="260" t="s">
        <v>364</v>
      </c>
      <c r="B36" s="300">
        <v>13.662361979165608</v>
      </c>
      <c r="C36" s="300">
        <v>0.25434401041818105</v>
      </c>
      <c r="D36" s="300">
        <v>0.6047971354170808</v>
      </c>
      <c r="E36" s="300">
        <f t="shared" ref="E36:E37" si="44">SUM(B36:D36)</f>
        <v>14.521503125000871</v>
      </c>
      <c r="F36" s="300"/>
      <c r="G36" s="300">
        <v>12.76191295375533</v>
      </c>
      <c r="H36" s="300">
        <v>0.31525692446427855</v>
      </c>
      <c r="I36" s="300">
        <v>0.96505094894521326</v>
      </c>
      <c r="J36" s="300">
        <f t="shared" ref="J36:J37" si="45">SUM(G36:I36)</f>
        <v>14.042220827164822</v>
      </c>
      <c r="K36" s="300"/>
      <c r="L36" s="300">
        <v>12.602574149013281</v>
      </c>
      <c r="M36" s="300">
        <v>0.58283837181719411</v>
      </c>
      <c r="N36" s="300">
        <v>0.2444160914061623</v>
      </c>
      <c r="O36" s="300">
        <f t="shared" ref="O36:O37" si="46">SUM(L36:N36)</f>
        <v>13.429828612236637</v>
      </c>
      <c r="P36" s="300"/>
      <c r="Q36" s="300">
        <v>13.264002448005092</v>
      </c>
      <c r="R36" s="300">
        <v>0.62851870196157589</v>
      </c>
      <c r="S36" s="300">
        <v>0.26884007969685231</v>
      </c>
      <c r="T36" s="300">
        <f t="shared" ref="T36:T37" si="47">SUM(Q36:S36)</f>
        <v>14.161361229663521</v>
      </c>
      <c r="U36" s="300"/>
      <c r="V36" s="300">
        <v>13.035406831396211</v>
      </c>
      <c r="W36" s="300">
        <v>0.67097482864089553</v>
      </c>
      <c r="X36" s="300">
        <v>0.27795276769298616</v>
      </c>
      <c r="Y36" s="300">
        <f t="shared" ref="Y36:Y37" si="48">SUM(V36:X36)</f>
        <v>13.984334427730092</v>
      </c>
    </row>
    <row r="37" spans="1:25" x14ac:dyDescent="0.2">
      <c r="A37" s="264" t="s">
        <v>363</v>
      </c>
      <c r="B37" s="301">
        <f>SUM(B35:B36)</f>
        <v>16.870601041654911</v>
      </c>
      <c r="C37" s="301">
        <f t="shared" ref="C37" si="49">SUM(C35:C36)</f>
        <v>0.71949088542519701</v>
      </c>
      <c r="D37" s="301">
        <f t="shared" ref="D37" si="50">SUM(D35:D36)</f>
        <v>0.7609080729198846</v>
      </c>
      <c r="E37" s="301">
        <f t="shared" si="44"/>
        <v>18.350999999999996</v>
      </c>
      <c r="F37" s="301"/>
      <c r="G37" s="301">
        <f>SUM(G35:G36)</f>
        <v>15.476770104890806</v>
      </c>
      <c r="H37" s="301">
        <f t="shared" ref="H37" si="51">SUM(H35:H36)</f>
        <v>1.172443107521254</v>
      </c>
      <c r="I37" s="301">
        <f t="shared" ref="I37" si="52">SUM(I35:I36)</f>
        <v>1.2797867875879478</v>
      </c>
      <c r="J37" s="301">
        <f t="shared" si="45"/>
        <v>17.929000000000009</v>
      </c>
      <c r="K37" s="301"/>
      <c r="L37" s="301">
        <f>SUM(L35:L36)</f>
        <v>15.63636277075085</v>
      </c>
      <c r="M37" s="301">
        <f t="shared" ref="M37" si="53">SUM(M35:M36)</f>
        <v>1.3479442989979589</v>
      </c>
      <c r="N37" s="301">
        <f t="shared" ref="N37" si="54">SUM(N35:N36)</f>
        <v>0.56769293025121825</v>
      </c>
      <c r="O37" s="301">
        <f t="shared" si="46"/>
        <v>17.552000000000028</v>
      </c>
      <c r="P37" s="301"/>
      <c r="Q37" s="301">
        <f>SUM(Q35:Q36)</f>
        <v>16.417097523501017</v>
      </c>
      <c r="R37" s="301">
        <f t="shared" ref="R37" si="55">SUM(R35:R36)</f>
        <v>1.4282129234200829</v>
      </c>
      <c r="S37" s="301">
        <f t="shared" ref="S37" si="56">SUM(S35:S36)</f>
        <v>0.60068955307885474</v>
      </c>
      <c r="T37" s="301">
        <f t="shared" si="47"/>
        <v>18.445999999999955</v>
      </c>
      <c r="U37" s="301"/>
      <c r="V37" s="301">
        <f>SUM(V35:V36)</f>
        <v>16.135972582238594</v>
      </c>
      <c r="W37" s="301">
        <f t="shared" ref="W37" si="57">SUM(W35:W36)</f>
        <v>1.482239617526615</v>
      </c>
      <c r="X37" s="301">
        <f t="shared" ref="X37" si="58">SUM(X35:X36)</f>
        <v>0.62578780023476921</v>
      </c>
      <c r="Y37" s="301">
        <f t="shared" si="48"/>
        <v>18.243999999999978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11.963752993676747</v>
      </c>
      <c r="C44" s="300">
        <v>3.8126518781051981</v>
      </c>
      <c r="D44" s="300">
        <v>2.5436999825278357</v>
      </c>
      <c r="E44" s="300">
        <f>SUM(B44:D44)</f>
        <v>18.320104854309783</v>
      </c>
      <c r="F44" s="300"/>
      <c r="G44" s="300">
        <v>11.32191861947453</v>
      </c>
      <c r="H44" s="300">
        <v>4.8851866802248516</v>
      </c>
      <c r="I44" s="300">
        <v>1.6873833584178672</v>
      </c>
      <c r="J44" s="300">
        <f>SUM(G44:I44)</f>
        <v>17.89448865811725</v>
      </c>
      <c r="K44" s="300"/>
      <c r="L44" s="300">
        <v>12.42433582763184</v>
      </c>
      <c r="M44" s="300">
        <v>4.7335234727201811</v>
      </c>
      <c r="N44" s="300">
        <v>2.2039014559102643</v>
      </c>
      <c r="O44" s="300">
        <f>SUM(L44:N44)</f>
        <v>19.361760756262285</v>
      </c>
      <c r="P44" s="300"/>
      <c r="Q44" s="300">
        <v>11.515471153198916</v>
      </c>
      <c r="R44" s="300">
        <v>4.3434886271329587</v>
      </c>
      <c r="S44" s="300">
        <v>1.9272210579896312</v>
      </c>
      <c r="T44" s="300">
        <f>SUM(Q44:S44)</f>
        <v>17.786180838321506</v>
      </c>
      <c r="U44" s="300"/>
      <c r="V44" s="300">
        <v>10.267999353477128</v>
      </c>
      <c r="W44" s="300">
        <v>3.8314737463905413</v>
      </c>
      <c r="X44" s="300">
        <v>1.6380092377296684</v>
      </c>
      <c r="Y44" s="300">
        <f>SUM(V44:X44)</f>
        <v>15.737482337597338</v>
      </c>
    </row>
    <row r="45" spans="1:25" x14ac:dyDescent="0.2">
      <c r="A45" s="260" t="s">
        <v>364</v>
      </c>
      <c r="B45" s="300">
        <v>58.45873006595302</v>
      </c>
      <c r="C45" s="300">
        <v>1.2321046790218311</v>
      </c>
      <c r="D45" s="300">
        <v>7.0390604007151749</v>
      </c>
      <c r="E45" s="300">
        <f t="shared" ref="E45:E46" si="59">SUM(B45:D45)</f>
        <v>66.729895145690023</v>
      </c>
      <c r="F45" s="300"/>
      <c r="G45" s="300">
        <v>56.982628611556599</v>
      </c>
      <c r="H45" s="300">
        <v>1.8892711752861677</v>
      </c>
      <c r="I45" s="300">
        <v>3.9206115550400695</v>
      </c>
      <c r="J45" s="300">
        <f t="shared" ref="J45:J46" si="60">SUM(G45:I45)</f>
        <v>62.792511341882836</v>
      </c>
      <c r="K45" s="300"/>
      <c r="L45" s="300">
        <v>58.383083924273997</v>
      </c>
      <c r="M45" s="300">
        <v>3.4319102710463056</v>
      </c>
      <c r="N45" s="300">
        <v>2.9932450484173794</v>
      </c>
      <c r="O45" s="300">
        <f t="shared" ref="O45:O46" si="61">SUM(L45:N45)</f>
        <v>64.808239243737688</v>
      </c>
      <c r="P45" s="300"/>
      <c r="Q45" s="300">
        <v>53.740964292053349</v>
      </c>
      <c r="R45" s="300">
        <v>3.138293319428922</v>
      </c>
      <c r="S45" s="300">
        <v>2.736561550195924</v>
      </c>
      <c r="T45" s="300">
        <f t="shared" ref="T45:T46" si="62">SUM(Q45:S45)</f>
        <v>59.615819161678196</v>
      </c>
      <c r="U45" s="300"/>
      <c r="V45" s="300">
        <v>46.733304289902946</v>
      </c>
      <c r="W45" s="300">
        <v>2.7476687543871847</v>
      </c>
      <c r="X45" s="300">
        <v>2.4945446181126174</v>
      </c>
      <c r="Y45" s="300">
        <f t="shared" ref="Y45:Y46" si="63">SUM(V45:X45)</f>
        <v>51.975517662402751</v>
      </c>
    </row>
    <row r="46" spans="1:25" x14ac:dyDescent="0.2">
      <c r="A46" s="264" t="s">
        <v>363</v>
      </c>
      <c r="B46" s="301">
        <f>SUM(B44:B45)</f>
        <v>70.422483059629769</v>
      </c>
      <c r="C46" s="301">
        <f t="shared" ref="C46" si="64">SUM(C44:C45)</f>
        <v>5.0447565571270294</v>
      </c>
      <c r="D46" s="301">
        <f t="shared" ref="D46" si="65">SUM(D44:D45)</f>
        <v>9.582760383243011</v>
      </c>
      <c r="E46" s="301">
        <f t="shared" si="59"/>
        <v>85.049999999999812</v>
      </c>
      <c r="F46" s="301"/>
      <c r="G46" s="301">
        <f>SUM(G44:G45)</f>
        <v>68.304547231031137</v>
      </c>
      <c r="H46" s="301">
        <f t="shared" ref="H46" si="66">SUM(H44:H45)</f>
        <v>6.7744578555110193</v>
      </c>
      <c r="I46" s="301">
        <f t="shared" ref="I46" si="67">SUM(I44:I45)</f>
        <v>5.6079949134579365</v>
      </c>
      <c r="J46" s="301">
        <f t="shared" si="60"/>
        <v>80.687000000000097</v>
      </c>
      <c r="K46" s="301"/>
      <c r="L46" s="301">
        <f>SUM(L44:L45)</f>
        <v>70.80741975190584</v>
      </c>
      <c r="M46" s="301">
        <f t="shared" ref="M46" si="68">SUM(M44:M45)</f>
        <v>8.1654337437664868</v>
      </c>
      <c r="N46" s="301">
        <f t="shared" ref="N46" si="69">SUM(N44:N45)</f>
        <v>5.1971465043276437</v>
      </c>
      <c r="O46" s="301">
        <f t="shared" si="61"/>
        <v>84.169999999999973</v>
      </c>
      <c r="P46" s="301"/>
      <c r="Q46" s="301">
        <f>SUM(Q44:Q45)</f>
        <v>65.256435445252265</v>
      </c>
      <c r="R46" s="301">
        <f t="shared" ref="R46" si="70">SUM(R44:R45)</f>
        <v>7.4817819465618811</v>
      </c>
      <c r="S46" s="301">
        <f t="shared" ref="S46" si="71">SUM(S44:S45)</f>
        <v>4.6637826081855547</v>
      </c>
      <c r="T46" s="301">
        <f t="shared" si="62"/>
        <v>77.401999999999703</v>
      </c>
      <c r="U46" s="301"/>
      <c r="V46" s="301">
        <f>SUM(V44:V45)</f>
        <v>57.001303643380076</v>
      </c>
      <c r="W46" s="301">
        <f t="shared" ref="W46" si="72">SUM(W44:W45)</f>
        <v>6.579142500777726</v>
      </c>
      <c r="X46" s="301">
        <f t="shared" ref="X46" si="73">SUM(X44:X45)</f>
        <v>4.1325538558422856</v>
      </c>
      <c r="Y46" s="301">
        <f t="shared" si="63"/>
        <v>67.713000000000093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1.390156528377622</v>
      </c>
      <c r="C53" s="300">
        <v>0.62456307797565203</v>
      </c>
      <c r="D53" s="300">
        <v>5.7563417324823889E-4</v>
      </c>
      <c r="E53" s="300">
        <f>SUM(B53:D53)</f>
        <v>2.0152952405265223</v>
      </c>
      <c r="F53" s="300"/>
      <c r="G53" s="300">
        <v>1.1373406555872745</v>
      </c>
      <c r="H53" s="300">
        <v>0.30787332119809263</v>
      </c>
      <c r="I53" s="300">
        <v>5.7762349192542594E-4</v>
      </c>
      <c r="J53" s="300">
        <f>SUM(G53:I53)</f>
        <v>1.4457916002772926</v>
      </c>
      <c r="K53" s="300"/>
      <c r="L53" s="300">
        <v>1.0001544190741887</v>
      </c>
      <c r="M53" s="300">
        <v>0.25663704072214122</v>
      </c>
      <c r="N53" s="300">
        <v>0</v>
      </c>
      <c r="O53" s="300">
        <f>SUM(L53:N53)</f>
        <v>1.2567914597963299</v>
      </c>
      <c r="P53" s="300"/>
      <c r="Q53" s="300">
        <v>0.96527117988767497</v>
      </c>
      <c r="R53" s="300">
        <v>0.24549284332582702</v>
      </c>
      <c r="S53" s="300">
        <v>0</v>
      </c>
      <c r="T53" s="300">
        <f>SUM(Q53:S53)</f>
        <v>1.210764023213502</v>
      </c>
      <c r="U53" s="300"/>
      <c r="V53" s="300">
        <v>0.98002933919704027</v>
      </c>
      <c r="W53" s="300">
        <v>0.24459041931035638</v>
      </c>
      <c r="X53" s="300">
        <v>0</v>
      </c>
      <c r="Y53" s="300">
        <f>SUM(V53:X53)</f>
        <v>1.2246197585073966</v>
      </c>
    </row>
    <row r="54" spans="1:25" x14ac:dyDescent="0.2">
      <c r="A54" s="260" t="s">
        <v>364</v>
      </c>
      <c r="B54" s="300">
        <v>4.0392249936270384</v>
      </c>
      <c r="C54" s="300">
        <v>0.10476541953062601</v>
      </c>
      <c r="D54" s="300">
        <v>0.62571434631581546</v>
      </c>
      <c r="E54" s="300">
        <f t="shared" ref="E54:E55" si="74">SUM(B54:D54)</f>
        <v>4.7697047594734796</v>
      </c>
      <c r="F54" s="300"/>
      <c r="G54" s="300">
        <v>3.5662474391030958</v>
      </c>
      <c r="H54" s="300">
        <v>6.2960960619614342E-2</v>
      </c>
      <c r="I54" s="300">
        <v>0</v>
      </c>
      <c r="J54" s="300">
        <f t="shared" ref="J54:J55" si="75">SUM(G54:I54)</f>
        <v>3.6292083997227103</v>
      </c>
      <c r="K54" s="300"/>
      <c r="L54" s="300">
        <v>3.2043128103126919</v>
      </c>
      <c r="M54" s="300">
        <v>6.2895729890978053E-2</v>
      </c>
      <c r="N54" s="300">
        <v>0</v>
      </c>
      <c r="O54" s="300">
        <f t="shared" ref="O54:O55" si="76">SUM(L54:N54)</f>
        <v>3.2672085402036699</v>
      </c>
      <c r="P54" s="300"/>
      <c r="Q54" s="300">
        <v>3.045001934233722</v>
      </c>
      <c r="R54" s="300">
        <v>6.1234042552779554E-2</v>
      </c>
      <c r="S54" s="300">
        <v>0</v>
      </c>
      <c r="T54" s="300">
        <f t="shared" ref="T54:T55" si="77">SUM(Q54:S54)</f>
        <v>3.1062359767865018</v>
      </c>
      <c r="U54" s="300"/>
      <c r="V54" s="300">
        <v>2.9945649747131209</v>
      </c>
      <c r="W54" s="300">
        <v>6.2815266779479226E-2</v>
      </c>
      <c r="X54" s="300">
        <v>0</v>
      </c>
      <c r="Y54" s="300">
        <f t="shared" ref="Y54:Y55" si="78">SUM(V54:X54)</f>
        <v>3.0573802414925999</v>
      </c>
    </row>
    <row r="55" spans="1:25" x14ac:dyDescent="0.2">
      <c r="A55" s="264" t="s">
        <v>363</v>
      </c>
      <c r="B55" s="301">
        <f>SUM(B53:B54)</f>
        <v>5.4293815220046602</v>
      </c>
      <c r="C55" s="301">
        <f t="shared" ref="C55" si="79">SUM(C53:C54)</f>
        <v>0.72932849750627804</v>
      </c>
      <c r="D55" s="301">
        <f t="shared" ref="D55" si="80">SUM(D53:D54)</f>
        <v>0.6262899804890637</v>
      </c>
      <c r="E55" s="301">
        <f t="shared" si="74"/>
        <v>6.7850000000000019</v>
      </c>
      <c r="F55" s="301"/>
      <c r="G55" s="301">
        <f>SUM(G53:G54)</f>
        <v>4.7035880946903701</v>
      </c>
      <c r="H55" s="301">
        <f t="shared" ref="H55" si="81">SUM(H53:H54)</f>
        <v>0.37083428181770695</v>
      </c>
      <c r="I55" s="301">
        <f t="shared" ref="I55" si="82">SUM(I53:I54)</f>
        <v>5.7762349192542594E-4</v>
      </c>
      <c r="J55" s="301">
        <f t="shared" si="75"/>
        <v>5.0750000000000028</v>
      </c>
      <c r="K55" s="301"/>
      <c r="L55" s="301">
        <f>SUM(L53:L54)</f>
        <v>4.2044672293868803</v>
      </c>
      <c r="M55" s="301">
        <f t="shared" ref="M55" si="83">SUM(M53:M54)</f>
        <v>0.31953277061311924</v>
      </c>
      <c r="N55" s="301">
        <f t="shared" ref="N55" si="84">SUM(N53:N54)</f>
        <v>0</v>
      </c>
      <c r="O55" s="301">
        <f t="shared" si="76"/>
        <v>4.5239999999999991</v>
      </c>
      <c r="P55" s="301"/>
      <c r="Q55" s="301">
        <f>SUM(Q53:Q54)</f>
        <v>4.0102731141213965</v>
      </c>
      <c r="R55" s="301">
        <f t="shared" ref="R55" si="85">SUM(R53:R54)</f>
        <v>0.30672688587860658</v>
      </c>
      <c r="S55" s="301">
        <f t="shared" ref="S55" si="86">SUM(S53:S54)</f>
        <v>0</v>
      </c>
      <c r="T55" s="301">
        <f t="shared" si="77"/>
        <v>4.3170000000000028</v>
      </c>
      <c r="U55" s="301"/>
      <c r="V55" s="301">
        <f>SUM(V53:V54)</f>
        <v>3.9745943139101612</v>
      </c>
      <c r="W55" s="301">
        <f t="shared" ref="W55" si="87">SUM(W53:W54)</f>
        <v>0.30740568608983559</v>
      </c>
      <c r="X55" s="301">
        <f t="shared" ref="X55" si="88">SUM(X53:X54)</f>
        <v>0</v>
      </c>
      <c r="Y55" s="301">
        <f t="shared" si="78"/>
        <v>4.2819999999999965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1.1278303952428284</v>
      </c>
      <c r="C62" s="300">
        <v>0.73214010021013909</v>
      </c>
      <c r="D62" s="300">
        <v>0.24329300427041198</v>
      </c>
      <c r="E62" s="300">
        <f>SUM(B62:D62)</f>
        <v>2.1032634997233792</v>
      </c>
      <c r="F62" s="300"/>
      <c r="G62" s="300">
        <v>1.9288323218125596</v>
      </c>
      <c r="H62" s="300">
        <v>1.1989613317249439</v>
      </c>
      <c r="I62" s="300">
        <v>0</v>
      </c>
      <c r="J62" s="300">
        <f>SUM(G62:I62)</f>
        <v>3.1277936535375037</v>
      </c>
      <c r="K62" s="300"/>
      <c r="L62" s="300">
        <v>1.5823026728935834</v>
      </c>
      <c r="M62" s="300">
        <v>1.1606003674620564</v>
      </c>
      <c r="N62" s="300">
        <v>4.1487524446591179E-2</v>
      </c>
      <c r="O62" s="300">
        <f>SUM(L62:N62)</f>
        <v>2.7843905648022309</v>
      </c>
      <c r="P62" s="300"/>
      <c r="Q62" s="300">
        <v>1.6999571151574835</v>
      </c>
      <c r="R62" s="300">
        <v>1.2150048538226672</v>
      </c>
      <c r="S62" s="300">
        <v>4.251204888095754E-2</v>
      </c>
      <c r="T62" s="300">
        <f>SUM(Q62:S62)</f>
        <v>2.9574740178611081</v>
      </c>
      <c r="U62" s="300"/>
      <c r="V62" s="300">
        <v>1.9137998372960059</v>
      </c>
      <c r="W62" s="300">
        <v>1.2977135882813344</v>
      </c>
      <c r="X62" s="300">
        <v>4.4043612694204461E-2</v>
      </c>
      <c r="Y62" s="300">
        <f>SUM(V62:X62)</f>
        <v>3.2555570382715451</v>
      </c>
    </row>
    <row r="63" spans="1:25" x14ac:dyDescent="0.2">
      <c r="A63" s="260" t="s">
        <v>364</v>
      </c>
      <c r="B63" s="300">
        <v>4.326364631662079</v>
      </c>
      <c r="C63" s="300">
        <v>0.33780645760071021</v>
      </c>
      <c r="D63" s="300">
        <v>0.54356541101382627</v>
      </c>
      <c r="E63" s="300">
        <f t="shared" ref="E63:E64" si="89">SUM(B63:D63)</f>
        <v>5.2077365002766154</v>
      </c>
      <c r="F63" s="300"/>
      <c r="G63" s="300">
        <v>5.6505971909199397</v>
      </c>
      <c r="H63" s="300">
        <v>0.29960915554256273</v>
      </c>
      <c r="I63" s="300">
        <v>0</v>
      </c>
      <c r="J63" s="300">
        <f t="shared" ref="J63:J64" si="90">SUM(G63:I63)</f>
        <v>5.9502063464625028</v>
      </c>
      <c r="K63" s="300"/>
      <c r="L63" s="300">
        <v>4.9863803117490235</v>
      </c>
      <c r="M63" s="300">
        <v>0.66169975701089889</v>
      </c>
      <c r="N63" s="300">
        <v>0.42852936643787176</v>
      </c>
      <c r="O63" s="300">
        <f t="shared" ref="O63:O64" si="91">SUM(L63:N63)</f>
        <v>6.0766094351977937</v>
      </c>
      <c r="P63" s="300"/>
      <c r="Q63" s="300">
        <v>5.1198152695072539</v>
      </c>
      <c r="R63" s="300">
        <v>0.68701570351259333</v>
      </c>
      <c r="S63" s="300">
        <v>0.42669500911906322</v>
      </c>
      <c r="T63" s="300">
        <f t="shared" ref="T63:T64" si="92">SUM(Q63:S63)</f>
        <v>6.2335259821389108</v>
      </c>
      <c r="U63" s="300"/>
      <c r="V63" s="300">
        <v>5.279990235946479</v>
      </c>
      <c r="W63" s="300">
        <v>0.71937900731969295</v>
      </c>
      <c r="X63" s="300">
        <v>0.41107371846227581</v>
      </c>
      <c r="Y63" s="300">
        <f t="shared" ref="Y63:Y64" si="93">SUM(V63:X63)</f>
        <v>6.4104429617284477</v>
      </c>
    </row>
    <row r="64" spans="1:25" x14ac:dyDescent="0.2">
      <c r="A64" s="264" t="s">
        <v>363</v>
      </c>
      <c r="B64" s="301">
        <f>SUM(B62:B63)</f>
        <v>5.4541950269049071</v>
      </c>
      <c r="C64" s="301">
        <f t="shared" ref="C64" si="94">SUM(C62:C63)</f>
        <v>1.0699465578108494</v>
      </c>
      <c r="D64" s="301">
        <f t="shared" ref="D64" si="95">SUM(D62:D63)</f>
        <v>0.78685841528423828</v>
      </c>
      <c r="E64" s="301">
        <f t="shared" si="89"/>
        <v>7.3109999999999955</v>
      </c>
      <c r="F64" s="301"/>
      <c r="G64" s="301">
        <f>SUM(G62:G63)</f>
        <v>7.5794295127324993</v>
      </c>
      <c r="H64" s="301">
        <f t="shared" ref="H64" si="96">SUM(H62:H63)</f>
        <v>1.4985704872675067</v>
      </c>
      <c r="I64" s="301">
        <f t="shared" ref="I64" si="97">SUM(I62:I63)</f>
        <v>0</v>
      </c>
      <c r="J64" s="301">
        <f t="shared" si="90"/>
        <v>9.0780000000000065</v>
      </c>
      <c r="K64" s="301"/>
      <c r="L64" s="301">
        <f>SUM(L62:L63)</f>
        <v>6.5686829846426065</v>
      </c>
      <c r="M64" s="301">
        <f t="shared" ref="M64" si="98">SUM(M62:M63)</f>
        <v>1.8223001244729553</v>
      </c>
      <c r="N64" s="301">
        <f t="shared" ref="N64" si="99">SUM(N62:N63)</f>
        <v>0.47001689088446297</v>
      </c>
      <c r="O64" s="301">
        <f t="shared" si="91"/>
        <v>8.8610000000000237</v>
      </c>
      <c r="P64" s="301"/>
      <c r="Q64" s="301">
        <f>SUM(Q62:Q63)</f>
        <v>6.8197723846647378</v>
      </c>
      <c r="R64" s="301">
        <f t="shared" ref="R64" si="100">SUM(R62:R63)</f>
        <v>1.9020205573352604</v>
      </c>
      <c r="S64" s="301">
        <f t="shared" ref="S64" si="101">SUM(S62:S63)</f>
        <v>0.46920705800002077</v>
      </c>
      <c r="T64" s="301">
        <f t="shared" si="92"/>
        <v>9.1910000000000203</v>
      </c>
      <c r="U64" s="301"/>
      <c r="V64" s="301">
        <f>SUM(V62:V63)</f>
        <v>7.1937900732424849</v>
      </c>
      <c r="W64" s="301">
        <f t="shared" ref="W64" si="102">SUM(W62:W63)</f>
        <v>2.0170925956010275</v>
      </c>
      <c r="X64" s="301">
        <f t="shared" ref="X64" si="103">SUM(X62:X63)</f>
        <v>0.45511733115648029</v>
      </c>
      <c r="Y64" s="301">
        <f t="shared" si="93"/>
        <v>9.6659999999999915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4.7697856090558171</v>
      </c>
      <c r="C71" s="300">
        <v>3.7027222846928383</v>
      </c>
      <c r="D71" s="300">
        <v>0.21834851249701226</v>
      </c>
      <c r="E71" s="300">
        <f>SUM(B71:D71)</f>
        <v>8.6908564062456684</v>
      </c>
      <c r="F71" s="300"/>
      <c r="G71" s="300">
        <v>5.868241324519115</v>
      </c>
      <c r="H71" s="300">
        <v>4.1714875812857057</v>
      </c>
      <c r="I71" s="300">
        <v>0.27265458750033994</v>
      </c>
      <c r="J71" s="300">
        <f>SUM(G71:I71)</f>
        <v>10.312383493305161</v>
      </c>
      <c r="K71" s="300"/>
      <c r="L71" s="300">
        <v>6.8249527613056378</v>
      </c>
      <c r="M71" s="300">
        <v>4.1898586406803338</v>
      </c>
      <c r="N71" s="300">
        <v>1.1203574140521426</v>
      </c>
      <c r="O71" s="300">
        <f>SUM(L71:N71)</f>
        <v>12.135168816038114</v>
      </c>
      <c r="P71" s="300"/>
      <c r="Q71" s="300">
        <v>6.8838975158699522</v>
      </c>
      <c r="R71" s="300">
        <v>4.2541370499980982</v>
      </c>
      <c r="S71" s="300">
        <v>1.1348909574423491</v>
      </c>
      <c r="T71" s="300">
        <f>SUM(Q71:S71)</f>
        <v>12.2729255233104</v>
      </c>
      <c r="U71" s="300"/>
      <c r="V71" s="300">
        <v>7.2385168795079302</v>
      </c>
      <c r="W71" s="300">
        <v>4.5229399403822752</v>
      </c>
      <c r="X71" s="300">
        <v>1.2272111328823054</v>
      </c>
      <c r="Y71" s="300">
        <f>SUM(V71:X71)</f>
        <v>12.988667952772511</v>
      </c>
    </row>
    <row r="72" spans="1:25" x14ac:dyDescent="0.2">
      <c r="A72" s="260" t="s">
        <v>364</v>
      </c>
      <c r="B72" s="300">
        <v>34.673911100708885</v>
      </c>
      <c r="C72" s="300">
        <v>1.073337707008728</v>
      </c>
      <c r="D72" s="300">
        <v>27.099894786036668</v>
      </c>
      <c r="E72" s="300">
        <f t="shared" ref="E72:E73" si="104">SUM(B72:D72)</f>
        <v>62.847143593754282</v>
      </c>
      <c r="F72" s="300"/>
      <c r="G72" s="300">
        <v>40.736977377578967</v>
      </c>
      <c r="H72" s="300">
        <v>1.8311669253825715</v>
      </c>
      <c r="I72" s="300">
        <v>26.034472203733486</v>
      </c>
      <c r="J72" s="300">
        <f t="shared" ref="J72:J73" si="105">SUM(G72:I72)</f>
        <v>68.602616506695028</v>
      </c>
      <c r="K72" s="300"/>
      <c r="L72" s="300">
        <v>41.824850961325176</v>
      </c>
      <c r="M72" s="300">
        <v>3.2995558139995449</v>
      </c>
      <c r="N72" s="300">
        <v>25.531424408637164</v>
      </c>
      <c r="O72" s="300">
        <f t="shared" ref="O72:O73" si="106">SUM(L72:N72)</f>
        <v>70.65583118396188</v>
      </c>
      <c r="P72" s="300"/>
      <c r="Q72" s="300">
        <v>41.475067171476965</v>
      </c>
      <c r="R72" s="300">
        <v>3.3740001437923857</v>
      </c>
      <c r="S72" s="300">
        <v>25.89800716142021</v>
      </c>
      <c r="T72" s="300">
        <f t="shared" ref="T72:T73" si="107">SUM(Q72:S72)</f>
        <v>70.747074476689562</v>
      </c>
      <c r="U72" s="300"/>
      <c r="V72" s="300">
        <v>41.662587729171406</v>
      </c>
      <c r="W72" s="300">
        <v>3.6272441610436066</v>
      </c>
      <c r="X72" s="300">
        <v>27.457500157012536</v>
      </c>
      <c r="Y72" s="300">
        <f t="shared" ref="Y72:Y73" si="108">SUM(V72:X72)</f>
        <v>72.747332047227545</v>
      </c>
    </row>
    <row r="73" spans="1:25" x14ac:dyDescent="0.2">
      <c r="A73" s="264" t="s">
        <v>363</v>
      </c>
      <c r="B73" s="301">
        <f>SUM(B71:B72)</f>
        <v>39.443696709764701</v>
      </c>
      <c r="C73" s="301">
        <f t="shared" ref="C73" si="109">SUM(C71:C72)</f>
        <v>4.7760599917015663</v>
      </c>
      <c r="D73" s="301">
        <f t="shared" ref="D73" si="110">SUM(D71:D72)</f>
        <v>27.31824329853368</v>
      </c>
      <c r="E73" s="301">
        <f t="shared" si="104"/>
        <v>71.537999999999954</v>
      </c>
      <c r="F73" s="301"/>
      <c r="G73" s="301">
        <f>SUM(G71:G72)</f>
        <v>46.605218702098085</v>
      </c>
      <c r="H73" s="301">
        <f t="shared" ref="H73" si="111">SUM(H71:H72)</f>
        <v>6.0026545066682768</v>
      </c>
      <c r="I73" s="301">
        <f t="shared" ref="I73" si="112">SUM(I71:I72)</f>
        <v>26.307126791233827</v>
      </c>
      <c r="J73" s="301">
        <f t="shared" si="105"/>
        <v>78.915000000000191</v>
      </c>
      <c r="K73" s="301"/>
      <c r="L73" s="301">
        <f>SUM(L71:L72)</f>
        <v>48.649803722630814</v>
      </c>
      <c r="M73" s="301">
        <f t="shared" ref="M73" si="113">SUM(M71:M72)</f>
        <v>7.4894144546798787</v>
      </c>
      <c r="N73" s="301">
        <f t="shared" ref="N73" si="114">SUM(N71:N72)</f>
        <v>26.651781822689308</v>
      </c>
      <c r="O73" s="301">
        <f t="shared" si="106"/>
        <v>82.790999999999997</v>
      </c>
      <c r="P73" s="301"/>
      <c r="Q73" s="301">
        <f>SUM(Q71:Q72)</f>
        <v>48.358964687346919</v>
      </c>
      <c r="R73" s="301">
        <f t="shared" ref="R73" si="115">SUM(R71:R72)</f>
        <v>7.6281371937904838</v>
      </c>
      <c r="S73" s="301">
        <f t="shared" ref="S73" si="116">SUM(S71:S72)</f>
        <v>27.032898118862558</v>
      </c>
      <c r="T73" s="301">
        <f t="shared" si="107"/>
        <v>83.019999999999968</v>
      </c>
      <c r="U73" s="301"/>
      <c r="V73" s="301">
        <f>SUM(V71:V72)</f>
        <v>48.901104608679333</v>
      </c>
      <c r="W73" s="301">
        <f t="shared" ref="W73" si="117">SUM(W71:W72)</f>
        <v>8.1501841014258822</v>
      </c>
      <c r="X73" s="301">
        <f t="shared" ref="X73" si="118">SUM(X71:X72)</f>
        <v>28.684711289894842</v>
      </c>
      <c r="Y73" s="301">
        <f t="shared" si="108"/>
        <v>85.736000000000047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32.645105977798501</v>
      </c>
      <c r="C80" s="300">
        <v>43.017206078028025</v>
      </c>
      <c r="D80" s="300">
        <v>6.3810083377292326</v>
      </c>
      <c r="E80" s="300">
        <f>SUM(B80:D80)</f>
        <v>82.04332039355576</v>
      </c>
      <c r="F80" s="300"/>
      <c r="G80" s="300">
        <v>34.030531831385581</v>
      </c>
      <c r="H80" s="300">
        <v>41.186366660167309</v>
      </c>
      <c r="I80" s="300">
        <v>3.6001459173229686</v>
      </c>
      <c r="J80" s="300">
        <f>SUM(G80:I80)</f>
        <v>78.817044408875844</v>
      </c>
      <c r="K80" s="300"/>
      <c r="L80" s="300">
        <v>30.732557215987992</v>
      </c>
      <c r="M80" s="300">
        <v>42.083120839887627</v>
      </c>
      <c r="N80" s="300">
        <v>3.4090996393707549</v>
      </c>
      <c r="O80" s="300">
        <f>SUM(L80:N80)</f>
        <v>76.224777695246374</v>
      </c>
      <c r="P80" s="300"/>
      <c r="Q80" s="300">
        <v>31.497154936824575</v>
      </c>
      <c r="R80" s="300">
        <v>39.969892669987686</v>
      </c>
      <c r="S80" s="300">
        <v>3.4748651476986896</v>
      </c>
      <c r="T80" s="300">
        <f>SUM(Q80:S80)</f>
        <v>74.941912754510952</v>
      </c>
      <c r="U80" s="300"/>
      <c r="V80" s="300">
        <v>33.455767106004849</v>
      </c>
      <c r="W80" s="300">
        <v>36.67070559906859</v>
      </c>
      <c r="X80" s="300">
        <v>3.6710385432915782</v>
      </c>
      <c r="Y80" s="300">
        <f>SUM(V80:X80)</f>
        <v>73.797511248365012</v>
      </c>
    </row>
    <row r="81" spans="1:25" x14ac:dyDescent="0.2">
      <c r="A81" s="260" t="s">
        <v>364</v>
      </c>
      <c r="B81" s="300">
        <v>62.245092942775855</v>
      </c>
      <c r="C81" s="300">
        <v>15.619319605543517</v>
      </c>
      <c r="D81" s="300">
        <v>9.7612670581249912</v>
      </c>
      <c r="E81" s="300">
        <f t="shared" ref="E81:E82" si="119">SUM(B81:D81)</f>
        <v>87.625679606444351</v>
      </c>
      <c r="F81" s="300"/>
      <c r="G81" s="300">
        <v>62.530524735248505</v>
      </c>
      <c r="H81" s="300">
        <v>20.697788053470127</v>
      </c>
      <c r="I81" s="300">
        <v>8.0336428024055344</v>
      </c>
      <c r="J81" s="300">
        <f t="shared" ref="J81:J82" si="120">SUM(G81:I81)</f>
        <v>91.261955591124163</v>
      </c>
      <c r="K81" s="300"/>
      <c r="L81" s="300">
        <v>69.451998137153183</v>
      </c>
      <c r="M81" s="300">
        <v>18.647853638660173</v>
      </c>
      <c r="N81" s="300">
        <v>9.2673705289400292</v>
      </c>
      <c r="O81" s="300">
        <f t="shared" ref="O81:O82" si="121">SUM(L81:N81)</f>
        <v>97.367222304753398</v>
      </c>
      <c r="P81" s="300"/>
      <c r="Q81" s="300">
        <v>70.075356478175976</v>
      </c>
      <c r="R81" s="300">
        <v>18.417003416157534</v>
      </c>
      <c r="S81" s="300">
        <v>9.338727351155649</v>
      </c>
      <c r="T81" s="300">
        <f t="shared" ref="T81:T82" si="122">SUM(Q81:S81)</f>
        <v>97.831087245489158</v>
      </c>
      <c r="U81" s="300"/>
      <c r="V81" s="300">
        <v>71.275007630654684</v>
      </c>
      <c r="W81" s="300">
        <v>18.308100168204081</v>
      </c>
      <c r="X81" s="300">
        <v>9.4943809527762024</v>
      </c>
      <c r="Y81" s="300">
        <f t="shared" ref="Y81:Y82" si="123">SUM(V81:X81)</f>
        <v>99.077488751634959</v>
      </c>
    </row>
    <row r="82" spans="1:25" x14ac:dyDescent="0.2">
      <c r="A82" s="264" t="s">
        <v>363</v>
      </c>
      <c r="B82" s="301">
        <f>SUM(B80:B81)</f>
        <v>94.890198920574363</v>
      </c>
      <c r="C82" s="301">
        <f t="shared" ref="C82" si="124">SUM(C80:C81)</f>
        <v>58.636525683571541</v>
      </c>
      <c r="D82" s="301">
        <f t="shared" ref="D82" si="125">SUM(D80:D81)</f>
        <v>16.142275395854224</v>
      </c>
      <c r="E82" s="301">
        <f t="shared" si="119"/>
        <v>169.66900000000012</v>
      </c>
      <c r="F82" s="301"/>
      <c r="G82" s="301">
        <f>SUM(G80:G81)</f>
        <v>96.561056566634079</v>
      </c>
      <c r="H82" s="301">
        <f t="shared" ref="H82" si="126">SUM(H80:H81)</f>
        <v>61.884154713637436</v>
      </c>
      <c r="I82" s="301">
        <f t="shared" ref="I82" si="127">SUM(I80:I81)</f>
        <v>11.633788719728503</v>
      </c>
      <c r="J82" s="301">
        <f t="shared" si="120"/>
        <v>170.07900000000001</v>
      </c>
      <c r="K82" s="301"/>
      <c r="L82" s="301">
        <f>SUM(L80:L81)</f>
        <v>100.18455535314118</v>
      </c>
      <c r="M82" s="301">
        <f t="shared" ref="M82" si="128">SUM(M80:M81)</f>
        <v>60.7309744785478</v>
      </c>
      <c r="N82" s="301">
        <f t="shared" ref="N82" si="129">SUM(N80:N81)</f>
        <v>12.676470168310784</v>
      </c>
      <c r="O82" s="301">
        <f t="shared" si="121"/>
        <v>173.59199999999976</v>
      </c>
      <c r="P82" s="301"/>
      <c r="Q82" s="301">
        <f>SUM(Q80:Q81)</f>
        <v>101.57251141500055</v>
      </c>
      <c r="R82" s="301">
        <f t="shared" ref="R82" si="130">SUM(R80:R81)</f>
        <v>58.386896086145221</v>
      </c>
      <c r="S82" s="301">
        <f t="shared" ref="S82" si="131">SUM(S80:S81)</f>
        <v>12.813592498854339</v>
      </c>
      <c r="T82" s="301">
        <f t="shared" si="122"/>
        <v>172.77300000000011</v>
      </c>
      <c r="U82" s="301"/>
      <c r="V82" s="301">
        <f>SUM(V80:V81)</f>
        <v>104.73077473665953</v>
      </c>
      <c r="W82" s="301">
        <f t="shared" ref="W82" si="132">SUM(W80:W81)</f>
        <v>54.978805767272675</v>
      </c>
      <c r="X82" s="301">
        <f t="shared" ref="X82" si="133">SUM(X80:X81)</f>
        <v>13.165419496067781</v>
      </c>
      <c r="Y82" s="301">
        <f t="shared" si="123"/>
        <v>172.875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6.6684933783510134</v>
      </c>
      <c r="C89" s="300">
        <v>4.2026544917887785</v>
      </c>
      <c r="D89" s="300">
        <v>0.7117058109227451</v>
      </c>
      <c r="E89" s="300">
        <f>SUM(B89:D89)</f>
        <v>11.582853681062536</v>
      </c>
      <c r="F89" s="300"/>
      <c r="G89" s="300">
        <v>8.830642491720317</v>
      </c>
      <c r="H89" s="300">
        <v>5.0460814240058554</v>
      </c>
      <c r="I89" s="300">
        <v>0.79635406980931145</v>
      </c>
      <c r="J89" s="300">
        <f>SUM(G89:I89)</f>
        <v>14.673077985535484</v>
      </c>
      <c r="K89" s="300"/>
      <c r="L89" s="300">
        <v>8.3616290086927982</v>
      </c>
      <c r="M89" s="300">
        <v>6.4831524459452261</v>
      </c>
      <c r="N89" s="300">
        <v>0.57886853527684934</v>
      </c>
      <c r="O89" s="300">
        <f>SUM(L89:N89)</f>
        <v>15.423649989914873</v>
      </c>
      <c r="P89" s="300"/>
      <c r="Q89" s="300">
        <v>9.6825290235624042</v>
      </c>
      <c r="R89" s="300">
        <v>7.5021511495361333</v>
      </c>
      <c r="S89" s="300">
        <v>0.63564762119964691</v>
      </c>
      <c r="T89" s="300">
        <f>SUM(Q89:S89)</f>
        <v>17.820327794298187</v>
      </c>
      <c r="U89" s="300"/>
      <c r="V89" s="300">
        <v>10.560509506366971</v>
      </c>
      <c r="W89" s="300">
        <v>8.4849278415130982</v>
      </c>
      <c r="X89" s="300">
        <v>0.65406047293350067</v>
      </c>
      <c r="Y89" s="300">
        <f>SUM(V89:X89)</f>
        <v>19.699497820813569</v>
      </c>
    </row>
    <row r="90" spans="1:25" x14ac:dyDescent="0.2">
      <c r="A90" s="260" t="s">
        <v>364</v>
      </c>
      <c r="B90" s="300">
        <v>32.743535829697748</v>
      </c>
      <c r="C90" s="300">
        <v>3.4170326470521712</v>
      </c>
      <c r="D90" s="300">
        <v>9.9845778421874662</v>
      </c>
      <c r="E90" s="300">
        <f t="shared" ref="E90:E91" si="134">SUM(B90:D90)</f>
        <v>46.145146318937392</v>
      </c>
      <c r="F90" s="300"/>
      <c r="G90" s="300">
        <v>34.602269700899058</v>
      </c>
      <c r="H90" s="300">
        <v>6.0803247161363592</v>
      </c>
      <c r="I90" s="300">
        <v>7.3993275974292327</v>
      </c>
      <c r="J90" s="300">
        <f t="shared" ref="J90:J91" si="135">SUM(G90:I90)</f>
        <v>48.081922014464652</v>
      </c>
      <c r="K90" s="300"/>
      <c r="L90" s="300">
        <v>36.231828253404018</v>
      </c>
      <c r="M90" s="300">
        <v>5.7019864344274414</v>
      </c>
      <c r="N90" s="300">
        <v>7.0055353222536487</v>
      </c>
      <c r="O90" s="300">
        <f t="shared" ref="O90:O91" si="136">SUM(L90:N90)</f>
        <v>48.939350010085107</v>
      </c>
      <c r="P90" s="300"/>
      <c r="Q90" s="300">
        <v>40.083530616460216</v>
      </c>
      <c r="R90" s="300">
        <v>6.3183018437551857</v>
      </c>
      <c r="S90" s="300">
        <v>7.9278397454862608</v>
      </c>
      <c r="T90" s="300">
        <f t="shared" ref="T90:T91" si="137">SUM(Q90:S90)</f>
        <v>54.329672205701662</v>
      </c>
      <c r="U90" s="300"/>
      <c r="V90" s="300">
        <v>40.829892444776888</v>
      </c>
      <c r="W90" s="300">
        <v>6.7991037149186049</v>
      </c>
      <c r="X90" s="300">
        <v>8.5885060194908771</v>
      </c>
      <c r="Y90" s="300">
        <f t="shared" ref="Y90:Y91" si="138">SUM(V90:X90)</f>
        <v>56.217502179186368</v>
      </c>
    </row>
    <row r="91" spans="1:25" x14ac:dyDescent="0.2">
      <c r="A91" s="264" t="s">
        <v>363</v>
      </c>
      <c r="B91" s="301">
        <f>SUM(B89:B90)</f>
        <v>39.412029208048764</v>
      </c>
      <c r="C91" s="301">
        <f t="shared" ref="C91" si="139">SUM(C89:C90)</f>
        <v>7.6196871388409502</v>
      </c>
      <c r="D91" s="301">
        <f t="shared" ref="D91" si="140">SUM(D89:D90)</f>
        <v>10.696283653110211</v>
      </c>
      <c r="E91" s="301">
        <f t="shared" si="134"/>
        <v>57.727999999999923</v>
      </c>
      <c r="F91" s="301"/>
      <c r="G91" s="301">
        <f>SUM(G89:G90)</f>
        <v>43.432912192619376</v>
      </c>
      <c r="H91" s="301">
        <f t="shared" ref="H91" si="141">SUM(H89:H90)</f>
        <v>11.126406140142215</v>
      </c>
      <c r="I91" s="301">
        <f t="shared" ref="I91" si="142">SUM(I89:I90)</f>
        <v>8.195681667238544</v>
      </c>
      <c r="J91" s="301">
        <f t="shared" si="135"/>
        <v>62.755000000000138</v>
      </c>
      <c r="K91" s="301"/>
      <c r="L91" s="301">
        <f>SUM(L89:L90)</f>
        <v>44.59345726209682</v>
      </c>
      <c r="M91" s="301">
        <f t="shared" ref="M91" si="143">SUM(M89:M90)</f>
        <v>12.185138880372667</v>
      </c>
      <c r="N91" s="301">
        <f t="shared" ref="N91" si="144">SUM(N89:N90)</f>
        <v>7.5844038575304982</v>
      </c>
      <c r="O91" s="301">
        <f t="shared" si="136"/>
        <v>64.362999999999985</v>
      </c>
      <c r="P91" s="301"/>
      <c r="Q91" s="301">
        <f>SUM(Q89:Q90)</f>
        <v>49.766059640022618</v>
      </c>
      <c r="R91" s="301">
        <f t="shared" ref="R91" si="145">SUM(R89:R90)</f>
        <v>13.820452993291319</v>
      </c>
      <c r="S91" s="301">
        <f t="shared" ref="S91" si="146">SUM(S89:S90)</f>
        <v>8.5634873666859086</v>
      </c>
      <c r="T91" s="301">
        <f t="shared" si="137"/>
        <v>72.149999999999849</v>
      </c>
      <c r="U91" s="301"/>
      <c r="V91" s="301">
        <f>SUM(V89:V90)</f>
        <v>51.390401951143858</v>
      </c>
      <c r="W91" s="301">
        <f t="shared" ref="W91" si="147">SUM(W89:W90)</f>
        <v>15.284031556431703</v>
      </c>
      <c r="X91" s="301">
        <f t="shared" ref="X91" si="148">SUM(X89:X90)</f>
        <v>9.2425664924243769</v>
      </c>
      <c r="Y91" s="301">
        <f t="shared" si="138"/>
        <v>75.916999999999931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9.88077565740039</v>
      </c>
      <c r="C98" s="300">
        <v>21.730703663158774</v>
      </c>
      <c r="D98" s="300">
        <v>2.3017845765939726</v>
      </c>
      <c r="E98" s="300">
        <f>SUM(B98:D98)</f>
        <v>33.913263897153136</v>
      </c>
      <c r="F98" s="300"/>
      <c r="G98" s="300">
        <v>14.195751470179776</v>
      </c>
      <c r="H98" s="300">
        <v>22.229003127714655</v>
      </c>
      <c r="I98" s="300">
        <v>4.384242538358551</v>
      </c>
      <c r="J98" s="300">
        <f>SUM(G98:I98)</f>
        <v>40.808997136252984</v>
      </c>
      <c r="K98" s="300"/>
      <c r="L98" s="300">
        <v>11.444213114260801</v>
      </c>
      <c r="M98" s="300">
        <v>20.621261673953985</v>
      </c>
      <c r="N98" s="300">
        <v>2.4843379485837676</v>
      </c>
      <c r="O98" s="300">
        <f>SUM(L98:N98)</f>
        <v>34.54981273679855</v>
      </c>
      <c r="P98" s="300"/>
      <c r="Q98" s="300">
        <v>11.361875060817745</v>
      </c>
      <c r="R98" s="300">
        <v>20.308196533927969</v>
      </c>
      <c r="S98" s="300">
        <v>2.535648907606872</v>
      </c>
      <c r="T98" s="300">
        <f>SUM(Q98:S98)</f>
        <v>34.205720502352584</v>
      </c>
      <c r="U98" s="300"/>
      <c r="V98" s="300">
        <v>12.570222856506849</v>
      </c>
      <c r="W98" s="300">
        <v>22.165304899610248</v>
      </c>
      <c r="X98" s="300">
        <v>2.8638551376953778</v>
      </c>
      <c r="Y98" s="300">
        <f>SUM(V98:X98)</f>
        <v>37.599382893812475</v>
      </c>
    </row>
    <row r="99" spans="1:25" x14ac:dyDescent="0.2">
      <c r="A99" s="260" t="s">
        <v>364</v>
      </c>
      <c r="B99" s="300">
        <v>13.372272301730455</v>
      </c>
      <c r="C99" s="300">
        <v>13.921838593026745</v>
      </c>
      <c r="D99" s="300">
        <v>3.9516252080896144</v>
      </c>
      <c r="E99" s="300">
        <f t="shared" ref="E99:E100" si="149">SUM(B99:D99)</f>
        <v>31.245736102846813</v>
      </c>
      <c r="F99" s="300"/>
      <c r="G99" s="300">
        <v>13.564426842177404</v>
      </c>
      <c r="H99" s="300">
        <v>13.968647785624098</v>
      </c>
      <c r="I99" s="300">
        <v>3.395928235945453</v>
      </c>
      <c r="J99" s="300">
        <f t="shared" ref="J99:J100" si="150">SUM(G99:I99)</f>
        <v>30.929002863746959</v>
      </c>
      <c r="K99" s="300"/>
      <c r="L99" s="300">
        <v>13.510698458025198</v>
      </c>
      <c r="M99" s="300">
        <v>13.999633131795889</v>
      </c>
      <c r="N99" s="300">
        <v>1.9278556733803385</v>
      </c>
      <c r="O99" s="300">
        <f t="shared" ref="O99:O100" si="151">SUM(L99:N99)</f>
        <v>29.438187263201424</v>
      </c>
      <c r="P99" s="300"/>
      <c r="Q99" s="300">
        <v>13.428060446199106</v>
      </c>
      <c r="R99" s="300">
        <v>13.717380988867129</v>
      </c>
      <c r="S99" s="300">
        <v>1.9558380625812046</v>
      </c>
      <c r="T99" s="300">
        <f t="shared" ref="T99:T100" si="152">SUM(Q99:S99)</f>
        <v>29.10127949764744</v>
      </c>
      <c r="U99" s="300"/>
      <c r="V99" s="300">
        <v>14.958195544181425</v>
      </c>
      <c r="W99" s="300">
        <v>14.908389367841259</v>
      </c>
      <c r="X99" s="300">
        <v>2.20003219416484</v>
      </c>
      <c r="Y99" s="300">
        <f t="shared" ref="Y99:Y100" si="153">SUM(V99:X99)</f>
        <v>32.066617106187522</v>
      </c>
    </row>
    <row r="100" spans="1:25" x14ac:dyDescent="0.2">
      <c r="A100" s="264" t="s">
        <v>363</v>
      </c>
      <c r="B100" s="301">
        <f>SUM(B98:B99)</f>
        <v>23.253047959130846</v>
      </c>
      <c r="C100" s="301">
        <f t="shared" ref="C100" si="154">SUM(C98:C99)</f>
        <v>35.652542256185519</v>
      </c>
      <c r="D100" s="301">
        <f t="shared" ref="D100" si="155">SUM(D98:D99)</f>
        <v>6.253409784683587</v>
      </c>
      <c r="E100" s="301">
        <f t="shared" si="149"/>
        <v>65.158999999999949</v>
      </c>
      <c r="F100" s="301"/>
      <c r="G100" s="301">
        <f>SUM(G98:G99)</f>
        <v>27.76017831235718</v>
      </c>
      <c r="H100" s="301">
        <f t="shared" ref="H100" si="156">SUM(H98:H99)</f>
        <v>36.197650913338755</v>
      </c>
      <c r="I100" s="301">
        <f t="shared" ref="I100" si="157">SUM(I98:I99)</f>
        <v>7.7801707743040041</v>
      </c>
      <c r="J100" s="301">
        <f t="shared" si="150"/>
        <v>71.737999999999943</v>
      </c>
      <c r="K100" s="301"/>
      <c r="L100" s="301">
        <f>SUM(L98:L99)</f>
        <v>24.954911572286001</v>
      </c>
      <c r="M100" s="301">
        <f t="shared" ref="M100" si="158">SUM(M98:M99)</f>
        <v>34.62089480574987</v>
      </c>
      <c r="N100" s="301">
        <f t="shared" ref="N100" si="159">SUM(N98:N99)</f>
        <v>4.4121936219641062</v>
      </c>
      <c r="O100" s="301">
        <f t="shared" si="151"/>
        <v>63.987999999999978</v>
      </c>
      <c r="P100" s="301"/>
      <c r="Q100" s="301">
        <f>SUM(Q98:Q99)</f>
        <v>24.78993550701685</v>
      </c>
      <c r="R100" s="301">
        <f t="shared" ref="R100" si="160">SUM(R98:R99)</f>
        <v>34.025577522795096</v>
      </c>
      <c r="S100" s="301">
        <f t="shared" ref="S100" si="161">SUM(S98:S99)</f>
        <v>4.4914869701880766</v>
      </c>
      <c r="T100" s="301">
        <f t="shared" si="152"/>
        <v>63.307000000000023</v>
      </c>
      <c r="U100" s="301"/>
      <c r="V100" s="301">
        <f>SUM(V98:V99)</f>
        <v>27.528418400688274</v>
      </c>
      <c r="W100" s="301">
        <f t="shared" ref="W100" si="162">SUM(W98:W99)</f>
        <v>37.073694267451508</v>
      </c>
      <c r="X100" s="301">
        <f t="shared" ref="X100" si="163">SUM(X98:X99)</f>
        <v>5.0638873318602178</v>
      </c>
      <c r="Y100" s="301">
        <f t="shared" si="153"/>
        <v>69.665999999999997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1.1479076478901682</v>
      </c>
      <c r="C107" s="300">
        <v>1.093382034639649</v>
      </c>
      <c r="D107" s="300">
        <v>0.45916305917000261</v>
      </c>
      <c r="E107" s="300">
        <f>SUM(B107:D107)</f>
        <v>2.7004527416998196</v>
      </c>
      <c r="F107" s="300"/>
      <c r="G107" s="300">
        <v>1.7562106378462661</v>
      </c>
      <c r="H107" s="300">
        <v>0.65363418450527733</v>
      </c>
      <c r="I107" s="300">
        <v>1.6605344166555114</v>
      </c>
      <c r="J107" s="300">
        <f>SUM(G107:I107)</f>
        <v>4.070379239007055</v>
      </c>
      <c r="K107" s="300"/>
      <c r="L107" s="300">
        <v>1.4768610318764017</v>
      </c>
      <c r="M107" s="300">
        <v>0.69614959814987498</v>
      </c>
      <c r="N107" s="300">
        <v>0.77156961366223531</v>
      </c>
      <c r="O107" s="300">
        <f>SUM(L107:N107)</f>
        <v>2.9445802436885118</v>
      </c>
      <c r="P107" s="300"/>
      <c r="Q107" s="300">
        <v>1.4483008044365704</v>
      </c>
      <c r="R107" s="300">
        <v>0.69353962810448777</v>
      </c>
      <c r="S107" s="300">
        <v>0.74927864960521862</v>
      </c>
      <c r="T107" s="300">
        <f>SUM(Q107:S107)</f>
        <v>2.8911190821462771</v>
      </c>
      <c r="U107" s="300"/>
      <c r="V107" s="300">
        <v>1.4873421377044984</v>
      </c>
      <c r="W107" s="300">
        <v>0.7078012200486864</v>
      </c>
      <c r="X107" s="300">
        <v>0.73064825751880003</v>
      </c>
      <c r="Y107" s="300">
        <f>SUM(V107:X107)</f>
        <v>2.9257916152719847</v>
      </c>
    </row>
    <row r="108" spans="1:25" x14ac:dyDescent="0.2">
      <c r="A108" s="260" t="s">
        <v>364</v>
      </c>
      <c r="B108" s="300">
        <v>1.4044650071997109</v>
      </c>
      <c r="C108" s="300">
        <v>0.56304870129911733</v>
      </c>
      <c r="D108" s="300">
        <v>1.6960335498013448</v>
      </c>
      <c r="E108" s="300">
        <f t="shared" ref="E108:E109" si="164">SUM(B108:D108)</f>
        <v>3.6635472583001731</v>
      </c>
      <c r="F108" s="300"/>
      <c r="G108" s="300">
        <v>2.2893295821483775</v>
      </c>
      <c r="H108" s="300">
        <v>0.1692733144945649</v>
      </c>
      <c r="I108" s="300">
        <v>2.5860178643499885</v>
      </c>
      <c r="J108" s="300">
        <f t="shared" ref="J108:J109" si="165">SUM(G108:I108)</f>
        <v>5.044620760992931</v>
      </c>
      <c r="K108" s="300"/>
      <c r="L108" s="300">
        <v>2.5121721545250488</v>
      </c>
      <c r="M108" s="300">
        <v>0.21437568058258935</v>
      </c>
      <c r="N108" s="300">
        <v>1.380871921203864</v>
      </c>
      <c r="O108" s="300">
        <f t="shared" ref="O108:O109" si="166">SUM(L108:N108)</f>
        <v>4.1074197563115025</v>
      </c>
      <c r="P108" s="300"/>
      <c r="Q108" s="300">
        <v>2.4529738229803115</v>
      </c>
      <c r="R108" s="300">
        <v>0.2206716998493532</v>
      </c>
      <c r="S108" s="300">
        <v>1.3642353950240524</v>
      </c>
      <c r="T108" s="300">
        <f t="shared" ref="T108:T109" si="167">SUM(Q108:S108)</f>
        <v>4.0378809178537169</v>
      </c>
      <c r="U108" s="300"/>
      <c r="V108" s="300">
        <v>2.4720494515889455</v>
      </c>
      <c r="W108" s="300">
        <v>0.23989389317464596</v>
      </c>
      <c r="X108" s="300">
        <v>1.403265039964418</v>
      </c>
      <c r="Y108" s="300">
        <f t="shared" ref="Y108:Y109" si="168">SUM(V108:X108)</f>
        <v>4.1152083847280094</v>
      </c>
    </row>
    <row r="109" spans="1:25" x14ac:dyDescent="0.2">
      <c r="A109" s="264" t="s">
        <v>363</v>
      </c>
      <c r="B109" s="301">
        <f>SUM(B107:B108)</f>
        <v>2.5523726550898793</v>
      </c>
      <c r="C109" s="301">
        <f t="shared" ref="C109" si="169">SUM(C107:C108)</f>
        <v>1.6564307359387662</v>
      </c>
      <c r="D109" s="301">
        <f t="shared" ref="D109" si="170">SUM(D107:D108)</f>
        <v>2.1551966089713472</v>
      </c>
      <c r="E109" s="301">
        <f t="shared" si="164"/>
        <v>6.3639999999999928</v>
      </c>
      <c r="F109" s="301"/>
      <c r="G109" s="301">
        <f>SUM(G107:G108)</f>
        <v>4.0455402199946437</v>
      </c>
      <c r="H109" s="301">
        <f t="shared" ref="H109" si="171">SUM(H107:H108)</f>
        <v>0.82290749899984217</v>
      </c>
      <c r="I109" s="301">
        <f t="shared" ref="I109" si="172">SUM(I107:I108)</f>
        <v>4.2465522810055001</v>
      </c>
      <c r="J109" s="301">
        <f t="shared" si="165"/>
        <v>9.114999999999986</v>
      </c>
      <c r="K109" s="301"/>
      <c r="L109" s="301">
        <f>SUM(L107:L108)</f>
        <v>3.9890331864014508</v>
      </c>
      <c r="M109" s="301">
        <f t="shared" ref="M109" si="173">SUM(M107:M108)</f>
        <v>0.91052527873246436</v>
      </c>
      <c r="N109" s="301">
        <f t="shared" ref="N109" si="174">SUM(N107:N108)</f>
        <v>2.1524415348660995</v>
      </c>
      <c r="O109" s="301">
        <f t="shared" si="166"/>
        <v>7.0520000000000147</v>
      </c>
      <c r="P109" s="301"/>
      <c r="Q109" s="301">
        <f>SUM(Q107:Q108)</f>
        <v>3.9012746274168819</v>
      </c>
      <c r="R109" s="301">
        <f t="shared" ref="R109" si="175">SUM(R107:R108)</f>
        <v>0.91421132795384097</v>
      </c>
      <c r="S109" s="301">
        <f t="shared" ref="S109" si="176">SUM(S107:S108)</f>
        <v>2.1135140446292713</v>
      </c>
      <c r="T109" s="301">
        <f t="shared" si="167"/>
        <v>6.9289999999999941</v>
      </c>
      <c r="U109" s="301"/>
      <c r="V109" s="301">
        <f>SUM(V107:V108)</f>
        <v>3.9593915892934439</v>
      </c>
      <c r="W109" s="301">
        <f t="shared" ref="W109" si="177">SUM(W107:W108)</f>
        <v>0.94769511322333233</v>
      </c>
      <c r="X109" s="301">
        <f t="shared" ref="X109" si="178">SUM(X107:X108)</f>
        <v>2.1339132974832182</v>
      </c>
      <c r="Y109" s="301">
        <f t="shared" si="168"/>
        <v>7.0409999999999942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4.4850278103102861</v>
      </c>
      <c r="C116" s="300">
        <v>2.1810061047155278</v>
      </c>
      <c r="D116" s="300">
        <v>0.24250206573592706</v>
      </c>
      <c r="E116" s="300">
        <f>SUM(B116:D116)</f>
        <v>6.9085359807617408</v>
      </c>
      <c r="F116" s="300"/>
      <c r="G116" s="300">
        <v>6.1081967395819916</v>
      </c>
      <c r="H116" s="300">
        <v>2.5979245025889997</v>
      </c>
      <c r="I116" s="300">
        <v>0.21988049340120436</v>
      </c>
      <c r="J116" s="300">
        <f>SUM(G116:I116)</f>
        <v>8.9260017355721946</v>
      </c>
      <c r="K116" s="300"/>
      <c r="L116" s="300">
        <v>5.9413251455715264</v>
      </c>
      <c r="M116" s="300">
        <v>1.8334334067764169</v>
      </c>
      <c r="N116" s="300">
        <v>0.31851800157262433</v>
      </c>
      <c r="O116" s="300">
        <f>SUM(L116:N116)</f>
        <v>8.0932765539205676</v>
      </c>
      <c r="P116" s="300"/>
      <c r="Q116" s="300">
        <v>6.4406150838357616</v>
      </c>
      <c r="R116" s="300">
        <v>1.9150164881515774</v>
      </c>
      <c r="S116" s="300">
        <v>0.34232025243078945</v>
      </c>
      <c r="T116" s="300">
        <f>SUM(Q116:S116)</f>
        <v>8.6979518244181282</v>
      </c>
      <c r="U116" s="300"/>
      <c r="V116" s="300">
        <v>7.062185251747195</v>
      </c>
      <c r="W116" s="300">
        <v>1.9446973358890274</v>
      </c>
      <c r="X116" s="300">
        <v>0.36089843749658163</v>
      </c>
      <c r="Y116" s="300">
        <f>SUM(V116:X116)</f>
        <v>9.3677810251328051</v>
      </c>
    </row>
    <row r="117" spans="1:25" x14ac:dyDescent="0.2">
      <c r="A117" s="260" t="s">
        <v>364</v>
      </c>
      <c r="B117" s="300">
        <v>14.221914287434554</v>
      </c>
      <c r="C117" s="300">
        <v>1.2699848307390242</v>
      </c>
      <c r="D117" s="300">
        <v>2.1275649010646971</v>
      </c>
      <c r="E117" s="300">
        <f t="shared" ref="E117:E118" si="179">SUM(B117:D117)</f>
        <v>17.619464019238276</v>
      </c>
      <c r="F117" s="300"/>
      <c r="G117" s="300">
        <v>21.367486146385215</v>
      </c>
      <c r="H117" s="300">
        <v>1.0097829294071192</v>
      </c>
      <c r="I117" s="300">
        <v>2.3207291886354615</v>
      </c>
      <c r="J117" s="300">
        <f t="shared" ref="J117:J118" si="180">SUM(G117:I117)</f>
        <v>24.697998264427795</v>
      </c>
      <c r="K117" s="300"/>
      <c r="L117" s="300">
        <v>21.462691722978544</v>
      </c>
      <c r="M117" s="300">
        <v>1.4200377026158368</v>
      </c>
      <c r="N117" s="300">
        <v>2.1529940204850502</v>
      </c>
      <c r="O117" s="300">
        <f t="shared" ref="O117:O118" si="181">SUM(L117:N117)</f>
        <v>25.03572344607943</v>
      </c>
      <c r="P117" s="300"/>
      <c r="Q117" s="300">
        <v>22.570245944545544</v>
      </c>
      <c r="R117" s="300">
        <v>1.515989689324488</v>
      </c>
      <c r="S117" s="300">
        <v>2.3338125417118465</v>
      </c>
      <c r="T117" s="300">
        <f t="shared" ref="T117:T118" si="182">SUM(Q117:S117)</f>
        <v>26.420048175581879</v>
      </c>
      <c r="U117" s="300"/>
      <c r="V117" s="300">
        <v>23.472938230694101</v>
      </c>
      <c r="W117" s="300">
        <v>1.6066471447663981</v>
      </c>
      <c r="X117" s="300">
        <v>2.5086335994067617</v>
      </c>
      <c r="Y117" s="300">
        <f t="shared" ref="Y117:Y118" si="183">SUM(V117:X117)</f>
        <v>27.58821897486726</v>
      </c>
    </row>
    <row r="118" spans="1:25" x14ac:dyDescent="0.2">
      <c r="A118" s="264" t="s">
        <v>363</v>
      </c>
      <c r="B118" s="301">
        <f>SUM(B116:B117)</f>
        <v>18.70694209774484</v>
      </c>
      <c r="C118" s="301">
        <f t="shared" ref="C118" si="184">SUM(C116:C117)</f>
        <v>3.450990935454552</v>
      </c>
      <c r="D118" s="301">
        <f t="shared" ref="D118" si="185">SUM(D116:D117)</f>
        <v>2.370066966800624</v>
      </c>
      <c r="E118" s="301">
        <f t="shared" si="179"/>
        <v>24.528000000000016</v>
      </c>
      <c r="F118" s="301"/>
      <c r="G118" s="301">
        <f>SUM(G116:G117)</f>
        <v>27.475682885967206</v>
      </c>
      <c r="H118" s="301">
        <f t="shared" ref="H118" si="186">SUM(H116:H117)</f>
        <v>3.6077074319961189</v>
      </c>
      <c r="I118" s="301">
        <f t="shared" ref="I118" si="187">SUM(I116:I117)</f>
        <v>2.5406096820366657</v>
      </c>
      <c r="J118" s="301">
        <f t="shared" si="180"/>
        <v>33.623999999999988</v>
      </c>
      <c r="K118" s="301"/>
      <c r="L118" s="301">
        <f>SUM(L116:L117)</f>
        <v>27.40401686855007</v>
      </c>
      <c r="M118" s="301">
        <f t="shared" ref="M118" si="188">SUM(M116:M117)</f>
        <v>3.2534711093922537</v>
      </c>
      <c r="N118" s="301">
        <f t="shared" ref="N118" si="189">SUM(N116:N117)</f>
        <v>2.4715120220576745</v>
      </c>
      <c r="O118" s="301">
        <f t="shared" si="181"/>
        <v>33.128999999999998</v>
      </c>
      <c r="P118" s="301"/>
      <c r="Q118" s="301">
        <f>SUM(Q116:Q117)</f>
        <v>29.010861028381306</v>
      </c>
      <c r="R118" s="301">
        <f t="shared" ref="R118" si="190">SUM(R116:R117)</f>
        <v>3.4310061774760654</v>
      </c>
      <c r="S118" s="301">
        <f t="shared" ref="S118" si="191">SUM(S116:S117)</f>
        <v>2.6761327941426361</v>
      </c>
      <c r="T118" s="301">
        <f t="shared" si="182"/>
        <v>35.118000000000009</v>
      </c>
      <c r="U118" s="301"/>
      <c r="V118" s="301">
        <f>SUM(V116:V117)</f>
        <v>30.535123482441296</v>
      </c>
      <c r="W118" s="301">
        <f t="shared" ref="W118" si="192">SUM(W116:W117)</f>
        <v>3.5513444806554255</v>
      </c>
      <c r="X118" s="301">
        <f t="shared" ref="X118" si="193">SUM(X116:X117)</f>
        <v>2.8695320369033435</v>
      </c>
      <c r="Y118" s="301">
        <f t="shared" si="183"/>
        <v>36.956000000000067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17.518154705828735</v>
      </c>
      <c r="C125" s="300">
        <v>7.3641408573507503</v>
      </c>
      <c r="D125" s="300">
        <v>0.77891675762331858</v>
      </c>
      <c r="E125" s="300">
        <f>SUM(B125:D125)</f>
        <v>25.661212320802804</v>
      </c>
      <c r="F125" s="300"/>
      <c r="G125" s="300">
        <v>15.850169183834941</v>
      </c>
      <c r="H125" s="300">
        <v>6.4353612256311576</v>
      </c>
      <c r="I125" s="300">
        <v>1.1838578736399037</v>
      </c>
      <c r="J125" s="300">
        <f>SUM(G125:I125)</f>
        <v>23.469388283106003</v>
      </c>
      <c r="K125" s="300"/>
      <c r="L125" s="300">
        <v>15.888664286368064</v>
      </c>
      <c r="M125" s="300">
        <v>6.8335661442587625</v>
      </c>
      <c r="N125" s="300">
        <v>1.2447872865777279</v>
      </c>
      <c r="O125" s="300">
        <f>SUM(L125:N125)</f>
        <v>23.967017717204556</v>
      </c>
      <c r="P125" s="300"/>
      <c r="Q125" s="300">
        <v>15.95152206407856</v>
      </c>
      <c r="R125" s="300">
        <v>6.7870541910480213</v>
      </c>
      <c r="S125" s="300">
        <v>1.3066051675086787</v>
      </c>
      <c r="T125" s="300">
        <f>SUM(Q125:S125)</f>
        <v>24.04518142263526</v>
      </c>
      <c r="U125" s="300"/>
      <c r="V125" s="300">
        <v>15.631638543446627</v>
      </c>
      <c r="W125" s="300">
        <v>6.5898143719431506</v>
      </c>
      <c r="X125" s="300">
        <v>1.3042087365500368</v>
      </c>
      <c r="Y125" s="300">
        <f>SUM(V125:X125)</f>
        <v>23.525661651939814</v>
      </c>
    </row>
    <row r="126" spans="1:25" x14ac:dyDescent="0.2">
      <c r="A126" s="260" t="s">
        <v>364</v>
      </c>
      <c r="B126" s="300">
        <v>20.419813908807939</v>
      </c>
      <c r="C126" s="300">
        <v>0.7669610130631388</v>
      </c>
      <c r="D126" s="300">
        <v>0.80701275732613653</v>
      </c>
      <c r="E126" s="300">
        <f t="shared" ref="E126:E127" si="194">SUM(B126:D126)</f>
        <v>21.993787679197215</v>
      </c>
      <c r="F126" s="300"/>
      <c r="G126" s="300">
        <v>19.378589640039241</v>
      </c>
      <c r="H126" s="300">
        <v>1.0723571063297312</v>
      </c>
      <c r="I126" s="300">
        <v>1.341664970524957</v>
      </c>
      <c r="J126" s="300">
        <f t="shared" ref="J126:J127" si="195">SUM(G126:I126)</f>
        <v>21.79261171689393</v>
      </c>
      <c r="K126" s="300"/>
      <c r="L126" s="300">
        <v>18.850504348687355</v>
      </c>
      <c r="M126" s="300">
        <v>1.0515048856558862</v>
      </c>
      <c r="N126" s="300">
        <v>1.4149730484522041</v>
      </c>
      <c r="O126" s="300">
        <f t="shared" ref="O126:O127" si="196">SUM(L126:N126)</f>
        <v>21.316982282795447</v>
      </c>
      <c r="P126" s="300"/>
      <c r="Q126" s="300">
        <v>19.007154985630638</v>
      </c>
      <c r="R126" s="300">
        <v>1.1042332973674802</v>
      </c>
      <c r="S126" s="300">
        <v>1.4974302943666467</v>
      </c>
      <c r="T126" s="300">
        <f t="shared" ref="T126:T127" si="197">SUM(Q126:S126)</f>
        <v>21.608818577364765</v>
      </c>
      <c r="U126" s="300"/>
      <c r="V126" s="300">
        <v>18.685544021512619</v>
      </c>
      <c r="W126" s="300">
        <v>1.1599728659876507</v>
      </c>
      <c r="X126" s="300">
        <v>1.531821460560042</v>
      </c>
      <c r="Y126" s="300">
        <f t="shared" ref="Y126:Y127" si="198">SUM(V126:X126)</f>
        <v>21.377338348060313</v>
      </c>
    </row>
    <row r="127" spans="1:25" x14ac:dyDescent="0.2">
      <c r="A127" s="264" t="s">
        <v>363</v>
      </c>
      <c r="B127" s="301">
        <f>SUM(B125:B126)</f>
        <v>37.937968614636674</v>
      </c>
      <c r="C127" s="301">
        <f t="shared" ref="C127" si="199">SUM(C125:C126)</f>
        <v>8.1311018704138895</v>
      </c>
      <c r="D127" s="301">
        <f t="shared" ref="D127" si="200">SUM(D125:D126)</f>
        <v>1.5859295149494552</v>
      </c>
      <c r="E127" s="301">
        <f t="shared" si="194"/>
        <v>47.655000000000015</v>
      </c>
      <c r="F127" s="301"/>
      <c r="G127" s="301">
        <f>SUM(G125:G126)</f>
        <v>35.22875882387418</v>
      </c>
      <c r="H127" s="301">
        <f t="shared" ref="H127" si="201">SUM(H125:H126)</f>
        <v>7.5077183319608887</v>
      </c>
      <c r="I127" s="301">
        <f t="shared" ref="I127" si="202">SUM(I125:I126)</f>
        <v>2.5255228441648607</v>
      </c>
      <c r="J127" s="301">
        <f t="shared" si="195"/>
        <v>45.261999999999929</v>
      </c>
      <c r="K127" s="301"/>
      <c r="L127" s="301">
        <f>SUM(L125:L126)</f>
        <v>34.739168635055421</v>
      </c>
      <c r="M127" s="301">
        <f t="shared" ref="M127" si="203">SUM(M125:M126)</f>
        <v>7.8850710299146485</v>
      </c>
      <c r="N127" s="301">
        <f t="shared" ref="N127" si="204">SUM(N125:N126)</f>
        <v>2.6597603350299321</v>
      </c>
      <c r="O127" s="301">
        <f t="shared" si="196"/>
        <v>45.283999999999999</v>
      </c>
      <c r="P127" s="301"/>
      <c r="Q127" s="301">
        <f>SUM(Q125:Q126)</f>
        <v>34.958677049709195</v>
      </c>
      <c r="R127" s="301">
        <f t="shared" ref="R127" si="205">SUM(R125:R126)</f>
        <v>7.891287488415502</v>
      </c>
      <c r="S127" s="301">
        <f t="shared" ref="S127" si="206">SUM(S125:S126)</f>
        <v>2.8040354618753254</v>
      </c>
      <c r="T127" s="301">
        <f t="shared" si="197"/>
        <v>45.654000000000018</v>
      </c>
      <c r="U127" s="301"/>
      <c r="V127" s="301">
        <f>SUM(V125:V126)</f>
        <v>34.317182564959246</v>
      </c>
      <c r="W127" s="301">
        <f t="shared" ref="W127" si="207">SUM(W125:W126)</f>
        <v>7.7497872379308017</v>
      </c>
      <c r="X127" s="301">
        <f t="shared" ref="X127" si="208">SUM(X125:X126)</f>
        <v>2.8360301971100785</v>
      </c>
      <c r="Y127" s="301">
        <f t="shared" si="198"/>
        <v>44.903000000000127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4.2322643320603479</v>
      </c>
      <c r="C134" s="300">
        <v>3.1181836884378837</v>
      </c>
      <c r="D134" s="300">
        <v>0.76198911951298232</v>
      </c>
      <c r="E134" s="300">
        <f>SUM(B134:D134)</f>
        <v>8.1124371400112132</v>
      </c>
      <c r="F134" s="300"/>
      <c r="G134" s="300">
        <v>4.2529506718853449</v>
      </c>
      <c r="H134" s="300">
        <v>2.6917223229915552</v>
      </c>
      <c r="I134" s="300">
        <v>0.95212388013060334</v>
      </c>
      <c r="J134" s="300">
        <f>SUM(G134:I134)</f>
        <v>7.896796875007503</v>
      </c>
      <c r="K134" s="300"/>
      <c r="L134" s="300">
        <v>5.6831734668441971</v>
      </c>
      <c r="M134" s="300">
        <v>2.6564380508677079</v>
      </c>
      <c r="N134" s="300">
        <v>3.4579239255399936</v>
      </c>
      <c r="O134" s="300">
        <f>SUM(L134:N134)</f>
        <v>11.797535443251899</v>
      </c>
      <c r="P134" s="300"/>
      <c r="Q134" s="300">
        <v>5.0869241679964805</v>
      </c>
      <c r="R134" s="300">
        <v>2.1959677469096404</v>
      </c>
      <c r="S134" s="300">
        <v>3.0309364719637619</v>
      </c>
      <c r="T134" s="300">
        <f>SUM(Q134:S134)</f>
        <v>10.313828386869883</v>
      </c>
      <c r="U134" s="300"/>
      <c r="V134" s="300">
        <v>5.7637105117735796</v>
      </c>
      <c r="W134" s="300">
        <v>2.1272892002516754</v>
      </c>
      <c r="X134" s="300">
        <v>3.230401132549483</v>
      </c>
      <c r="Y134" s="300">
        <f>SUM(V134:X134)</f>
        <v>11.121400844574739</v>
      </c>
    </row>
    <row r="135" spans="1:25" x14ac:dyDescent="0.2">
      <c r="A135" s="260" t="s">
        <v>364</v>
      </c>
      <c r="B135" s="300">
        <v>4.8428110999082632</v>
      </c>
      <c r="C135" s="300">
        <v>0.64064414373103995</v>
      </c>
      <c r="D135" s="300">
        <v>2.0791076163494902</v>
      </c>
      <c r="E135" s="300">
        <f t="shared" ref="E135:E136" si="209">SUM(B135:D135)</f>
        <v>7.5625628599887937</v>
      </c>
      <c r="F135" s="300"/>
      <c r="G135" s="300">
        <v>6.0792840230038436</v>
      </c>
      <c r="H135" s="300">
        <v>1.383838310577082</v>
      </c>
      <c r="I135" s="300">
        <v>3.0180807914115655</v>
      </c>
      <c r="J135" s="300">
        <f t="shared" ref="J135:J136" si="210">SUM(G135:I135)</f>
        <v>10.481203124992492</v>
      </c>
      <c r="K135" s="300"/>
      <c r="L135" s="300">
        <v>7.158917378376902</v>
      </c>
      <c r="M135" s="300">
        <v>1.1232683446203262</v>
      </c>
      <c r="N135" s="300">
        <v>1.7722788337508502</v>
      </c>
      <c r="O135" s="300">
        <f t="shared" ref="O135:O136" si="211">SUM(L135:N135)</f>
        <v>10.054464556748078</v>
      </c>
      <c r="P135" s="300"/>
      <c r="Q135" s="300">
        <v>6.1831889881158126</v>
      </c>
      <c r="R135" s="300">
        <v>0.97298414373241338</v>
      </c>
      <c r="S135" s="300">
        <v>1.6109984812819012</v>
      </c>
      <c r="T135" s="300">
        <f t="shared" ref="T135:T136" si="212">SUM(Q135:S135)</f>
        <v>8.7671716131301274</v>
      </c>
      <c r="U135" s="300"/>
      <c r="V135" s="300">
        <v>6.540230270907327</v>
      </c>
      <c r="W135" s="300">
        <v>1.0478576673048474</v>
      </c>
      <c r="X135" s="300">
        <v>1.8515112172130896</v>
      </c>
      <c r="Y135" s="300">
        <f t="shared" ref="Y135:Y136" si="213">SUM(V135:X135)</f>
        <v>9.4395991554252632</v>
      </c>
    </row>
    <row r="136" spans="1:25" x14ac:dyDescent="0.2">
      <c r="A136" s="264" t="s">
        <v>363</v>
      </c>
      <c r="B136" s="301">
        <f>SUM(B134:B135)</f>
        <v>9.0750754319686102</v>
      </c>
      <c r="C136" s="301">
        <f t="shared" ref="C136" si="214">SUM(C134:C135)</f>
        <v>3.7588278321689237</v>
      </c>
      <c r="D136" s="301">
        <f t="shared" ref="D136" si="215">SUM(D134:D135)</f>
        <v>2.8410967358624726</v>
      </c>
      <c r="E136" s="301">
        <f t="shared" si="209"/>
        <v>15.675000000000008</v>
      </c>
      <c r="F136" s="301"/>
      <c r="G136" s="301">
        <f>SUM(G134:G135)</f>
        <v>10.332234694889188</v>
      </c>
      <c r="H136" s="301">
        <f t="shared" ref="H136" si="216">SUM(H134:H135)</f>
        <v>4.075560633568637</v>
      </c>
      <c r="I136" s="301">
        <f t="shared" ref="I136" si="217">SUM(I134:I135)</f>
        <v>3.9702046715421688</v>
      </c>
      <c r="J136" s="301">
        <f t="shared" si="210"/>
        <v>18.377999999999993</v>
      </c>
      <c r="K136" s="301"/>
      <c r="L136" s="301">
        <f>SUM(L134:L135)</f>
        <v>12.842090845221099</v>
      </c>
      <c r="M136" s="301">
        <f t="shared" ref="M136" si="218">SUM(M134:M135)</f>
        <v>3.7797063954880343</v>
      </c>
      <c r="N136" s="301">
        <f t="shared" ref="N136" si="219">SUM(N134:N135)</f>
        <v>5.2302027592908438</v>
      </c>
      <c r="O136" s="301">
        <f t="shared" si="211"/>
        <v>21.851999999999979</v>
      </c>
      <c r="P136" s="301"/>
      <c r="Q136" s="301">
        <f>SUM(Q134:Q135)</f>
        <v>11.270113156112293</v>
      </c>
      <c r="R136" s="301">
        <f t="shared" ref="R136" si="220">SUM(R134:R135)</f>
        <v>3.1689518906420537</v>
      </c>
      <c r="S136" s="301">
        <f t="shared" ref="S136" si="221">SUM(S134:S135)</f>
        <v>4.6419349532456629</v>
      </c>
      <c r="T136" s="301">
        <f t="shared" si="212"/>
        <v>19.08100000000001</v>
      </c>
      <c r="U136" s="301"/>
      <c r="V136" s="301">
        <f>SUM(V134:V135)</f>
        <v>12.303940782680908</v>
      </c>
      <c r="W136" s="301">
        <f t="shared" ref="W136" si="222">SUM(W134:W135)</f>
        <v>3.1751468675565229</v>
      </c>
      <c r="X136" s="301">
        <f t="shared" ref="X136" si="223">SUM(X134:X135)</f>
        <v>5.0819123497625727</v>
      </c>
      <c r="Y136" s="301">
        <f t="shared" si="213"/>
        <v>20.561000000000003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23.678640789368334</v>
      </c>
      <c r="C143" s="300">
        <v>12.258725470506061</v>
      </c>
      <c r="D143" s="300">
        <v>4.2940281283300585</v>
      </c>
      <c r="E143" s="300">
        <f>SUM(B143:D143)</f>
        <v>40.23139438820445</v>
      </c>
      <c r="F143" s="300"/>
      <c r="G143" s="300">
        <v>22.710772077139495</v>
      </c>
      <c r="H143" s="300">
        <v>14.164426288760055</v>
      </c>
      <c r="I143" s="300">
        <v>3.8766574552312147</v>
      </c>
      <c r="J143" s="300">
        <f>SUM(G143:I143)</f>
        <v>40.751855821130768</v>
      </c>
      <c r="K143" s="300"/>
      <c r="L143" s="300">
        <v>28.263739072882842</v>
      </c>
      <c r="M143" s="300">
        <v>13.926317756343819</v>
      </c>
      <c r="N143" s="300">
        <v>3.70387076571539</v>
      </c>
      <c r="O143" s="300">
        <f>SUM(L143:N143)</f>
        <v>45.893927594942056</v>
      </c>
      <c r="P143" s="300"/>
      <c r="Q143" s="300">
        <v>29.721195178573335</v>
      </c>
      <c r="R143" s="300">
        <v>14.814609449042418</v>
      </c>
      <c r="S143" s="300">
        <v>4.0350883909712945</v>
      </c>
      <c r="T143" s="300">
        <f>SUM(Q143:S143)</f>
        <v>48.57089301858705</v>
      </c>
      <c r="U143" s="300"/>
      <c r="V143" s="300">
        <v>31.794965249102923</v>
      </c>
      <c r="W143" s="300">
        <v>16.061665233729084</v>
      </c>
      <c r="X143" s="300">
        <v>4.5678920274940582</v>
      </c>
      <c r="Y143" s="300">
        <f>SUM(V143:X143)</f>
        <v>52.424522510326064</v>
      </c>
    </row>
    <row r="144" spans="1:25" x14ac:dyDescent="0.2">
      <c r="A144" s="260" t="s">
        <v>364</v>
      </c>
      <c r="B144" s="300">
        <v>34.256746636112915</v>
      </c>
      <c r="C144" s="300">
        <v>4.4264981462659945</v>
      </c>
      <c r="D144" s="300">
        <v>7.2423608294165867</v>
      </c>
      <c r="E144" s="300">
        <f t="shared" ref="E144:E145" si="224">SUM(B144:D144)</f>
        <v>45.92560561179549</v>
      </c>
      <c r="F144" s="300"/>
      <c r="G144" s="300">
        <v>37.793599903849511</v>
      </c>
      <c r="H144" s="300">
        <v>4.7591685690666345</v>
      </c>
      <c r="I144" s="300">
        <v>10.811375705953267</v>
      </c>
      <c r="J144" s="300">
        <f t="shared" ref="J144:J145" si="225">SUM(G144:I144)</f>
        <v>53.36414417886941</v>
      </c>
      <c r="K144" s="300"/>
      <c r="L144" s="300">
        <v>33.314158628483696</v>
      </c>
      <c r="M144" s="300">
        <v>5.152826190984082</v>
      </c>
      <c r="N144" s="300">
        <v>10.374087585590084</v>
      </c>
      <c r="O144" s="300">
        <f t="shared" ref="O144:O145" si="226">SUM(L144:N144)</f>
        <v>48.841072405057858</v>
      </c>
      <c r="P144" s="300"/>
      <c r="Q144" s="300">
        <v>34.133089616927698</v>
      </c>
      <c r="R144" s="300">
        <v>5.4755556069210467</v>
      </c>
      <c r="S144" s="300">
        <v>11.009461757564289</v>
      </c>
      <c r="T144" s="300">
        <f t="shared" ref="T144:T145" si="227">SUM(Q144:S144)</f>
        <v>50.618106981413035</v>
      </c>
      <c r="U144" s="300"/>
      <c r="V144" s="300">
        <v>35.511980283355435</v>
      </c>
      <c r="W144" s="300">
        <v>6.0655940214185069</v>
      </c>
      <c r="X144" s="300">
        <v>12.003903184899805</v>
      </c>
      <c r="Y144" s="300">
        <f t="shared" ref="Y144:Y145" si="228">SUM(V144:X144)</f>
        <v>53.581477489673745</v>
      </c>
    </row>
    <row r="145" spans="1:25" x14ac:dyDescent="0.2">
      <c r="A145" s="264" t="s">
        <v>363</v>
      </c>
      <c r="B145" s="301">
        <f>SUM(B143:B144)</f>
        <v>57.935387425481252</v>
      </c>
      <c r="C145" s="301">
        <f t="shared" ref="C145" si="229">SUM(C143:C144)</f>
        <v>16.685223616772056</v>
      </c>
      <c r="D145" s="301">
        <f t="shared" ref="D145" si="230">SUM(D143:D144)</f>
        <v>11.536388957746645</v>
      </c>
      <c r="E145" s="301">
        <f t="shared" si="224"/>
        <v>86.156999999999954</v>
      </c>
      <c r="F145" s="301"/>
      <c r="G145" s="301">
        <f>SUM(G143:G144)</f>
        <v>60.504371980989006</v>
      </c>
      <c r="H145" s="301">
        <f t="shared" ref="H145" si="231">SUM(H143:H144)</f>
        <v>18.923594857826689</v>
      </c>
      <c r="I145" s="301">
        <f t="shared" ref="I145" si="232">SUM(I143:I144)</f>
        <v>14.688033161184482</v>
      </c>
      <c r="J145" s="301">
        <f t="shared" si="225"/>
        <v>94.11600000000017</v>
      </c>
      <c r="K145" s="301"/>
      <c r="L145" s="301">
        <f>SUM(L143:L144)</f>
        <v>61.577897701366538</v>
      </c>
      <c r="M145" s="301">
        <f t="shared" ref="M145" si="233">SUM(M143:M144)</f>
        <v>19.0791439473279</v>
      </c>
      <c r="N145" s="301">
        <f t="shared" ref="N145" si="234">SUM(N143:N144)</f>
        <v>14.077958351305474</v>
      </c>
      <c r="O145" s="301">
        <f t="shared" si="226"/>
        <v>94.734999999999914</v>
      </c>
      <c r="P145" s="301"/>
      <c r="Q145" s="301">
        <f>SUM(Q143:Q144)</f>
        <v>63.85428479550103</v>
      </c>
      <c r="R145" s="301">
        <f t="shared" ref="R145" si="235">SUM(R143:R144)</f>
        <v>20.290165055963463</v>
      </c>
      <c r="S145" s="301">
        <f t="shared" ref="S145" si="236">SUM(S143:S144)</f>
        <v>15.044550148535583</v>
      </c>
      <c r="T145" s="301">
        <f t="shared" si="227"/>
        <v>99.189000000000064</v>
      </c>
      <c r="U145" s="301"/>
      <c r="V145" s="301">
        <f>SUM(V143:V144)</f>
        <v>67.306945532458357</v>
      </c>
      <c r="W145" s="301">
        <f t="shared" ref="W145" si="237">SUM(W143:W144)</f>
        <v>22.127259255147592</v>
      </c>
      <c r="X145" s="301">
        <f t="shared" ref="X145" si="238">SUM(X143:X144)</f>
        <v>16.571795212393862</v>
      </c>
      <c r="Y145" s="301">
        <f t="shared" si="228"/>
        <v>106.00599999999982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18.905036590698888</v>
      </c>
      <c r="C152" s="300">
        <v>22.405823731785809</v>
      </c>
      <c r="D152" s="300">
        <v>3.927209149942501</v>
      </c>
      <c r="E152" s="300">
        <f>SUM(B152:D152)</f>
        <v>45.238069472427199</v>
      </c>
      <c r="F152" s="300"/>
      <c r="G152" s="300">
        <v>19.565256133004919</v>
      </c>
      <c r="H152" s="300">
        <v>19.512040170930032</v>
      </c>
      <c r="I152" s="300">
        <v>4.4303487362787992</v>
      </c>
      <c r="J152" s="300">
        <f>SUM(G152:I152)</f>
        <v>43.507645040213752</v>
      </c>
      <c r="K152" s="300"/>
      <c r="L152" s="300">
        <v>22.758429992632351</v>
      </c>
      <c r="M152" s="300">
        <v>19.590856652673008</v>
      </c>
      <c r="N152" s="300">
        <v>6.0510615338811222</v>
      </c>
      <c r="O152" s="300">
        <f>SUM(L152:N152)</f>
        <v>48.40034817918648</v>
      </c>
      <c r="P152" s="300"/>
      <c r="Q152" s="300">
        <v>24.720804708574661</v>
      </c>
      <c r="R152" s="300">
        <v>20.511484687665806</v>
      </c>
      <c r="S152" s="300">
        <v>6.3483496209413213</v>
      </c>
      <c r="T152" s="300">
        <f>SUM(Q152:S152)</f>
        <v>51.580639017181788</v>
      </c>
      <c r="U152" s="300"/>
      <c r="V152" s="300">
        <v>27.097032293669777</v>
      </c>
      <c r="W152" s="300">
        <v>21.241646136563983</v>
      </c>
      <c r="X152" s="300">
        <v>6.8682971065811609</v>
      </c>
      <c r="Y152" s="300">
        <f>SUM(V152:X152)</f>
        <v>55.206975536814916</v>
      </c>
    </row>
    <row r="153" spans="1:25" x14ac:dyDescent="0.2">
      <c r="A153" s="260" t="s">
        <v>364</v>
      </c>
      <c r="B153" s="300">
        <v>42.09197897964755</v>
      </c>
      <c r="C153" s="300">
        <v>15.602231097443807</v>
      </c>
      <c r="D153" s="300">
        <v>8.315720450481491</v>
      </c>
      <c r="E153" s="300">
        <f t="shared" ref="E153:E154" si="239">SUM(B153:D153)</f>
        <v>66.009930527572848</v>
      </c>
      <c r="F153" s="300"/>
      <c r="G153" s="300">
        <v>34.210672559309913</v>
      </c>
      <c r="H153" s="300">
        <v>14.82376181430147</v>
      </c>
      <c r="I153" s="300">
        <v>10.835920586174755</v>
      </c>
      <c r="J153" s="300">
        <f t="shared" ref="J153:J154" si="240">SUM(G153:I153)</f>
        <v>59.870354959786141</v>
      </c>
      <c r="K153" s="300"/>
      <c r="L153" s="300">
        <v>38.248016927900636</v>
      </c>
      <c r="M153" s="300">
        <v>13.249003070687067</v>
      </c>
      <c r="N153" s="300">
        <v>4.1616318222257744</v>
      </c>
      <c r="O153" s="300">
        <f t="shared" ref="O153:O154" si="241">SUM(L153:N153)</f>
        <v>55.658651820813475</v>
      </c>
      <c r="P153" s="300"/>
      <c r="Q153" s="300">
        <v>40.811978283033632</v>
      </c>
      <c r="R153" s="300">
        <v>14.108239194235267</v>
      </c>
      <c r="S153" s="300">
        <v>4.3711435055494512</v>
      </c>
      <c r="T153" s="300">
        <f t="shared" ref="T153:T154" si="242">SUM(Q153:S153)</f>
        <v>59.291360982818347</v>
      </c>
      <c r="U153" s="300"/>
      <c r="V153" s="300">
        <v>43.760606268114543</v>
      </c>
      <c r="W153" s="300">
        <v>14.988704320276904</v>
      </c>
      <c r="X153" s="300">
        <v>4.701713874793537</v>
      </c>
      <c r="Y153" s="300">
        <f t="shared" ref="Y153:Y154" si="243">SUM(V153:X153)</f>
        <v>63.451024463184979</v>
      </c>
    </row>
    <row r="154" spans="1:25" x14ac:dyDescent="0.2">
      <c r="A154" s="264" t="s">
        <v>363</v>
      </c>
      <c r="B154" s="301">
        <f>SUM(B152:B153)</f>
        <v>60.997015570346434</v>
      </c>
      <c r="C154" s="301">
        <f t="shared" ref="C154" si="244">SUM(C152:C153)</f>
        <v>38.008054829229614</v>
      </c>
      <c r="D154" s="301">
        <f t="shared" ref="D154" si="245">SUM(D152:D153)</f>
        <v>12.242929600423992</v>
      </c>
      <c r="E154" s="301">
        <f t="shared" si="239"/>
        <v>111.24800000000005</v>
      </c>
      <c r="F154" s="301"/>
      <c r="G154" s="301">
        <f>SUM(G152:G153)</f>
        <v>53.775928692314835</v>
      </c>
      <c r="H154" s="301">
        <f t="shared" ref="H154" si="246">SUM(H152:H153)</f>
        <v>34.335801985231498</v>
      </c>
      <c r="I154" s="301">
        <f t="shared" ref="I154" si="247">SUM(I152:I153)</f>
        <v>15.266269322453553</v>
      </c>
      <c r="J154" s="301">
        <f t="shared" si="240"/>
        <v>103.37799999999989</v>
      </c>
      <c r="K154" s="301"/>
      <c r="L154" s="301">
        <f>SUM(L152:L153)</f>
        <v>61.006446920532987</v>
      </c>
      <c r="M154" s="301">
        <f t="shared" ref="M154" si="248">SUM(M152:M153)</f>
        <v>32.839859723360078</v>
      </c>
      <c r="N154" s="301">
        <f t="shared" ref="N154" si="249">SUM(N152:N153)</f>
        <v>10.212693356106897</v>
      </c>
      <c r="O154" s="301">
        <f t="shared" si="241"/>
        <v>104.05899999999995</v>
      </c>
      <c r="P154" s="301"/>
      <c r="Q154" s="301">
        <f>SUM(Q152:Q153)</f>
        <v>65.532782991608286</v>
      </c>
      <c r="R154" s="301">
        <f t="shared" ref="R154" si="250">SUM(R152:R153)</f>
        <v>34.619723881901074</v>
      </c>
      <c r="S154" s="301">
        <f t="shared" ref="S154" si="251">SUM(S152:S153)</f>
        <v>10.719493126490772</v>
      </c>
      <c r="T154" s="301">
        <f t="shared" si="242"/>
        <v>110.87200000000014</v>
      </c>
      <c r="U154" s="301"/>
      <c r="V154" s="301">
        <f>SUM(V152:V153)</f>
        <v>70.857638561784313</v>
      </c>
      <c r="W154" s="301">
        <f t="shared" ref="W154" si="252">SUM(W152:W153)</f>
        <v>36.230350456840888</v>
      </c>
      <c r="X154" s="301">
        <f t="shared" ref="X154" si="253">SUM(X152:X153)</f>
        <v>11.570010981374697</v>
      </c>
      <c r="Y154" s="301">
        <f t="shared" si="243"/>
        <v>118.65799999999989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13.711814083035268</v>
      </c>
      <c r="C161" s="300">
        <v>15.489059402697876</v>
      </c>
      <c r="D161" s="300">
        <v>0.26567069210815031</v>
      </c>
      <c r="E161" s="300">
        <f>SUM(B161:D161)</f>
        <v>29.466544177841293</v>
      </c>
      <c r="F161" s="300"/>
      <c r="G161" s="300">
        <v>14.678232783436842</v>
      </c>
      <c r="H161" s="300">
        <v>14.54167794244769</v>
      </c>
      <c r="I161" s="300">
        <v>0.28111462119284458</v>
      </c>
      <c r="J161" s="300">
        <f>SUM(G161:I161)</f>
        <v>29.501025347077377</v>
      </c>
      <c r="K161" s="300"/>
      <c r="L161" s="300">
        <v>15.546589371871693</v>
      </c>
      <c r="M161" s="300">
        <v>15.168142697944196</v>
      </c>
      <c r="N161" s="300">
        <v>0.71289892232370455</v>
      </c>
      <c r="O161" s="300">
        <f>SUM(L161:N161)</f>
        <v>31.427630992139591</v>
      </c>
      <c r="P161" s="300"/>
      <c r="Q161" s="300">
        <v>15.624801449053368</v>
      </c>
      <c r="R161" s="300">
        <v>15.275670303303846</v>
      </c>
      <c r="S161" s="300">
        <v>0.7171853880417679</v>
      </c>
      <c r="T161" s="300">
        <f>SUM(Q161:S161)</f>
        <v>31.617657140398979</v>
      </c>
      <c r="U161" s="300"/>
      <c r="V161" s="300">
        <v>15.772625650354621</v>
      </c>
      <c r="W161" s="300">
        <v>15.426714095143458</v>
      </c>
      <c r="X161" s="300">
        <v>0.72994397513663789</v>
      </c>
      <c r="Y161" s="300">
        <f>SUM(V161:X161)</f>
        <v>31.929283720634718</v>
      </c>
    </row>
    <row r="162" spans="1:25" x14ac:dyDescent="0.2">
      <c r="A162" s="260" t="s">
        <v>364</v>
      </c>
      <c r="B162" s="300">
        <v>16.358901892894302</v>
      </c>
      <c r="C162" s="300">
        <v>2.8385539292644029</v>
      </c>
      <c r="D162" s="300">
        <v>0</v>
      </c>
      <c r="E162" s="300">
        <f t="shared" ref="E162:E163" si="254">SUM(B162:D162)</f>
        <v>19.197455822158705</v>
      </c>
      <c r="F162" s="300"/>
      <c r="G162" s="300">
        <v>17.296318702868533</v>
      </c>
      <c r="H162" s="300">
        <v>2.6788292796525512</v>
      </c>
      <c r="I162" s="300">
        <v>1.0538266704016119</v>
      </c>
      <c r="J162" s="300">
        <f t="shared" ref="J162:J163" si="255">SUM(G162:I162)</f>
        <v>21.028974652922695</v>
      </c>
      <c r="K162" s="300"/>
      <c r="L162" s="300">
        <v>18.171590115244992</v>
      </c>
      <c r="M162" s="300">
        <v>2.7915172798167407</v>
      </c>
      <c r="N162" s="300">
        <v>1.0752616127986274</v>
      </c>
      <c r="O162" s="300">
        <f t="shared" ref="O162:O163" si="256">SUM(L162:N162)</f>
        <v>22.038369007860361</v>
      </c>
      <c r="P162" s="300"/>
      <c r="Q162" s="300">
        <v>17.894153893635973</v>
      </c>
      <c r="R162" s="300">
        <v>2.9567339546743336</v>
      </c>
      <c r="S162" s="300">
        <v>1.0814550112907644</v>
      </c>
      <c r="T162" s="300">
        <f t="shared" ref="T162:T163" si="257">SUM(Q162:S162)</f>
        <v>21.932342859601071</v>
      </c>
      <c r="U162" s="300"/>
      <c r="V162" s="300">
        <v>17.327580449590872</v>
      </c>
      <c r="W162" s="300">
        <v>3.2925132496529459</v>
      </c>
      <c r="X162" s="300">
        <v>1.1036225801215758</v>
      </c>
      <c r="Y162" s="300">
        <f t="shared" ref="Y162:Y163" si="258">SUM(V162:X162)</f>
        <v>21.723716279365394</v>
      </c>
    </row>
    <row r="163" spans="1:25" x14ac:dyDescent="0.2">
      <c r="A163" s="264" t="s">
        <v>363</v>
      </c>
      <c r="B163" s="301">
        <f>SUM(B161:B162)</f>
        <v>30.07071597592957</v>
      </c>
      <c r="C163" s="301">
        <f t="shared" ref="C163" si="259">SUM(C161:C162)</f>
        <v>18.327613331962279</v>
      </c>
      <c r="D163" s="301">
        <f t="shared" ref="D163" si="260">SUM(D161:D162)</f>
        <v>0.26567069210815031</v>
      </c>
      <c r="E163" s="301">
        <f t="shared" si="254"/>
        <v>48.664000000000001</v>
      </c>
      <c r="F163" s="301"/>
      <c r="G163" s="301">
        <f>SUM(G161:G162)</f>
        <v>31.974551486305373</v>
      </c>
      <c r="H163" s="301">
        <f t="shared" ref="H163" si="261">SUM(H161:H162)</f>
        <v>17.220507222100242</v>
      </c>
      <c r="I163" s="301">
        <f t="shared" ref="I163" si="262">SUM(I161:I162)</f>
        <v>1.3349412915944565</v>
      </c>
      <c r="J163" s="301">
        <f t="shared" si="255"/>
        <v>50.530000000000065</v>
      </c>
      <c r="K163" s="301"/>
      <c r="L163" s="301">
        <f>SUM(L161:L162)</f>
        <v>33.718179487116686</v>
      </c>
      <c r="M163" s="301">
        <f t="shared" ref="M163" si="263">SUM(M161:M162)</f>
        <v>17.959659977760936</v>
      </c>
      <c r="N163" s="301">
        <f t="shared" ref="N163" si="264">SUM(N161:N162)</f>
        <v>1.788160535122332</v>
      </c>
      <c r="O163" s="301">
        <f t="shared" si="256"/>
        <v>53.465999999999951</v>
      </c>
      <c r="P163" s="301"/>
      <c r="Q163" s="301">
        <f>SUM(Q161:Q162)</f>
        <v>33.518955342689338</v>
      </c>
      <c r="R163" s="301">
        <f t="shared" ref="R163" si="265">SUM(R161:R162)</f>
        <v>18.232404257978178</v>
      </c>
      <c r="S163" s="301">
        <f t="shared" ref="S163" si="266">SUM(S161:S162)</f>
        <v>1.7986403993325322</v>
      </c>
      <c r="T163" s="301">
        <f t="shared" si="257"/>
        <v>53.550000000000047</v>
      </c>
      <c r="U163" s="301"/>
      <c r="V163" s="301">
        <f>SUM(V161:V162)</f>
        <v>33.100206099945495</v>
      </c>
      <c r="W163" s="301">
        <f t="shared" ref="W163" si="267">SUM(W161:W162)</f>
        <v>18.719227344796405</v>
      </c>
      <c r="X163" s="301">
        <f t="shared" ref="X163" si="268">SUM(X161:X162)</f>
        <v>1.8335665552582137</v>
      </c>
      <c r="Y163" s="301">
        <f t="shared" si="258"/>
        <v>53.653000000000119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29.030804933418626</v>
      </c>
      <c r="C170" s="300">
        <v>40.532300267166328</v>
      </c>
      <c r="D170" s="300">
        <v>5.1401670111001589</v>
      </c>
      <c r="E170" s="300">
        <f>SUM(B170:D170)</f>
        <v>74.703272211685118</v>
      </c>
      <c r="F170" s="300"/>
      <c r="G170" s="300">
        <v>30.910206548314044</v>
      </c>
      <c r="H170" s="300">
        <v>40.245506776892043</v>
      </c>
      <c r="I170" s="300">
        <v>4.193055837919208</v>
      </c>
      <c r="J170" s="300">
        <f>SUM(G170:I170)</f>
        <v>75.348769163125283</v>
      </c>
      <c r="K170" s="300"/>
      <c r="L170" s="300">
        <v>31.24640957999593</v>
      </c>
      <c r="M170" s="300">
        <v>38.256607580608559</v>
      </c>
      <c r="N170" s="300">
        <v>7.1365039116557556</v>
      </c>
      <c r="O170" s="300">
        <f>SUM(L170:N170)</f>
        <v>76.639521072260237</v>
      </c>
      <c r="P170" s="300"/>
      <c r="Q170" s="300">
        <v>31.933759314394639</v>
      </c>
      <c r="R170" s="300">
        <v>37.425145804657056</v>
      </c>
      <c r="S170" s="300">
        <v>7.2145973037297253</v>
      </c>
      <c r="T170" s="300">
        <f>SUM(Q170:S170)</f>
        <v>76.573502422781416</v>
      </c>
      <c r="U170" s="300"/>
      <c r="V170" s="300">
        <v>34.270914019668105</v>
      </c>
      <c r="W170" s="300">
        <v>36.715195855017811</v>
      </c>
      <c r="X170" s="300">
        <v>7.4097373525089996</v>
      </c>
      <c r="Y170" s="300">
        <f>SUM(V170:X170)</f>
        <v>78.39584722719492</v>
      </c>
    </row>
    <row r="171" spans="1:25" x14ac:dyDescent="0.2">
      <c r="A171" s="260" t="s">
        <v>364</v>
      </c>
      <c r="B171" s="300">
        <v>20.57962750111453</v>
      </c>
      <c r="C171" s="300">
        <v>8.1228341288247279</v>
      </c>
      <c r="D171" s="300">
        <v>5.4232661583756672</v>
      </c>
      <c r="E171" s="300">
        <f t="shared" ref="E171" si="269">SUM(B171:D171)</f>
        <v>34.125727788314926</v>
      </c>
      <c r="F171" s="300"/>
      <c r="G171" s="300">
        <v>21.483858109092338</v>
      </c>
      <c r="H171" s="300">
        <v>7.5429261052734091</v>
      </c>
      <c r="I171" s="300">
        <v>4.2194466225091398</v>
      </c>
      <c r="J171" s="300">
        <f t="shared" ref="J171:J172" si="270">SUM(G171:I171)</f>
        <v>33.246230836874886</v>
      </c>
      <c r="K171" s="300"/>
      <c r="L171" s="300">
        <v>20.513928024849893</v>
      </c>
      <c r="M171" s="300">
        <v>7.3173810153539405</v>
      </c>
      <c r="N171" s="300">
        <v>3.3631698875360394</v>
      </c>
      <c r="O171" s="300">
        <f t="shared" ref="O171:O172" si="271">SUM(L171:N171)</f>
        <v>31.194478927739873</v>
      </c>
      <c r="P171" s="300"/>
      <c r="Q171" s="300">
        <v>20.241454834802411</v>
      </c>
      <c r="R171" s="300">
        <v>7.4135478241173001</v>
      </c>
      <c r="S171" s="300">
        <v>3.4274949182988887</v>
      </c>
      <c r="T171" s="300">
        <f t="shared" ref="T171:T172" si="272">SUM(Q171:S171)</f>
        <v>31.082497577218604</v>
      </c>
      <c r="U171" s="300"/>
      <c r="V171" s="300">
        <v>20.235736110245885</v>
      </c>
      <c r="W171" s="300">
        <v>7.7682730306449974</v>
      </c>
      <c r="X171" s="300">
        <v>3.6231436319141102</v>
      </c>
      <c r="Y171" s="300">
        <f t="shared" ref="Y171:Y172" si="273">SUM(V171:X171)</f>
        <v>31.627152772804994</v>
      </c>
    </row>
    <row r="172" spans="1:25" x14ac:dyDescent="0.2">
      <c r="A172" s="264" t="s">
        <v>363</v>
      </c>
      <c r="B172" s="301">
        <f>SUM(B170:B171)</f>
        <v>49.610432434533152</v>
      </c>
      <c r="C172" s="301">
        <f t="shared" ref="C172" si="274">SUM(C170:C171)</f>
        <v>48.655134395991055</v>
      </c>
      <c r="D172" s="301">
        <f t="shared" ref="D172" si="275">SUM(D170:D171)</f>
        <v>10.563433169475825</v>
      </c>
      <c r="E172" s="301">
        <f>SUM(B172:D172)</f>
        <v>108.82900000000004</v>
      </c>
      <c r="F172" s="301"/>
      <c r="G172" s="301">
        <f>SUM(G170:G171)</f>
        <v>52.394064657406382</v>
      </c>
      <c r="H172" s="301">
        <f t="shared" ref="H172" si="276">SUM(H170:H171)</f>
        <v>47.788432882165452</v>
      </c>
      <c r="I172" s="301">
        <f t="shared" ref="I172" si="277">SUM(I170:I171)</f>
        <v>8.4125024604283478</v>
      </c>
      <c r="J172" s="301">
        <f t="shared" si="270"/>
        <v>108.59500000000018</v>
      </c>
      <c r="K172" s="301"/>
      <c r="L172" s="301">
        <f>SUM(L170:L171)</f>
        <v>51.760337604845823</v>
      </c>
      <c r="M172" s="301">
        <f t="shared" ref="M172" si="278">SUM(M170:M171)</f>
        <v>45.573988595962497</v>
      </c>
      <c r="N172" s="301">
        <f t="shared" ref="N172" si="279">SUM(N170:N171)</f>
        <v>10.499673799191795</v>
      </c>
      <c r="O172" s="301">
        <f t="shared" si="271"/>
        <v>107.83400000000012</v>
      </c>
      <c r="P172" s="301"/>
      <c r="Q172" s="301">
        <f>SUM(Q170:Q171)</f>
        <v>52.175214149197046</v>
      </c>
      <c r="R172" s="301">
        <f t="shared" ref="R172" si="280">SUM(R170:R171)</f>
        <v>44.838693628774358</v>
      </c>
      <c r="S172" s="301">
        <f t="shared" ref="S172" si="281">SUM(S170:S171)</f>
        <v>10.642092222028614</v>
      </c>
      <c r="T172" s="301">
        <f t="shared" si="272"/>
        <v>107.65600000000002</v>
      </c>
      <c r="U172" s="301"/>
      <c r="V172" s="301">
        <f>SUM(V170:V171)</f>
        <v>54.506650129913993</v>
      </c>
      <c r="W172" s="301">
        <f t="shared" ref="W172" si="282">SUM(W170:W171)</f>
        <v>44.483468885662809</v>
      </c>
      <c r="X172" s="301">
        <f t="shared" ref="X172" si="283">SUM(X170:X171)</f>
        <v>11.032880984423109</v>
      </c>
      <c r="Y172" s="301">
        <f t="shared" si="273"/>
        <v>110.02299999999991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56.493144415489134</v>
      </c>
      <c r="C179" s="300">
        <v>55.28388682758137</v>
      </c>
      <c r="D179" s="300">
        <v>6.350667321805723</v>
      </c>
      <c r="E179" s="300">
        <f>SUM(B179:D179)</f>
        <v>118.12769856487623</v>
      </c>
      <c r="F179" s="300"/>
      <c r="G179" s="300">
        <v>61.248678776300807</v>
      </c>
      <c r="H179" s="300">
        <v>55.797295523735137</v>
      </c>
      <c r="I179" s="300">
        <v>8.6417547444602167</v>
      </c>
      <c r="J179" s="300">
        <f>SUM(G179:I179)</f>
        <v>125.68772904449615</v>
      </c>
      <c r="K179" s="300"/>
      <c r="L179" s="300">
        <v>61.289997334346985</v>
      </c>
      <c r="M179" s="300">
        <v>58.12434505148984</v>
      </c>
      <c r="N179" s="300">
        <v>5.824577086147622</v>
      </c>
      <c r="O179" s="300">
        <f>SUM(L179:N179)</f>
        <v>125.23891947198445</v>
      </c>
      <c r="P179" s="300"/>
      <c r="Q179" s="300">
        <v>67.33124186613145</v>
      </c>
      <c r="R179" s="300">
        <v>60.217532518831391</v>
      </c>
      <c r="S179" s="300">
        <v>6.6003400707367108</v>
      </c>
      <c r="T179" s="300">
        <f>SUM(Q179:S179)</f>
        <v>134.14911445569956</v>
      </c>
      <c r="U179" s="300"/>
      <c r="V179" s="300">
        <v>77.333850218162524</v>
      </c>
      <c r="W179" s="300">
        <v>60.808691501099894</v>
      </c>
      <c r="X179" s="300">
        <v>7.7745205006481681</v>
      </c>
      <c r="Y179" s="300">
        <f>SUM(V179:X179)</f>
        <v>145.9170622199106</v>
      </c>
    </row>
    <row r="180" spans="1:25" x14ac:dyDescent="0.2">
      <c r="A180" s="260" t="s">
        <v>364</v>
      </c>
      <c r="B180" s="300">
        <v>19.90855942441085</v>
      </c>
      <c r="C180" s="300">
        <v>5.9116506503735966</v>
      </c>
      <c r="D180" s="300">
        <v>3.8920913603394283</v>
      </c>
      <c r="E180" s="300">
        <f t="shared" ref="E180:E181" si="284">SUM(B180:D180)</f>
        <v>29.712301435123877</v>
      </c>
      <c r="F180" s="300"/>
      <c r="G180" s="300">
        <v>22.108435440316612</v>
      </c>
      <c r="H180" s="300">
        <v>7.0127936564374398</v>
      </c>
      <c r="I180" s="300">
        <v>2.5600418587500218</v>
      </c>
      <c r="J180" s="300">
        <f t="shared" ref="J180:J181" si="285">SUM(G180:I180)</f>
        <v>31.681270955504072</v>
      </c>
      <c r="K180" s="300"/>
      <c r="L180" s="300">
        <v>22.914722934805294</v>
      </c>
      <c r="M180" s="300">
        <v>7.7918467681983756</v>
      </c>
      <c r="N180" s="300">
        <v>3.4145108250120062</v>
      </c>
      <c r="O180" s="300">
        <f t="shared" ref="O180:O181" si="286">SUM(L180:N180)</f>
        <v>34.121080528015675</v>
      </c>
      <c r="P180" s="300"/>
      <c r="Q180" s="300">
        <v>24.477293243963491</v>
      </c>
      <c r="R180" s="300">
        <v>8.5380741783631144</v>
      </c>
      <c r="S180" s="300">
        <v>3.4475181219739772</v>
      </c>
      <c r="T180" s="300">
        <f t="shared" ref="T180:T181" si="287">SUM(Q180:S180)</f>
        <v>36.462885544300583</v>
      </c>
      <c r="U180" s="300"/>
      <c r="V180" s="300">
        <v>26.676867939413903</v>
      </c>
      <c r="W180" s="300">
        <v>9.6557887299977487</v>
      </c>
      <c r="X180" s="300">
        <v>3.3562811106777608</v>
      </c>
      <c r="Y180" s="300">
        <f t="shared" ref="Y180:Y181" si="288">SUM(V180:X180)</f>
        <v>39.688937780089411</v>
      </c>
    </row>
    <row r="181" spans="1:25" x14ac:dyDescent="0.2">
      <c r="A181" s="264" t="s">
        <v>363</v>
      </c>
      <c r="B181" s="301">
        <f>SUM(B179:B180)</f>
        <v>76.40170383989998</v>
      </c>
      <c r="C181" s="301">
        <f t="shared" ref="C181" si="289">SUM(C179:C180)</f>
        <v>61.195537477954964</v>
      </c>
      <c r="D181" s="301">
        <f t="shared" ref="D181" si="290">SUM(D179:D180)</f>
        <v>10.242758682145151</v>
      </c>
      <c r="E181" s="301">
        <f t="shared" si="284"/>
        <v>147.84000000000009</v>
      </c>
      <c r="F181" s="301"/>
      <c r="G181" s="301">
        <f>SUM(G179:G180)</f>
        <v>83.357114216617418</v>
      </c>
      <c r="H181" s="301">
        <f t="shared" ref="H181" si="291">SUM(H179:H180)</f>
        <v>62.810089180172575</v>
      </c>
      <c r="I181" s="301">
        <f t="shared" ref="I181" si="292">SUM(I179:I180)</f>
        <v>11.201796603210239</v>
      </c>
      <c r="J181" s="301">
        <f t="shared" si="285"/>
        <v>157.36900000000023</v>
      </c>
      <c r="K181" s="301"/>
      <c r="L181" s="301">
        <f>SUM(L179:L180)</f>
        <v>84.204720269152276</v>
      </c>
      <c r="M181" s="301">
        <f t="shared" ref="M181" si="293">SUM(M179:M180)</f>
        <v>65.916191819688208</v>
      </c>
      <c r="N181" s="301">
        <f t="shared" ref="N181" si="294">SUM(N179:N180)</f>
        <v>9.2390879111596291</v>
      </c>
      <c r="O181" s="301">
        <f t="shared" si="286"/>
        <v>159.36000000000013</v>
      </c>
      <c r="P181" s="301"/>
      <c r="Q181" s="301">
        <f>SUM(Q179:Q180)</f>
        <v>91.808535110094937</v>
      </c>
      <c r="R181" s="301">
        <f t="shared" ref="R181" si="295">SUM(R179:R180)</f>
        <v>68.755606697194509</v>
      </c>
      <c r="S181" s="301">
        <f t="shared" ref="S181" si="296">SUM(S179:S180)</f>
        <v>10.047858192710688</v>
      </c>
      <c r="T181" s="301">
        <f t="shared" si="287"/>
        <v>170.61200000000014</v>
      </c>
      <c r="U181" s="301"/>
      <c r="V181" s="301">
        <f>SUM(V179:V180)</f>
        <v>104.01071815757643</v>
      </c>
      <c r="W181" s="301">
        <f t="shared" ref="W181" si="297">SUM(W179:W180)</f>
        <v>70.464480231097639</v>
      </c>
      <c r="X181" s="301">
        <f t="shared" ref="X181" si="298">SUM(X179:X180)</f>
        <v>11.130801611325928</v>
      </c>
      <c r="Y181" s="301">
        <f t="shared" si="288"/>
        <v>185.60599999999999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4.4875456555574731</v>
      </c>
      <c r="C188" s="300">
        <v>7.9318611404170065</v>
      </c>
      <c r="D188" s="300">
        <v>1.7140904354079149</v>
      </c>
      <c r="E188" s="300">
        <f>SUM(B188:D188)</f>
        <v>14.133497231382394</v>
      </c>
      <c r="F188" s="300"/>
      <c r="G188" s="300">
        <v>5.8881242309656532</v>
      </c>
      <c r="H188" s="300">
        <v>8.5086320780964027</v>
      </c>
      <c r="I188" s="300">
        <v>0.49410832708313479</v>
      </c>
      <c r="J188" s="300">
        <f>SUM(G188:I188)</f>
        <v>14.89086463614519</v>
      </c>
      <c r="K188" s="300"/>
      <c r="L188" s="300">
        <v>4.09717440258117</v>
      </c>
      <c r="M188" s="300">
        <v>7.103624529677635</v>
      </c>
      <c r="N188" s="300">
        <v>2.1523103829364358</v>
      </c>
      <c r="O188" s="300">
        <f>SUM(L188:N188)</f>
        <v>13.353109315195242</v>
      </c>
      <c r="P188" s="300"/>
      <c r="Q188" s="300">
        <v>3.7118635092144019</v>
      </c>
      <c r="R188" s="300">
        <v>6.7240064339659122</v>
      </c>
      <c r="S188" s="300">
        <v>1.7573367374510487</v>
      </c>
      <c r="T188" s="300">
        <f>SUM(Q188:S188)</f>
        <v>12.193206680631363</v>
      </c>
      <c r="U188" s="300"/>
      <c r="V188" s="300">
        <v>3.6486005322485302</v>
      </c>
      <c r="W188" s="300">
        <v>7.0076090419538346</v>
      </c>
      <c r="X188" s="300">
        <v>1.9136378945399151</v>
      </c>
      <c r="Y188" s="300">
        <f>SUM(V188:X188)</f>
        <v>12.56984746874228</v>
      </c>
    </row>
    <row r="189" spans="1:25" x14ac:dyDescent="0.2">
      <c r="A189" s="260" t="s">
        <v>364</v>
      </c>
      <c r="B189" s="300">
        <v>6.1158678799491426</v>
      </c>
      <c r="C189" s="300">
        <v>5.5948896872260692</v>
      </c>
      <c r="D189" s="300">
        <v>2.7577452014423463</v>
      </c>
      <c r="E189" s="300">
        <f t="shared" ref="E189:E190" si="299">SUM(B189:D189)</f>
        <v>14.468502768617558</v>
      </c>
      <c r="F189" s="300"/>
      <c r="G189" s="300">
        <v>6.8698394598497137</v>
      </c>
      <c r="H189" s="300">
        <v>3.7097133083510476</v>
      </c>
      <c r="I189" s="300">
        <v>3.4175825956540438</v>
      </c>
      <c r="J189" s="300">
        <f t="shared" ref="J189:J190" si="300">SUM(G189:I189)</f>
        <v>13.997135363854806</v>
      </c>
      <c r="K189" s="300"/>
      <c r="L189" s="300">
        <v>6.1194502727552358</v>
      </c>
      <c r="M189" s="300">
        <v>5.6184477346502755</v>
      </c>
      <c r="N189" s="300">
        <v>4.7229926773992261</v>
      </c>
      <c r="O189" s="300">
        <f t="shared" ref="O189:O190" si="301">SUM(L189:N189)</f>
        <v>16.460890684804738</v>
      </c>
      <c r="P189" s="300"/>
      <c r="Q189" s="300">
        <v>5.9461047788225514</v>
      </c>
      <c r="R189" s="300">
        <v>5.3580093901497996</v>
      </c>
      <c r="S189" s="300">
        <v>3.977679150396328</v>
      </c>
      <c r="T189" s="300">
        <f t="shared" ref="T189:T190" si="302">SUM(Q189:S189)</f>
        <v>15.281793319368679</v>
      </c>
      <c r="U189" s="300"/>
      <c r="V189" s="300">
        <v>6.2562234817782834</v>
      </c>
      <c r="W189" s="300">
        <v>5.7521348347523791</v>
      </c>
      <c r="X189" s="300">
        <v>4.1267942147270462</v>
      </c>
      <c r="Y189" s="300">
        <f t="shared" ref="Y189:Y190" si="303">SUM(V189:X189)</f>
        <v>16.13515253125771</v>
      </c>
    </row>
    <row r="190" spans="1:25" x14ac:dyDescent="0.2">
      <c r="A190" s="264" t="s">
        <v>363</v>
      </c>
      <c r="B190" s="301">
        <f>SUM(B188:B189)</f>
        <v>10.603413535506615</v>
      </c>
      <c r="C190" s="301">
        <f t="shared" ref="C190" si="304">SUM(C188:C189)</f>
        <v>13.526750827643076</v>
      </c>
      <c r="D190" s="301">
        <f t="shared" ref="D190" si="305">SUM(D188:D189)</f>
        <v>4.471835636850261</v>
      </c>
      <c r="E190" s="301">
        <f t="shared" si="299"/>
        <v>28.601999999999951</v>
      </c>
      <c r="F190" s="301"/>
      <c r="G190" s="301">
        <f>SUM(G188:G189)</f>
        <v>12.757963690815366</v>
      </c>
      <c r="H190" s="301">
        <f t="shared" ref="H190" si="306">SUM(H188:H189)</f>
        <v>12.218345386447449</v>
      </c>
      <c r="I190" s="301">
        <f t="shared" ref="I190" si="307">SUM(I188:I189)</f>
        <v>3.9116909227371783</v>
      </c>
      <c r="J190" s="301">
        <f t="shared" si="300"/>
        <v>28.887999999999995</v>
      </c>
      <c r="K190" s="301"/>
      <c r="L190" s="301">
        <f>SUM(L188:L189)</f>
        <v>10.216624675336405</v>
      </c>
      <c r="M190" s="301">
        <f t="shared" ref="M190" si="308">SUM(M188:M189)</f>
        <v>12.72207226432791</v>
      </c>
      <c r="N190" s="301">
        <f t="shared" ref="N190" si="309">SUM(N188:N189)</f>
        <v>6.8753030603356624</v>
      </c>
      <c r="O190" s="301">
        <f t="shared" si="301"/>
        <v>29.813999999999979</v>
      </c>
      <c r="P190" s="301"/>
      <c r="Q190" s="301">
        <f>SUM(Q188:Q189)</f>
        <v>9.6579682880369528</v>
      </c>
      <c r="R190" s="301">
        <f t="shared" ref="R190" si="310">SUM(R188:R189)</f>
        <v>12.082015824115711</v>
      </c>
      <c r="S190" s="301">
        <f t="shared" ref="S190" si="311">SUM(S188:S189)</f>
        <v>5.7350158878473767</v>
      </c>
      <c r="T190" s="301">
        <f t="shared" si="302"/>
        <v>27.475000000000037</v>
      </c>
      <c r="U190" s="301"/>
      <c r="V190" s="301">
        <f>SUM(V188:V189)</f>
        <v>9.9048240140268131</v>
      </c>
      <c r="W190" s="301">
        <f t="shared" ref="W190" si="312">SUM(W188:W189)</f>
        <v>12.759743876706214</v>
      </c>
      <c r="X190" s="301">
        <f t="shared" ref="X190" si="313">SUM(X188:X189)</f>
        <v>6.0404321092669608</v>
      </c>
      <c r="Y190" s="301">
        <f t="shared" si="303"/>
        <v>28.704999999999984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6.8257310893358287</v>
      </c>
      <c r="C197" s="300">
        <v>4.704972092353672</v>
      </c>
      <c r="D197" s="300">
        <v>5.6453578469409642</v>
      </c>
      <c r="E197" s="300">
        <f>SUM(B197:D197)</f>
        <v>17.176061028630464</v>
      </c>
      <c r="F197" s="300"/>
      <c r="G197" s="300">
        <v>4.5591251511492716</v>
      </c>
      <c r="H197" s="300">
        <v>7.6822185270634229</v>
      </c>
      <c r="I197" s="300">
        <v>11.523107202046841</v>
      </c>
      <c r="J197" s="300">
        <f>SUM(G197:I197)</f>
        <v>23.764450880259535</v>
      </c>
      <c r="K197" s="300"/>
      <c r="L197" s="300">
        <v>7.6962131612943177</v>
      </c>
      <c r="M197" s="300">
        <v>6.3510989565440132</v>
      </c>
      <c r="N197" s="300">
        <v>9.7152014862135818</v>
      </c>
      <c r="O197" s="300">
        <f>SUM(L197:N197)</f>
        <v>23.762513604051911</v>
      </c>
      <c r="P197" s="300"/>
      <c r="Q197" s="300">
        <v>6.7253239565799365</v>
      </c>
      <c r="R197" s="300">
        <v>5.6472960329625579</v>
      </c>
      <c r="S197" s="300">
        <v>8.791397112678057</v>
      </c>
      <c r="T197" s="300">
        <f>SUM(Q197:S197)</f>
        <v>21.164017102220551</v>
      </c>
      <c r="U197" s="300"/>
      <c r="V197" s="300">
        <v>6.2181939604126502</v>
      </c>
      <c r="W197" s="300">
        <v>5.2946735703130647</v>
      </c>
      <c r="X197" s="300">
        <v>8.3814664955283948</v>
      </c>
      <c r="Y197" s="300">
        <f>SUM(V197:X197)</f>
        <v>19.894334026254107</v>
      </c>
    </row>
    <row r="198" spans="1:25" x14ac:dyDescent="0.2">
      <c r="A198" s="260" t="s">
        <v>364</v>
      </c>
      <c r="B198" s="300">
        <v>3.8789282024979079</v>
      </c>
      <c r="C198" s="300">
        <v>0.87734556295599797</v>
      </c>
      <c r="D198" s="300">
        <v>4.753665205915631</v>
      </c>
      <c r="E198" s="300">
        <f t="shared" ref="E198:E199" si="314">SUM(B198:D198)</f>
        <v>9.5099389713695359</v>
      </c>
      <c r="F198" s="300"/>
      <c r="G198" s="300">
        <v>6.3269221785419161</v>
      </c>
      <c r="H198" s="300">
        <v>2.655886724434894</v>
      </c>
      <c r="I198" s="300">
        <v>2.9907402167637143</v>
      </c>
      <c r="J198" s="300">
        <f t="shared" ref="J198:J199" si="315">SUM(G198:I198)</f>
        <v>11.973549119740525</v>
      </c>
      <c r="K198" s="300"/>
      <c r="L198" s="300">
        <v>8.3204796101804099</v>
      </c>
      <c r="M198" s="300">
        <v>2.8851470478848498</v>
      </c>
      <c r="N198" s="300">
        <v>5.078859737882806</v>
      </c>
      <c r="O198" s="300">
        <f t="shared" ref="O198:O199" si="316">SUM(L198:N198)</f>
        <v>16.284486395948065</v>
      </c>
      <c r="P198" s="300"/>
      <c r="Q198" s="300">
        <v>7.7526263434622456</v>
      </c>
      <c r="R198" s="300">
        <v>2.5936187357359364</v>
      </c>
      <c r="S198" s="300">
        <v>4.7267378185813014</v>
      </c>
      <c r="T198" s="300">
        <f t="shared" ref="T198:T199" si="317">SUM(Q198:S198)</f>
        <v>15.072982897779482</v>
      </c>
      <c r="U198" s="300"/>
      <c r="V198" s="300">
        <v>7.8669273970356661</v>
      </c>
      <c r="W198" s="300">
        <v>2.5205790845848295</v>
      </c>
      <c r="X198" s="300">
        <v>4.7761594921253758</v>
      </c>
      <c r="Y198" s="300">
        <f t="shared" ref="Y198:Y199" si="318">SUM(V198:X198)</f>
        <v>15.163665973745871</v>
      </c>
    </row>
    <row r="199" spans="1:25" x14ac:dyDescent="0.2">
      <c r="A199" s="264" t="s">
        <v>363</v>
      </c>
      <c r="B199" s="301">
        <f>SUM(B197:B198)</f>
        <v>10.704659291833737</v>
      </c>
      <c r="C199" s="301">
        <f t="shared" ref="C199" si="319">SUM(C197:C198)</f>
        <v>5.5823176553096703</v>
      </c>
      <c r="D199" s="301">
        <f t="shared" ref="D199" si="320">SUM(D197:D198)</f>
        <v>10.399023052856595</v>
      </c>
      <c r="E199" s="301">
        <f t="shared" si="314"/>
        <v>26.686000000000003</v>
      </c>
      <c r="F199" s="301"/>
      <c r="G199" s="301">
        <f>SUM(G197:G198)</f>
        <v>10.886047329691188</v>
      </c>
      <c r="H199" s="301">
        <f t="shared" ref="H199" si="321">SUM(H197:H198)</f>
        <v>10.338105251498316</v>
      </c>
      <c r="I199" s="301">
        <f t="shared" ref="I199" si="322">SUM(I197:I198)</f>
        <v>14.513847418810556</v>
      </c>
      <c r="J199" s="301">
        <f t="shared" si="315"/>
        <v>35.738000000000056</v>
      </c>
      <c r="K199" s="301"/>
      <c r="L199" s="301">
        <f>SUM(L197:L198)</f>
        <v>16.016692771474727</v>
      </c>
      <c r="M199" s="301">
        <f t="shared" ref="M199" si="323">SUM(M197:M198)</f>
        <v>9.2362460044288639</v>
      </c>
      <c r="N199" s="301">
        <f t="shared" ref="N199" si="324">SUM(N197:N198)</f>
        <v>14.794061224096389</v>
      </c>
      <c r="O199" s="301">
        <f t="shared" si="316"/>
        <v>40.046999999999983</v>
      </c>
      <c r="P199" s="301"/>
      <c r="Q199" s="301">
        <f>SUM(Q197:Q198)</f>
        <v>14.477950300042181</v>
      </c>
      <c r="R199" s="301">
        <f t="shared" ref="R199" si="325">SUM(R197:R198)</f>
        <v>8.2409147686984952</v>
      </c>
      <c r="S199" s="301">
        <f t="shared" ref="S199" si="326">SUM(S197:S198)</f>
        <v>13.518134931259358</v>
      </c>
      <c r="T199" s="301">
        <f t="shared" si="317"/>
        <v>36.237000000000037</v>
      </c>
      <c r="U199" s="301"/>
      <c r="V199" s="301">
        <f>SUM(V197:V198)</f>
        <v>14.085121357448315</v>
      </c>
      <c r="W199" s="301">
        <f t="shared" ref="W199" si="327">SUM(W197:W198)</f>
        <v>7.8152526548978942</v>
      </c>
      <c r="X199" s="301">
        <f t="shared" ref="X199" si="328">SUM(X197:X198)</f>
        <v>13.15762598765377</v>
      </c>
      <c r="Y199" s="301">
        <f t="shared" si="318"/>
        <v>35.057999999999979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West Yorkshire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1.0110023691278114</v>
      </c>
      <c r="N7">
        <f>'Ind T4'!C122</f>
        <v>0.27528835539654128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1.5120208182922479</v>
      </c>
      <c r="N9">
        <f>'Ind T4'!C120</f>
        <v>1.0215852708240769</v>
      </c>
    </row>
    <row r="10" spans="1:16" x14ac:dyDescent="0.2">
      <c r="L10" s="13" t="str">
        <f>'Ind T4'!A80</f>
        <v>Education</v>
      </c>
      <c r="M10">
        <f>'Ind T4'!B119</f>
        <v>-0.18352808864211534</v>
      </c>
      <c r="N10">
        <f>'Ind T4'!C119</f>
        <v>0.13406596958700501</v>
      </c>
    </row>
    <row r="11" spans="1:16" x14ac:dyDescent="0.2">
      <c r="L11" s="13" t="str">
        <f>'Ind T4'!A79</f>
        <v>Public admin. and defence</v>
      </c>
      <c r="M11">
        <f>'Ind T4'!B118</f>
        <v>1.8999516920195303</v>
      </c>
      <c r="N11">
        <f>'Ind T4'!C118</f>
        <v>2.327902675614002E-2</v>
      </c>
    </row>
    <row r="12" spans="1:16" x14ac:dyDescent="0.2">
      <c r="L12" s="1" t="str">
        <f>CONCATENATE("[",'Ind T4'!A78,"]")</f>
        <v>[Non-marketed services]</v>
      </c>
      <c r="M12">
        <f>'Ind T4'!B117</f>
        <v>0.98438121826782687</v>
      </c>
      <c r="N12">
        <f>'Ind T4'!C117</f>
        <v>0.57161583808389427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8.4569285408323971</v>
      </c>
      <c r="N14" s="13">
        <f>'Ind T4'!C115</f>
        <v>-0.88307730796145512</v>
      </c>
    </row>
    <row r="15" spans="1:16" x14ac:dyDescent="0.2">
      <c r="L15" s="13" t="str">
        <f>'Ind T4'!A75</f>
        <v>Arts and entertainment</v>
      </c>
      <c r="M15" s="13">
        <f>'Ind T4'!B114</f>
        <v>0.8334830169788976</v>
      </c>
      <c r="N15" s="13">
        <f>'Ind T4'!C114</f>
        <v>-0.25239267426646617</v>
      </c>
    </row>
    <row r="16" spans="1:16" x14ac:dyDescent="0.2">
      <c r="L16" s="13" t="str">
        <f>'Ind T4'!A74</f>
        <v>Support services</v>
      </c>
      <c r="M16" s="13">
        <f>'Ind T4'!B113</f>
        <v>-1.3271920444327234</v>
      </c>
      <c r="N16" s="13">
        <f>'Ind T4'!C113</f>
        <v>0.87909056958694887</v>
      </c>
    </row>
    <row r="17" spans="12:14" x14ac:dyDescent="0.2">
      <c r="L17" s="13" t="str">
        <f>'Ind T4'!A73</f>
        <v>Professional services</v>
      </c>
      <c r="M17" s="13">
        <f>'Ind T4'!B112</f>
        <v>1.9163773710845433</v>
      </c>
      <c r="N17" s="13">
        <f>'Ind T4'!C112</f>
        <v>0.75222964647800872</v>
      </c>
    </row>
    <row r="18" spans="12:14" x14ac:dyDescent="0.2">
      <c r="L18" s="13" t="str">
        <f>'Ind T4'!A72</f>
        <v>Real estate</v>
      </c>
      <c r="M18" s="13">
        <f>'Ind T4'!B111</f>
        <v>6.8702261643238449</v>
      </c>
      <c r="N18" s="13">
        <f>'Ind T4'!C111</f>
        <v>-0.40515285220804609</v>
      </c>
    </row>
    <row r="19" spans="12:14" x14ac:dyDescent="0.2">
      <c r="L19" t="str">
        <f>'Ind T4'!A71</f>
        <v>Finance and insurance</v>
      </c>
      <c r="M19">
        <f>'Ind T4'!B110</f>
        <v>-1.0154845254546019</v>
      </c>
      <c r="N19">
        <f>'Ind T4'!C110</f>
        <v>-5.6311882604098695E-2</v>
      </c>
    </row>
    <row r="20" spans="12:14" x14ac:dyDescent="0.2">
      <c r="L20" t="str">
        <f>'Ind T4'!A70</f>
        <v>Information technology</v>
      </c>
      <c r="M20">
        <f>'Ind T4'!B109</f>
        <v>6.1962638542450987</v>
      </c>
      <c r="N20">
        <f>'Ind T4'!C109</f>
        <v>0.73145538829617607</v>
      </c>
    </row>
    <row r="21" spans="12:14" x14ac:dyDescent="0.2">
      <c r="L21" t="str">
        <f>'Ind T4'!A69</f>
        <v>Media</v>
      </c>
      <c r="M21">
        <f>'Ind T4'!B108</f>
        <v>2.0743038094796384</v>
      </c>
      <c r="N21">
        <f>'Ind T4'!C108</f>
        <v>-1.0406518475181148E-2</v>
      </c>
    </row>
    <row r="22" spans="12:14" x14ac:dyDescent="0.2">
      <c r="L22" s="1" t="str">
        <f>CONCATENATE("[",'Ind T4'!A68,"]")</f>
        <v>[Business and other services]</v>
      </c>
      <c r="M22">
        <f>'Ind T4'!B107</f>
        <v>1.6217067928941065</v>
      </c>
      <c r="N22">
        <f>'Ind T4'!C107</f>
        <v>0.37842011511410867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-0.36204046736139084</v>
      </c>
      <c r="N24">
        <f>'Ind T4'!C105</f>
        <v>0.56838808412589259</v>
      </c>
    </row>
    <row r="25" spans="12:14" x14ac:dyDescent="0.2">
      <c r="L25" s="13" t="str">
        <f>'Ind T4'!A65</f>
        <v>Transport and storage</v>
      </c>
      <c r="M25">
        <f>'Ind T4'!B104</f>
        <v>2.1997782363196938</v>
      </c>
      <c r="N25">
        <f>'Ind T4'!C104</f>
        <v>1.1067577756293856</v>
      </c>
    </row>
    <row r="26" spans="12:14" x14ac:dyDescent="0.2">
      <c r="L26" s="13" t="str">
        <f>'Ind T4'!A64</f>
        <v>Wholesale and retail trade</v>
      </c>
      <c r="M26">
        <f>'Ind T4'!B103</f>
        <v>0.45821135179118233</v>
      </c>
      <c r="N26">
        <f>'Ind T4'!C103</f>
        <v>-2.7589048389675686E-2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0.63364220201185262</v>
      </c>
      <c r="N27">
        <f>'Ind T4'!C102</f>
        <v>0.35564652910418104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2.9649153511304371</v>
      </c>
      <c r="N29">
        <f>'Ind T4'!C100</f>
        <v>0.23329469342565634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-0.2077989108693834</v>
      </c>
      <c r="N31">
        <f>'Ind T4'!C98</f>
        <v>-1.4399348522293409</v>
      </c>
    </row>
    <row r="32" spans="12:14" x14ac:dyDescent="0.2">
      <c r="L32" s="13" t="str">
        <f>'Ind T4'!A58</f>
        <v>Engineering</v>
      </c>
      <c r="M32">
        <f>'Ind T4'!B97</f>
        <v>-0.88637166610873175</v>
      </c>
      <c r="N32">
        <f>'Ind T4'!C97</f>
        <v>0.25812159708558102</v>
      </c>
    </row>
    <row r="33" spans="12:14" x14ac:dyDescent="0.2">
      <c r="L33" s="13" t="str">
        <f>'Ind T4'!A57</f>
        <v>Food drink and tobacco</v>
      </c>
      <c r="M33">
        <f>'Ind T4'!B96</f>
        <v>0.7264390765036266</v>
      </c>
      <c r="N33">
        <f>'Ind T4'!C96</f>
        <v>-1.2713523065875698</v>
      </c>
    </row>
    <row r="34" spans="12:14" x14ac:dyDescent="0.2">
      <c r="L34" s="1" t="str">
        <f>CONCATENATE("[",'Ind T4'!A56,"]")</f>
        <v>[Manufacturing]</v>
      </c>
      <c r="M34">
        <f>'Ind T4'!B95</f>
        <v>-0.15769469531294877</v>
      </c>
      <c r="N34">
        <f>'Ind T4'!C95</f>
        <v>-1.1416909727917868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3.9204911246431662</v>
      </c>
      <c r="N36">
        <f>'Ind T4'!C93</f>
        <v>0.5813831657007551</v>
      </c>
    </row>
    <row r="37" spans="12:14" x14ac:dyDescent="0.2">
      <c r="L37" s="13" t="str">
        <f>'Ind T4'!A53</f>
        <v>Electricity and gas</v>
      </c>
      <c r="M37">
        <f>'Ind T4'!B92</f>
        <v>-7.7864909342009287</v>
      </c>
      <c r="N37">
        <f>'Ind T4'!C92</f>
        <v>-0.36583829569361015</v>
      </c>
    </row>
    <row r="38" spans="12:14" x14ac:dyDescent="0.2">
      <c r="L38" s="13" t="str">
        <f>'Ind T4'!A52</f>
        <v>Mining and quarrying</v>
      </c>
      <c r="M38">
        <f>'Ind T4'!B91</f>
        <v>-20.580587192122991</v>
      </c>
      <c r="N38">
        <f>'Ind T4'!C91</f>
        <v>-4.8521294225485789</v>
      </c>
    </row>
    <row r="39" spans="12:14" x14ac:dyDescent="0.2">
      <c r="L39" s="45" t="str">
        <f>'Ind T4'!A51</f>
        <v>Agriculture</v>
      </c>
      <c r="M39">
        <f>'Ind T4'!B90</f>
        <v>-7.8060352010107081</v>
      </c>
      <c r="N39">
        <f>'Ind T4'!C90</f>
        <v>0.45839113674221998</v>
      </c>
    </row>
    <row r="40" spans="12:14" x14ac:dyDescent="0.2">
      <c r="L40" s="1" t="str">
        <f>CONCATENATE("[",'Ind T4'!A50,"]")</f>
        <v>[Primary sector and utilities]</v>
      </c>
      <c r="M40">
        <f>'Ind T4'!B89</f>
        <v>-3.864983056006599</v>
      </c>
      <c r="N40">
        <f>'Ind T4'!C89</f>
        <v>0.25043766699222036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West Yorkshire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20.830000000000016</v>
      </c>
      <c r="N5" s="11">
        <f t="shared" ref="N5:AL5" si="1">SUM(N6:N9)</f>
        <v>23.51499999999999</v>
      </c>
      <c r="O5" s="11">
        <f t="shared" si="1"/>
        <v>24.889000000000006</v>
      </c>
      <c r="P5" s="11">
        <f t="shared" si="1"/>
        <v>23.207000000000043</v>
      </c>
      <c r="Q5" s="11">
        <f t="shared" si="1"/>
        <v>22.353000000000019</v>
      </c>
      <c r="R5" s="11">
        <f t="shared" si="1"/>
        <v>22.999000000000002</v>
      </c>
      <c r="S5" s="11">
        <f t="shared" si="1"/>
        <v>21.649000000000015</v>
      </c>
      <c r="T5" s="11">
        <f t="shared" si="1"/>
        <v>17.536000000000016</v>
      </c>
      <c r="U5" s="11">
        <f t="shared" si="1"/>
        <v>24.074999999999982</v>
      </c>
      <c r="V5" s="11">
        <f t="shared" si="1"/>
        <v>23.179999999999982</v>
      </c>
      <c r="W5" s="11">
        <f t="shared" si="1"/>
        <v>18.885000000000034</v>
      </c>
      <c r="X5" s="11">
        <f t="shared" si="1"/>
        <v>18.655999999999999</v>
      </c>
      <c r="Y5" s="11">
        <f t="shared" si="1"/>
        <v>18.541999999999987</v>
      </c>
      <c r="Z5" s="11">
        <f t="shared" si="1"/>
        <v>18.655000000000001</v>
      </c>
      <c r="AA5" s="11">
        <f t="shared" si="1"/>
        <v>19.008999999999986</v>
      </c>
      <c r="AB5" s="11">
        <f t="shared" si="1"/>
        <v>19.168000000000006</v>
      </c>
      <c r="AC5" s="11">
        <f t="shared" si="1"/>
        <v>19.283000000000044</v>
      </c>
      <c r="AD5" s="11">
        <f t="shared" si="1"/>
        <v>19.357999999999976</v>
      </c>
      <c r="AE5" s="11">
        <f t="shared" si="1"/>
        <v>19.407000000000004</v>
      </c>
      <c r="AF5" s="11">
        <f t="shared" si="1"/>
        <v>19.439999999999984</v>
      </c>
      <c r="AG5" s="11">
        <f t="shared" si="1"/>
        <v>19.476999999999986</v>
      </c>
      <c r="AH5" s="11">
        <f t="shared" si="1"/>
        <v>19.507999999999981</v>
      </c>
      <c r="AI5" s="11">
        <f t="shared" si="1"/>
        <v>19.535000000000004</v>
      </c>
      <c r="AJ5" s="11">
        <f t="shared" si="1"/>
        <v>19.561000000000007</v>
      </c>
      <c r="AK5" s="11">
        <f t="shared" si="1"/>
        <v>19.583999999999953</v>
      </c>
      <c r="AL5" s="11">
        <f t="shared" si="1"/>
        <v>19.606999999999978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7.2150000000000096</v>
      </c>
      <c r="N6" s="11">
        <v>10.146999999999993</v>
      </c>
      <c r="O6" s="11">
        <v>10.604000000000013</v>
      </c>
      <c r="P6" s="11">
        <v>8.1590000000000042</v>
      </c>
      <c r="Q6" s="11">
        <v>8.7610000000000152</v>
      </c>
      <c r="R6" s="11">
        <v>7.6750000000000105</v>
      </c>
      <c r="S6" s="11">
        <v>6.2630000000000097</v>
      </c>
      <c r="T6" s="11">
        <v>4.3300000000000072</v>
      </c>
      <c r="U6" s="11">
        <v>7.2600000000000042</v>
      </c>
      <c r="V6" s="11">
        <v>8.6059999999999892</v>
      </c>
      <c r="W6" s="11">
        <v>5.1120000000000037</v>
      </c>
      <c r="X6" s="11">
        <v>5.1740000000000137</v>
      </c>
      <c r="Y6" s="11">
        <v>5.237999999999996</v>
      </c>
      <c r="Z6" s="11">
        <v>5.3109999999999973</v>
      </c>
      <c r="AA6" s="11">
        <v>5.3679999999999959</v>
      </c>
      <c r="AB6" s="11">
        <v>5.3719999999999937</v>
      </c>
      <c r="AC6" s="11">
        <v>5.3830000000000107</v>
      </c>
      <c r="AD6" s="11">
        <v>5.3920000000000137</v>
      </c>
      <c r="AE6" s="11">
        <v>5.399</v>
      </c>
      <c r="AF6" s="11">
        <v>5.4059999999999953</v>
      </c>
      <c r="AG6" s="11">
        <v>5.4189999999999934</v>
      </c>
      <c r="AH6" s="11">
        <v>5.4319999999999906</v>
      </c>
      <c r="AI6" s="11">
        <v>5.4439999999999982</v>
      </c>
      <c r="AJ6" s="11">
        <v>5.4550000000000125</v>
      </c>
      <c r="AK6" s="172">
        <v>5.4649999999999963</v>
      </c>
      <c r="AL6" s="11">
        <v>5.4749999999999872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0.69899999999999951</v>
      </c>
      <c r="N7" s="11">
        <v>0.7039999999999994</v>
      </c>
      <c r="O7" s="11">
        <v>0.75599999999999956</v>
      </c>
      <c r="P7" s="11">
        <v>0.57500000000000207</v>
      </c>
      <c r="Q7" s="11">
        <v>1.0060000000000002</v>
      </c>
      <c r="R7" s="11">
        <v>1.2279999999999991</v>
      </c>
      <c r="S7" s="11">
        <v>1.6429999999999976</v>
      </c>
      <c r="T7" s="11">
        <v>0.76000000000000112</v>
      </c>
      <c r="U7" s="11">
        <v>1.1540000000000019</v>
      </c>
      <c r="V7" s="11">
        <v>0.42099999999999949</v>
      </c>
      <c r="W7" s="11">
        <v>0.38800000000000007</v>
      </c>
      <c r="X7" s="11">
        <v>0.36000000000000093</v>
      </c>
      <c r="Y7" s="11">
        <v>0.3489999999999997</v>
      </c>
      <c r="Z7" s="11">
        <v>0.32699999999999996</v>
      </c>
      <c r="AA7" s="11">
        <v>0.30500000000000027</v>
      </c>
      <c r="AB7" s="11">
        <v>0.28800000000000009</v>
      </c>
      <c r="AC7" s="11">
        <v>0.27399999999999997</v>
      </c>
      <c r="AD7" s="11">
        <v>0.2599999999999999</v>
      </c>
      <c r="AE7" s="11">
        <v>0.24799999999999997</v>
      </c>
      <c r="AF7" s="11">
        <v>0.23599999999999988</v>
      </c>
      <c r="AG7" s="11">
        <v>0.22599999999999978</v>
      </c>
      <c r="AH7" s="11">
        <v>0.21599999999999997</v>
      </c>
      <c r="AI7" s="11">
        <v>0.20699999999999996</v>
      </c>
      <c r="AJ7" s="11">
        <v>0.19899999999999926</v>
      </c>
      <c r="AK7" s="172">
        <v>0.19099999999999986</v>
      </c>
      <c r="AL7" s="11">
        <v>0.18400000000000014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6.9739999999999984</v>
      </c>
      <c r="N8" s="11">
        <v>6.0419999999999945</v>
      </c>
      <c r="O8" s="11">
        <v>5.2960000000000003</v>
      </c>
      <c r="P8" s="11">
        <v>5.9290000000000083</v>
      </c>
      <c r="Q8" s="11">
        <v>5.0729999999999995</v>
      </c>
      <c r="R8" s="11">
        <v>6.7850000000000135</v>
      </c>
      <c r="S8" s="11">
        <v>5.3990000000000089</v>
      </c>
      <c r="T8" s="11">
        <v>4.2099999999999991</v>
      </c>
      <c r="U8" s="11">
        <v>5.2790000000000132</v>
      </c>
      <c r="V8" s="11">
        <v>5.0749999999999984</v>
      </c>
      <c r="W8" s="11">
        <v>4.5240000000000009</v>
      </c>
      <c r="X8" s="11">
        <v>4.4600000000000009</v>
      </c>
      <c r="Y8" s="11">
        <v>4.3589999999999955</v>
      </c>
      <c r="Z8" s="11">
        <v>4.3329999999999993</v>
      </c>
      <c r="AA8" s="11">
        <v>4.3249999999999922</v>
      </c>
      <c r="AB8" s="11">
        <v>4.3170000000000002</v>
      </c>
      <c r="AC8" s="11">
        <v>4.3070000000000048</v>
      </c>
      <c r="AD8" s="11">
        <v>4.2999999999999856</v>
      </c>
      <c r="AE8" s="11">
        <v>4.2929999999999939</v>
      </c>
      <c r="AF8" s="11">
        <v>4.2870000000000008</v>
      </c>
      <c r="AG8" s="11">
        <v>4.2850000000000019</v>
      </c>
      <c r="AH8" s="11">
        <v>4.2829999999999941</v>
      </c>
      <c r="AI8" s="11">
        <v>4.282000000000008</v>
      </c>
      <c r="AJ8" s="11">
        <v>4.2820000000000036</v>
      </c>
      <c r="AK8" s="172">
        <v>4.2819999999999965</v>
      </c>
      <c r="AL8" s="11">
        <v>4.2819999999999938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5.9420000000000082</v>
      </c>
      <c r="N9" s="11">
        <v>6.6220000000000034</v>
      </c>
      <c r="O9" s="11">
        <v>8.2329999999999934</v>
      </c>
      <c r="P9" s="11">
        <v>8.5440000000000271</v>
      </c>
      <c r="Q9" s="11">
        <v>7.5130000000000043</v>
      </c>
      <c r="R9" s="11">
        <v>7.3109999999999804</v>
      </c>
      <c r="S9" s="11">
        <v>8.3439999999999976</v>
      </c>
      <c r="T9" s="11">
        <v>8.2360000000000095</v>
      </c>
      <c r="U9" s="11">
        <v>10.381999999999964</v>
      </c>
      <c r="V9" s="11">
        <v>9.0779999999999959</v>
      </c>
      <c r="W9" s="11">
        <v>8.8610000000000291</v>
      </c>
      <c r="X9" s="11">
        <v>8.661999999999983</v>
      </c>
      <c r="Y9" s="11">
        <v>8.5959999999999948</v>
      </c>
      <c r="Z9" s="11">
        <v>8.6840000000000046</v>
      </c>
      <c r="AA9" s="11">
        <v>9.0109999999999992</v>
      </c>
      <c r="AB9" s="11">
        <v>9.1910000000000149</v>
      </c>
      <c r="AC9" s="11">
        <v>9.3190000000000257</v>
      </c>
      <c r="AD9" s="11">
        <v>9.4059999999999775</v>
      </c>
      <c r="AE9" s="11">
        <v>9.4670000000000112</v>
      </c>
      <c r="AF9" s="11">
        <v>9.5109999999999868</v>
      </c>
      <c r="AG9" s="11">
        <v>9.5469999999999899</v>
      </c>
      <c r="AH9" s="11">
        <v>9.5769999999999964</v>
      </c>
      <c r="AI9" s="11">
        <v>9.601999999999995</v>
      </c>
      <c r="AJ9" s="11">
        <v>9.6249999999999911</v>
      </c>
      <c r="AK9" s="172">
        <v>9.6459999999999617</v>
      </c>
      <c r="AL9" s="11">
        <v>9.6659999999999986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114.1170000000001</v>
      </c>
      <c r="N11" s="11">
        <f t="shared" si="2"/>
        <v>114.37799999999987</v>
      </c>
      <c r="O11" s="11">
        <f t="shared" si="2"/>
        <v>113.5570000000001</v>
      </c>
      <c r="P11" s="11">
        <f t="shared" si="2"/>
        <v>111.06100000000023</v>
      </c>
      <c r="Q11" s="11">
        <f t="shared" si="2"/>
        <v>116.48299999999985</v>
      </c>
      <c r="R11" s="11">
        <f t="shared" ref="R11" si="3">SUM(R12:R14)</f>
        <v>122.77499999999974</v>
      </c>
      <c r="S11" s="11">
        <f t="shared" ref="S11" si="4">SUM(S12:S14)</f>
        <v>107.34500000000025</v>
      </c>
      <c r="T11" s="11">
        <f t="shared" ref="T11" si="5">SUM(T12:T14)</f>
        <v>117.91600000000054</v>
      </c>
      <c r="U11" s="11">
        <f t="shared" ref="U11" si="6">SUM(U12:U14)</f>
        <v>126.40800000000036</v>
      </c>
      <c r="V11" s="11">
        <f t="shared" ref="V11" si="7">SUM(V12:V14)</f>
        <v>117.91200000000005</v>
      </c>
      <c r="W11" s="11">
        <f t="shared" ref="W11" si="8">SUM(W12:W14)</f>
        <v>121.81</v>
      </c>
      <c r="X11" s="11">
        <f t="shared" ref="X11" si="9">SUM(X12:X14)</f>
        <v>121.01699999999988</v>
      </c>
      <c r="Y11" s="11">
        <f t="shared" ref="Y11" si="10">SUM(Y12:Y14)</f>
        <v>119.25700000000022</v>
      </c>
      <c r="Z11" s="11">
        <f t="shared" ref="Z11" si="11">SUM(Z12:Z14)</f>
        <v>117.54900000000019</v>
      </c>
      <c r="AA11" s="11">
        <f t="shared" ref="AA11" si="12">SUM(AA12:AA14)</f>
        <v>116.32599999999988</v>
      </c>
      <c r="AB11" s="11">
        <f t="shared" ref="AB11" si="13">SUM(AB12:AB14)</f>
        <v>114.92499999999977</v>
      </c>
      <c r="AC11" s="11">
        <f t="shared" ref="AC11" si="14">SUM(AC12:AC14)</f>
        <v>113.57500000000023</v>
      </c>
      <c r="AD11" s="11">
        <f>SUM(AD12:AD14)</f>
        <v>112.20599999999962</v>
      </c>
      <c r="AE11" s="11">
        <f t="shared" ref="AE11" si="15">SUM(AE12:AE14)</f>
        <v>110.87599999999981</v>
      </c>
      <c r="AF11" s="11">
        <f t="shared" ref="AF11" si="16">SUM(AF12:AF14)</f>
        <v>109.57999999999984</v>
      </c>
      <c r="AG11" s="11">
        <f t="shared" ref="AG11:AL11" si="17">SUM(AG12:AG14)</f>
        <v>108.36699999999995</v>
      </c>
      <c r="AH11" s="11">
        <f t="shared" si="17"/>
        <v>107.1400000000001</v>
      </c>
      <c r="AI11" s="11">
        <f t="shared" si="17"/>
        <v>105.94299999999983</v>
      </c>
      <c r="AJ11" s="11">
        <f t="shared" si="17"/>
        <v>104.77500000000003</v>
      </c>
      <c r="AK11" s="11">
        <f t="shared" si="17"/>
        <v>103.63900000000007</v>
      </c>
      <c r="AL11" s="11">
        <f t="shared" si="17"/>
        <v>102.53699999999989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17.235000000000028</v>
      </c>
      <c r="N12" s="11">
        <v>15.185999999999984</v>
      </c>
      <c r="O12" s="11">
        <v>14.952999999999964</v>
      </c>
      <c r="P12" s="11">
        <v>18.542000000000012</v>
      </c>
      <c r="Q12" s="11">
        <v>17.922000000000015</v>
      </c>
      <c r="R12" s="11">
        <v>19.373999999999974</v>
      </c>
      <c r="S12" s="11">
        <v>20.106999999999967</v>
      </c>
      <c r="T12" s="11">
        <v>21.203999999999994</v>
      </c>
      <c r="U12" s="11">
        <v>18.898000000000014</v>
      </c>
      <c r="V12" s="11">
        <v>19.295999999999992</v>
      </c>
      <c r="W12" s="11">
        <v>20.088000000000026</v>
      </c>
      <c r="X12" s="11">
        <v>19.881999999999966</v>
      </c>
      <c r="Y12" s="11">
        <v>19.689000000000036</v>
      </c>
      <c r="Z12" s="11">
        <v>19.576999999999941</v>
      </c>
      <c r="AA12" s="11">
        <v>19.358000000000018</v>
      </c>
      <c r="AB12" s="11">
        <v>19.077000000000016</v>
      </c>
      <c r="AC12" s="11">
        <v>18.833000000000023</v>
      </c>
      <c r="AD12" s="11">
        <v>18.579999999999941</v>
      </c>
      <c r="AE12" s="11">
        <v>18.32299999999999</v>
      </c>
      <c r="AF12" s="11">
        <v>18.066999999999986</v>
      </c>
      <c r="AG12" s="11">
        <v>17.816000000000027</v>
      </c>
      <c r="AH12" s="11">
        <v>17.567000000000011</v>
      </c>
      <c r="AI12" s="11">
        <v>17.318999999999946</v>
      </c>
      <c r="AJ12" s="11">
        <v>17.072000000000013</v>
      </c>
      <c r="AK12" s="172">
        <v>16.824999999999989</v>
      </c>
      <c r="AL12" s="11">
        <v>16.579999999999998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16.728999999999992</v>
      </c>
      <c r="N13" s="11">
        <v>15.600999999999985</v>
      </c>
      <c r="O13" s="11">
        <v>21.421000000000038</v>
      </c>
      <c r="P13" s="11">
        <v>20.778000000000002</v>
      </c>
      <c r="Q13" s="11">
        <v>16.533000000000008</v>
      </c>
      <c r="R13" s="11">
        <v>18.350999999999996</v>
      </c>
      <c r="S13" s="11">
        <v>16.135000000000055</v>
      </c>
      <c r="T13" s="11">
        <v>16.761000000000049</v>
      </c>
      <c r="U13" s="11">
        <v>17.945000000000046</v>
      </c>
      <c r="V13" s="11">
        <v>17.928999999999977</v>
      </c>
      <c r="W13" s="11">
        <v>17.551999999999992</v>
      </c>
      <c r="X13" s="11">
        <v>18.061999999999998</v>
      </c>
      <c r="Y13" s="11">
        <v>18.05899999999998</v>
      </c>
      <c r="Z13" s="11">
        <v>18.198999999999998</v>
      </c>
      <c r="AA13" s="11">
        <v>18.307000000000038</v>
      </c>
      <c r="AB13" s="11">
        <v>18.445999999999952</v>
      </c>
      <c r="AC13" s="11">
        <v>18.430999999999969</v>
      </c>
      <c r="AD13" s="11">
        <v>18.411999999999971</v>
      </c>
      <c r="AE13" s="11">
        <v>18.39100000000003</v>
      </c>
      <c r="AF13" s="11">
        <v>18.368999999999996</v>
      </c>
      <c r="AG13" s="11">
        <v>18.363000000000046</v>
      </c>
      <c r="AH13" s="11">
        <v>18.347000000000019</v>
      </c>
      <c r="AI13" s="11">
        <v>18.32699999999998</v>
      </c>
      <c r="AJ13" s="11">
        <v>18.302000000000032</v>
      </c>
      <c r="AK13" s="172">
        <v>18.274999999999928</v>
      </c>
      <c r="AL13" s="11">
        <v>18.243999999999957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80.153000000000091</v>
      </c>
      <c r="N14" s="11">
        <v>83.590999999999894</v>
      </c>
      <c r="O14" s="11">
        <v>77.183000000000106</v>
      </c>
      <c r="P14" s="11">
        <v>71.741000000000227</v>
      </c>
      <c r="Q14" s="11">
        <v>82.027999999999821</v>
      </c>
      <c r="R14" s="11">
        <v>85.04999999999977</v>
      </c>
      <c r="S14" s="11">
        <v>71.103000000000236</v>
      </c>
      <c r="T14" s="11">
        <v>79.951000000000491</v>
      </c>
      <c r="U14" s="11">
        <v>89.565000000000296</v>
      </c>
      <c r="V14" s="11">
        <v>80.687000000000083</v>
      </c>
      <c r="W14" s="11">
        <v>84.169999999999987</v>
      </c>
      <c r="X14" s="11">
        <v>83.072999999999922</v>
      </c>
      <c r="Y14" s="11">
        <v>81.509000000000199</v>
      </c>
      <c r="Z14" s="11">
        <v>79.773000000000252</v>
      </c>
      <c r="AA14" s="11">
        <v>78.660999999999817</v>
      </c>
      <c r="AB14" s="11">
        <v>77.401999999999802</v>
      </c>
      <c r="AC14" s="11">
        <v>76.311000000000234</v>
      </c>
      <c r="AD14" s="11">
        <v>75.2139999999997</v>
      </c>
      <c r="AE14" s="11">
        <v>74.161999999999793</v>
      </c>
      <c r="AF14" s="11">
        <v>73.143999999999863</v>
      </c>
      <c r="AG14" s="11">
        <v>72.187999999999874</v>
      </c>
      <c r="AH14" s="11">
        <v>71.22600000000007</v>
      </c>
      <c r="AI14" s="11">
        <v>70.296999999999898</v>
      </c>
      <c r="AJ14" s="11">
        <v>69.400999999999982</v>
      </c>
      <c r="AK14" s="172">
        <v>68.539000000000144</v>
      </c>
      <c r="AL14" s="11">
        <v>67.712999999999937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70.777999999999849</v>
      </c>
      <c r="N16" s="11">
        <v>67.384999999999891</v>
      </c>
      <c r="O16" s="11">
        <v>65.314999999999813</v>
      </c>
      <c r="P16" s="11">
        <v>62.035999999999881</v>
      </c>
      <c r="Q16" s="11">
        <v>66.783000000000087</v>
      </c>
      <c r="R16" s="11">
        <v>71.537999999999982</v>
      </c>
      <c r="S16" s="11">
        <v>74.785999999999888</v>
      </c>
      <c r="T16" s="11">
        <v>77.610000000000142</v>
      </c>
      <c r="U16" s="11">
        <v>66.767999999999788</v>
      </c>
      <c r="V16" s="11">
        <v>78.915000000000276</v>
      </c>
      <c r="W16" s="11">
        <v>82.791000000000096</v>
      </c>
      <c r="X16" s="11">
        <v>81.222000000000122</v>
      </c>
      <c r="Y16" s="11">
        <v>81.462999999999994</v>
      </c>
      <c r="Z16" s="11">
        <v>82.02300000000001</v>
      </c>
      <c r="AA16" s="11">
        <v>82.607000000000056</v>
      </c>
      <c r="AB16" s="11">
        <v>83.020000000000024</v>
      </c>
      <c r="AC16" s="11">
        <v>83.344999999999985</v>
      </c>
      <c r="AD16" s="11">
        <v>83.477000000000046</v>
      </c>
      <c r="AE16" s="11">
        <v>83.702999999999975</v>
      </c>
      <c r="AF16" s="11">
        <v>83.879999999999811</v>
      </c>
      <c r="AG16" s="11">
        <v>84.154000000000082</v>
      </c>
      <c r="AH16" s="11">
        <v>84.445000000000036</v>
      </c>
      <c r="AI16" s="11">
        <v>84.753000000000043</v>
      </c>
      <c r="AJ16" s="11">
        <v>85.074000000000311</v>
      </c>
      <c r="AK16" s="172">
        <v>85.4020000000001</v>
      </c>
      <c r="AL16" s="11">
        <v>85.735999999999962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277.423</v>
      </c>
      <c r="N18" s="11">
        <f t="shared" ref="N18:AL18" si="18">SUM(N19:N21)</f>
        <v>278.94299999999993</v>
      </c>
      <c r="O18" s="11">
        <f t="shared" si="18"/>
        <v>263.73399999999953</v>
      </c>
      <c r="P18" s="11">
        <f t="shared" si="18"/>
        <v>274.49500000000023</v>
      </c>
      <c r="Q18" s="11">
        <f t="shared" si="18"/>
        <v>278.48599999999954</v>
      </c>
      <c r="R18" s="11">
        <f t="shared" si="18"/>
        <v>292.55599999999959</v>
      </c>
      <c r="S18" s="11">
        <f t="shared" si="18"/>
        <v>305.73100000000034</v>
      </c>
      <c r="T18" s="11">
        <f t="shared" si="18"/>
        <v>316.55700000000007</v>
      </c>
      <c r="U18" s="11">
        <f t="shared" si="18"/>
        <v>311.8600000000007</v>
      </c>
      <c r="V18" s="11">
        <f t="shared" si="18"/>
        <v>304.57200000000012</v>
      </c>
      <c r="W18" s="11">
        <f t="shared" si="18"/>
        <v>301.94299999999947</v>
      </c>
      <c r="X18" s="11">
        <f t="shared" si="18"/>
        <v>301.43399999999991</v>
      </c>
      <c r="Y18" s="11">
        <f t="shared" si="18"/>
        <v>302.55499999999989</v>
      </c>
      <c r="Z18" s="11">
        <f t="shared" si="18"/>
        <v>304.34600000000006</v>
      </c>
      <c r="AA18" s="11">
        <f t="shared" si="18"/>
        <v>306.60700000000008</v>
      </c>
      <c r="AB18" s="11">
        <f t="shared" si="18"/>
        <v>308.22999999999985</v>
      </c>
      <c r="AC18" s="11">
        <f t="shared" si="18"/>
        <v>309.41999999999979</v>
      </c>
      <c r="AD18" s="11">
        <f t="shared" si="18"/>
        <v>310.48900000000083</v>
      </c>
      <c r="AE18" s="11">
        <f t="shared" si="18"/>
        <v>311.49800000000022</v>
      </c>
      <c r="AF18" s="11">
        <f t="shared" si="18"/>
        <v>312.47899999999993</v>
      </c>
      <c r="AG18" s="11">
        <f t="shared" si="18"/>
        <v>313.50700000000069</v>
      </c>
      <c r="AH18" s="11">
        <f t="shared" si="18"/>
        <v>314.50200000000012</v>
      </c>
      <c r="AI18" s="11">
        <f t="shared" si="18"/>
        <v>315.47900000000016</v>
      </c>
      <c r="AJ18" s="11">
        <f t="shared" si="18"/>
        <v>316.51600000000042</v>
      </c>
      <c r="AK18" s="11">
        <f t="shared" si="18"/>
        <v>317.49999999999972</v>
      </c>
      <c r="AL18" s="11">
        <f t="shared" si="18"/>
        <v>318.45799999999991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168.21099999999981</v>
      </c>
      <c r="N19" s="11">
        <v>169.92499999999993</v>
      </c>
      <c r="O19" s="11">
        <v>159.14099999999976</v>
      </c>
      <c r="P19" s="11">
        <v>162.01800000000014</v>
      </c>
      <c r="Q19" s="11">
        <v>165.09899999999956</v>
      </c>
      <c r="R19" s="11">
        <v>169.66899999999993</v>
      </c>
      <c r="S19" s="11">
        <v>184.46100000000007</v>
      </c>
      <c r="T19" s="11">
        <v>179.52300000000025</v>
      </c>
      <c r="U19" s="11">
        <v>170.00900000000027</v>
      </c>
      <c r="V19" s="11">
        <v>170.07900000000004</v>
      </c>
      <c r="W19" s="11">
        <v>173.59199999999944</v>
      </c>
      <c r="X19" s="11">
        <v>173.16099999999997</v>
      </c>
      <c r="Y19" s="11">
        <v>172.75899999999984</v>
      </c>
      <c r="Z19" s="11">
        <v>172.6350000000001</v>
      </c>
      <c r="AA19" s="11">
        <v>172.66199999999995</v>
      </c>
      <c r="AB19" s="11">
        <v>172.773</v>
      </c>
      <c r="AC19" s="11">
        <v>172.75299999999976</v>
      </c>
      <c r="AD19" s="11">
        <v>172.70700000000042</v>
      </c>
      <c r="AE19" s="11">
        <v>172.65500000000034</v>
      </c>
      <c r="AF19" s="11">
        <v>172.6049999999999</v>
      </c>
      <c r="AG19" s="11">
        <v>172.59300000000047</v>
      </c>
      <c r="AH19" s="11">
        <v>172.60199999999998</v>
      </c>
      <c r="AI19" s="11">
        <v>172.61500000000012</v>
      </c>
      <c r="AJ19" s="11">
        <v>172.7140000000004</v>
      </c>
      <c r="AK19" s="172">
        <v>172.79599999999991</v>
      </c>
      <c r="AL19" s="11">
        <v>172.875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51.744000000000035</v>
      </c>
      <c r="N20" s="11">
        <v>50.726999999999926</v>
      </c>
      <c r="O20" s="11">
        <v>48.333999999999953</v>
      </c>
      <c r="P20" s="11">
        <v>54.067000000000043</v>
      </c>
      <c r="Q20" s="11">
        <v>52.688999999999865</v>
      </c>
      <c r="R20" s="11">
        <v>57.72799999999976</v>
      </c>
      <c r="S20" s="11">
        <v>61.872000000000071</v>
      </c>
      <c r="T20" s="11">
        <v>66.554999999999779</v>
      </c>
      <c r="U20" s="11">
        <v>69.362000000000251</v>
      </c>
      <c r="V20" s="11">
        <v>62.755000000000159</v>
      </c>
      <c r="W20" s="11">
        <v>64.363000000000056</v>
      </c>
      <c r="X20" s="11">
        <v>68.346999999999923</v>
      </c>
      <c r="Y20" s="11">
        <v>69.480000000000032</v>
      </c>
      <c r="Z20" s="11">
        <v>70.583999999999918</v>
      </c>
      <c r="AA20" s="11">
        <v>71.617000000000104</v>
      </c>
      <c r="AB20" s="11">
        <v>72.149999999999864</v>
      </c>
      <c r="AC20" s="11">
        <v>72.561000000000007</v>
      </c>
      <c r="AD20" s="11">
        <v>72.957000000000264</v>
      </c>
      <c r="AE20" s="11">
        <v>73.338999999999857</v>
      </c>
      <c r="AF20" s="11">
        <v>73.716999999999913</v>
      </c>
      <c r="AG20" s="11">
        <v>74.122000000000114</v>
      </c>
      <c r="AH20" s="11">
        <v>74.494</v>
      </c>
      <c r="AI20" s="11">
        <v>74.860000000000085</v>
      </c>
      <c r="AJ20" s="11">
        <v>75.217999999999989</v>
      </c>
      <c r="AK20" s="172">
        <v>75.567999999999813</v>
      </c>
      <c r="AL20" s="11">
        <v>75.91700000000003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57.468000000000146</v>
      </c>
      <c r="N21" s="11">
        <v>58.291000000000061</v>
      </c>
      <c r="O21" s="11">
        <v>56.258999999999837</v>
      </c>
      <c r="P21" s="11">
        <v>58.410000000000075</v>
      </c>
      <c r="Q21" s="11">
        <v>60.698000000000079</v>
      </c>
      <c r="R21" s="11">
        <v>65.158999999999935</v>
      </c>
      <c r="S21" s="11">
        <v>59.398000000000167</v>
      </c>
      <c r="T21" s="11">
        <v>70.479000000000028</v>
      </c>
      <c r="U21" s="11">
        <v>72.489000000000175</v>
      </c>
      <c r="V21" s="11">
        <v>71.7379999999999</v>
      </c>
      <c r="W21" s="11">
        <v>63.987999999999971</v>
      </c>
      <c r="X21" s="11">
        <v>59.926000000000002</v>
      </c>
      <c r="Y21" s="11">
        <v>60.316000000000038</v>
      </c>
      <c r="Z21" s="11">
        <v>61.127000000000024</v>
      </c>
      <c r="AA21" s="11">
        <v>62.328000000000038</v>
      </c>
      <c r="AB21" s="11">
        <v>63.307000000000002</v>
      </c>
      <c r="AC21" s="11">
        <v>64.106000000000009</v>
      </c>
      <c r="AD21" s="11">
        <v>64.825000000000145</v>
      </c>
      <c r="AE21" s="11">
        <v>65.504000000000005</v>
      </c>
      <c r="AF21" s="11">
        <v>66.157000000000124</v>
      </c>
      <c r="AG21" s="11">
        <v>66.792000000000073</v>
      </c>
      <c r="AH21" s="11">
        <v>67.406000000000134</v>
      </c>
      <c r="AI21" s="11">
        <v>68.003999999999991</v>
      </c>
      <c r="AJ21" s="11">
        <v>68.58400000000006</v>
      </c>
      <c r="AK21" s="172">
        <v>69.135999999999996</v>
      </c>
      <c r="AL21" s="11">
        <v>69.665999999999897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303.35699999999963</v>
      </c>
      <c r="N23" s="11">
        <f t="shared" ref="N23:AL23" si="19">SUM(N24:N31)</f>
        <v>313.3150000000004</v>
      </c>
      <c r="O23" s="11">
        <f t="shared" si="19"/>
        <v>329.93700000000035</v>
      </c>
      <c r="P23" s="11">
        <f t="shared" si="19"/>
        <v>329.00500000000011</v>
      </c>
      <c r="Q23" s="11">
        <f t="shared" si="19"/>
        <v>340.59399999999994</v>
      </c>
      <c r="R23" s="11">
        <f t="shared" si="19"/>
        <v>346.91499999999996</v>
      </c>
      <c r="S23" s="11">
        <f t="shared" si="19"/>
        <v>371.49599999999992</v>
      </c>
      <c r="T23" s="11">
        <f t="shared" si="19"/>
        <v>370.93800000000022</v>
      </c>
      <c r="U23" s="11">
        <f t="shared" si="19"/>
        <v>368.71700000000016</v>
      </c>
      <c r="V23" s="11">
        <f t="shared" si="19"/>
        <v>368.49900000000036</v>
      </c>
      <c r="W23" s="11">
        <f t="shared" si="19"/>
        <v>375.97199999999981</v>
      </c>
      <c r="X23" s="11">
        <f t="shared" si="19"/>
        <v>377.29599999999982</v>
      </c>
      <c r="Y23" s="11">
        <f t="shared" si="19"/>
        <v>376.15600000000006</v>
      </c>
      <c r="Z23" s="11">
        <f t="shared" si="19"/>
        <v>377.40999999999997</v>
      </c>
      <c r="AA23" s="11">
        <f t="shared" si="19"/>
        <v>379.0349999999998</v>
      </c>
      <c r="AB23" s="11">
        <f t="shared" si="19"/>
        <v>380.55500000000023</v>
      </c>
      <c r="AC23" s="11">
        <f t="shared" si="19"/>
        <v>382.2179999999999</v>
      </c>
      <c r="AD23" s="11">
        <f t="shared" si="19"/>
        <v>383.8569999999998</v>
      </c>
      <c r="AE23" s="11">
        <f t="shared" si="19"/>
        <v>385.49700000000018</v>
      </c>
      <c r="AF23" s="11">
        <f t="shared" si="19"/>
        <v>387.16099999999977</v>
      </c>
      <c r="AG23" s="11">
        <f t="shared" si="19"/>
        <v>389.00299999999982</v>
      </c>
      <c r="AH23" s="11">
        <f t="shared" si="19"/>
        <v>390.77899999999971</v>
      </c>
      <c r="AI23" s="11">
        <f t="shared" si="19"/>
        <v>392.56799999999987</v>
      </c>
      <c r="AJ23" s="11">
        <f t="shared" si="19"/>
        <v>394.35299999999967</v>
      </c>
      <c r="AK23" s="11">
        <f t="shared" si="19"/>
        <v>396.12399999999974</v>
      </c>
      <c r="AL23" s="11">
        <f t="shared" si="19"/>
        <v>397.88800000000003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10.549999999999988</v>
      </c>
      <c r="N24" s="11">
        <v>8.6769999999999783</v>
      </c>
      <c r="O24" s="11">
        <v>8.1210000000000093</v>
      </c>
      <c r="P24" s="11">
        <v>9.4560000000000333</v>
      </c>
      <c r="Q24" s="11">
        <v>6.88</v>
      </c>
      <c r="R24" s="11">
        <v>6.3639999999999874</v>
      </c>
      <c r="S24" s="11">
        <v>9.9229999999999894</v>
      </c>
      <c r="T24" s="11">
        <v>8.977000000000011</v>
      </c>
      <c r="U24" s="11">
        <v>6.0450000000000106</v>
      </c>
      <c r="V24" s="11">
        <v>9.1149999999999913</v>
      </c>
      <c r="W24" s="11">
        <v>7.05200000000002</v>
      </c>
      <c r="X24" s="11">
        <v>6.9719999999999942</v>
      </c>
      <c r="Y24" s="11">
        <v>6.9490000000000087</v>
      </c>
      <c r="Z24" s="11">
        <v>6.9220000000000006</v>
      </c>
      <c r="AA24" s="11">
        <v>6.9079999999999959</v>
      </c>
      <c r="AB24" s="11">
        <v>6.9289999999999825</v>
      </c>
      <c r="AC24" s="11">
        <v>6.9420000000000019</v>
      </c>
      <c r="AD24" s="11">
        <v>6.9539999999999926</v>
      </c>
      <c r="AE24" s="11">
        <v>6.9659999999999949</v>
      </c>
      <c r="AF24" s="11">
        <v>6.9779999999999811</v>
      </c>
      <c r="AG24" s="11">
        <v>6.988000000000012</v>
      </c>
      <c r="AH24" s="11">
        <v>6.9990000000000094</v>
      </c>
      <c r="AI24" s="11">
        <v>7.0089999999999906</v>
      </c>
      <c r="AJ24" s="11">
        <v>7.0199999999999898</v>
      </c>
      <c r="AK24" s="172">
        <v>7.0300000000000065</v>
      </c>
      <c r="AL24" s="11">
        <v>7.0409999999999897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23.943000000000019</v>
      </c>
      <c r="N25" s="11">
        <v>22.259000000000054</v>
      </c>
      <c r="O25" s="11">
        <v>24.538999999999962</v>
      </c>
      <c r="P25" s="11">
        <v>23.510999999999999</v>
      </c>
      <c r="Q25" s="11">
        <v>25.876999999999953</v>
      </c>
      <c r="R25" s="11">
        <v>24.528000000000024</v>
      </c>
      <c r="S25" s="11">
        <v>26.087000000000018</v>
      </c>
      <c r="T25" s="11">
        <v>29.829000000000025</v>
      </c>
      <c r="U25" s="11">
        <v>37.103000000000016</v>
      </c>
      <c r="V25" s="11">
        <v>33.624000000000031</v>
      </c>
      <c r="W25" s="11">
        <v>33.128999999999969</v>
      </c>
      <c r="X25" s="11">
        <v>33.81299999999996</v>
      </c>
      <c r="Y25" s="11">
        <v>34.005000000000024</v>
      </c>
      <c r="Z25" s="11">
        <v>34.483999999999988</v>
      </c>
      <c r="AA25" s="11">
        <v>34.839999999999918</v>
      </c>
      <c r="AB25" s="11">
        <v>35.117999999999952</v>
      </c>
      <c r="AC25" s="11">
        <v>35.366999999999969</v>
      </c>
      <c r="AD25" s="11">
        <v>35.56900000000001</v>
      </c>
      <c r="AE25" s="11">
        <v>35.753999999999948</v>
      </c>
      <c r="AF25" s="11">
        <v>35.935999999999851</v>
      </c>
      <c r="AG25" s="11">
        <v>36.131000000000064</v>
      </c>
      <c r="AH25" s="11">
        <v>36.318999999999868</v>
      </c>
      <c r="AI25" s="11">
        <v>36.500000000000007</v>
      </c>
      <c r="AJ25" s="11">
        <v>36.666999999999973</v>
      </c>
      <c r="AK25" s="172">
        <v>36.819000000000095</v>
      </c>
      <c r="AL25" s="11">
        <v>36.955999999999996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49.846999999999788</v>
      </c>
      <c r="N26" s="11">
        <v>49.898000000000081</v>
      </c>
      <c r="O26" s="11">
        <v>53.18200000000008</v>
      </c>
      <c r="P26" s="11">
        <v>43.686</v>
      </c>
      <c r="Q26" s="11">
        <v>46.22999999999999</v>
      </c>
      <c r="R26" s="11">
        <v>47.655000000000051</v>
      </c>
      <c r="S26" s="11">
        <v>44.973000000000013</v>
      </c>
      <c r="T26" s="11">
        <v>45.433</v>
      </c>
      <c r="U26" s="11">
        <v>46.726000000000226</v>
      </c>
      <c r="V26" s="11">
        <v>45.261999999999908</v>
      </c>
      <c r="W26" s="11">
        <v>45.283999999999999</v>
      </c>
      <c r="X26" s="11">
        <v>46.188999999999965</v>
      </c>
      <c r="Y26" s="11">
        <v>46.098999999999911</v>
      </c>
      <c r="Z26" s="11">
        <v>45.997000000000121</v>
      </c>
      <c r="AA26" s="11">
        <v>45.798000000000052</v>
      </c>
      <c r="AB26" s="11">
        <v>45.654000000000025</v>
      </c>
      <c r="AC26" s="11">
        <v>45.561999999999948</v>
      </c>
      <c r="AD26" s="11">
        <v>45.462000000000153</v>
      </c>
      <c r="AE26" s="11">
        <v>45.359000000000094</v>
      </c>
      <c r="AF26" s="11">
        <v>45.253000000000021</v>
      </c>
      <c r="AG26" s="11">
        <v>45.220999999999997</v>
      </c>
      <c r="AH26" s="11">
        <v>45.157000000000025</v>
      </c>
      <c r="AI26" s="11">
        <v>45.093999999999873</v>
      </c>
      <c r="AJ26" s="11">
        <v>45.030000000000044</v>
      </c>
      <c r="AK26" s="172">
        <v>44.96599999999988</v>
      </c>
      <c r="AL26" s="11">
        <v>44.903000000000148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13.743000000000007</v>
      </c>
      <c r="N27" s="11">
        <v>12.879000000000007</v>
      </c>
      <c r="O27" s="11">
        <v>15.151000000000034</v>
      </c>
      <c r="P27" s="11">
        <v>18.068000000000072</v>
      </c>
      <c r="Q27" s="11">
        <v>17.753000000000014</v>
      </c>
      <c r="R27" s="11">
        <v>15.675000000000017</v>
      </c>
      <c r="S27" s="11">
        <v>17.914999999999978</v>
      </c>
      <c r="T27" s="11">
        <v>18.050000000000026</v>
      </c>
      <c r="U27" s="11">
        <v>17.002000000000038</v>
      </c>
      <c r="V27" s="11">
        <v>18.377999999999982</v>
      </c>
      <c r="W27" s="11">
        <v>21.851999999999979</v>
      </c>
      <c r="X27" s="11">
        <v>20.872999999999976</v>
      </c>
      <c r="Y27" s="11">
        <v>20.022000000000038</v>
      </c>
      <c r="Z27" s="11">
        <v>19.455999999999957</v>
      </c>
      <c r="AA27" s="11">
        <v>19.055000000000025</v>
      </c>
      <c r="AB27" s="11">
        <v>19.081000000000042</v>
      </c>
      <c r="AC27" s="11">
        <v>19.173999999999975</v>
      </c>
      <c r="AD27" s="11">
        <v>19.298000000000023</v>
      </c>
      <c r="AE27" s="11">
        <v>19.440000000000001</v>
      </c>
      <c r="AF27" s="11">
        <v>19.591999999999988</v>
      </c>
      <c r="AG27" s="11">
        <v>19.748000000000037</v>
      </c>
      <c r="AH27" s="11">
        <v>19.907000000000032</v>
      </c>
      <c r="AI27" s="11">
        <v>20.068999999999978</v>
      </c>
      <c r="AJ27" s="11">
        <v>20.233000000000015</v>
      </c>
      <c r="AK27" s="172">
        <v>20.39700000000002</v>
      </c>
      <c r="AL27" s="11">
        <v>20.561000000000014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66.063999999999893</v>
      </c>
      <c r="N28" s="11">
        <v>73.725999999999985</v>
      </c>
      <c r="O28" s="11">
        <v>81.532999999999973</v>
      </c>
      <c r="P28" s="11">
        <v>88.326000000000107</v>
      </c>
      <c r="Q28" s="11">
        <v>82.847999999999942</v>
      </c>
      <c r="R28" s="11">
        <v>86.157000000000025</v>
      </c>
      <c r="S28" s="11">
        <v>92.840999999999937</v>
      </c>
      <c r="T28" s="11">
        <v>96.814000000000235</v>
      </c>
      <c r="U28" s="11">
        <v>97.053999999999888</v>
      </c>
      <c r="V28" s="11">
        <v>94.116000000000369</v>
      </c>
      <c r="W28" s="11">
        <v>94.7349999999999</v>
      </c>
      <c r="X28" s="11">
        <v>96.394999999999783</v>
      </c>
      <c r="Y28" s="11">
        <v>96.926999999999992</v>
      </c>
      <c r="Z28" s="11">
        <v>97.698999999999742</v>
      </c>
      <c r="AA28" s="11">
        <v>98.530000000000044</v>
      </c>
      <c r="AB28" s="11">
        <v>99.188999999999979</v>
      </c>
      <c r="AC28" s="11">
        <v>99.798999999999992</v>
      </c>
      <c r="AD28" s="11">
        <v>100.43299999999977</v>
      </c>
      <c r="AE28" s="11">
        <v>101.08799999999995</v>
      </c>
      <c r="AF28" s="11">
        <v>101.76599999999986</v>
      </c>
      <c r="AG28" s="11">
        <v>102.48299999999985</v>
      </c>
      <c r="AH28" s="11">
        <v>103.18299999999988</v>
      </c>
      <c r="AI28" s="11">
        <v>103.88600000000018</v>
      </c>
      <c r="AJ28" s="11">
        <v>104.59099999999978</v>
      </c>
      <c r="AK28" s="172">
        <v>105.29799999999994</v>
      </c>
      <c r="AL28" s="11">
        <v>106.00599999999976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86.46999999999997</v>
      </c>
      <c r="N29" s="11">
        <v>90.09000000000016</v>
      </c>
      <c r="O29" s="11">
        <v>89.458000000000297</v>
      </c>
      <c r="P29" s="11">
        <v>92.513999999999925</v>
      </c>
      <c r="Q29" s="11">
        <v>103.34700000000001</v>
      </c>
      <c r="R29" s="11">
        <v>111.24800000000002</v>
      </c>
      <c r="S29" s="11">
        <v>117.67099999999994</v>
      </c>
      <c r="T29" s="11">
        <v>114.82499999999995</v>
      </c>
      <c r="U29" s="11">
        <v>101.96600000000001</v>
      </c>
      <c r="V29" s="11">
        <v>103.37800000000003</v>
      </c>
      <c r="W29" s="11">
        <v>104.05899999999995</v>
      </c>
      <c r="X29" s="11">
        <v>105.79000000000019</v>
      </c>
      <c r="Y29" s="11">
        <v>107.88500000000009</v>
      </c>
      <c r="Z29" s="11">
        <v>109.25800000000008</v>
      </c>
      <c r="AA29" s="11">
        <v>110.16299999999987</v>
      </c>
      <c r="AB29" s="11">
        <v>110.87200000000014</v>
      </c>
      <c r="AC29" s="11">
        <v>111.66500000000002</v>
      </c>
      <c r="AD29" s="11">
        <v>112.44799999999989</v>
      </c>
      <c r="AE29" s="11">
        <v>113.22400000000022</v>
      </c>
      <c r="AF29" s="11">
        <v>114.00000000000018</v>
      </c>
      <c r="AG29" s="11">
        <v>114.79899999999989</v>
      </c>
      <c r="AH29" s="11">
        <v>115.5679999999998</v>
      </c>
      <c r="AI29" s="11">
        <v>116.33899999999991</v>
      </c>
      <c r="AJ29" s="11">
        <v>117.11099999999983</v>
      </c>
      <c r="AK29" s="172">
        <v>117.88299999999984</v>
      </c>
      <c r="AL29" s="11">
        <v>118.65800000000006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26.423000000000005</v>
      </c>
      <c r="N30" s="11">
        <v>25.918000000000049</v>
      </c>
      <c r="O30" s="11">
        <v>27.706000000000003</v>
      </c>
      <c r="P30" s="11">
        <v>30.325999999999961</v>
      </c>
      <c r="Q30" s="11">
        <v>28.882000000000026</v>
      </c>
      <c r="R30" s="11">
        <v>28.601999999999919</v>
      </c>
      <c r="S30" s="11">
        <v>29.820000000000029</v>
      </c>
      <c r="T30" s="11">
        <v>28.979000000000024</v>
      </c>
      <c r="U30" s="11">
        <v>30.45699999999999</v>
      </c>
      <c r="V30" s="11">
        <v>28.88799999999997</v>
      </c>
      <c r="W30" s="11">
        <v>29.814000000000011</v>
      </c>
      <c r="X30" s="11">
        <v>29.362999999999939</v>
      </c>
      <c r="Y30" s="11">
        <v>27.613999999999969</v>
      </c>
      <c r="Z30" s="11">
        <v>27.109999999999996</v>
      </c>
      <c r="AA30" s="11">
        <v>27.362999999999921</v>
      </c>
      <c r="AB30" s="11">
        <v>27.475000000000072</v>
      </c>
      <c r="AC30" s="11">
        <v>27.624999999999943</v>
      </c>
      <c r="AD30" s="11">
        <v>27.756999999999991</v>
      </c>
      <c r="AE30" s="11">
        <v>27.870000000000022</v>
      </c>
      <c r="AF30" s="11">
        <v>27.969999999999917</v>
      </c>
      <c r="AG30" s="11">
        <v>28.081999999999915</v>
      </c>
      <c r="AH30" s="11">
        <v>28.202000000000044</v>
      </c>
      <c r="AI30" s="11">
        <v>28.329999999999934</v>
      </c>
      <c r="AJ30" s="11">
        <v>28.458000000000048</v>
      </c>
      <c r="AK30" s="172">
        <v>28.582999999999995</v>
      </c>
      <c r="AL30" s="11">
        <v>28.705000000000052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26.316999999999968</v>
      </c>
      <c r="N31" s="11">
        <v>29.86800000000007</v>
      </c>
      <c r="O31" s="11">
        <v>30.246999999999971</v>
      </c>
      <c r="P31" s="11">
        <v>23.118000000000016</v>
      </c>
      <c r="Q31" s="11">
        <v>28.777000000000005</v>
      </c>
      <c r="R31" s="11">
        <v>26.685999999999975</v>
      </c>
      <c r="S31" s="11">
        <v>32.265999999999998</v>
      </c>
      <c r="T31" s="11">
        <v>28.030999999999967</v>
      </c>
      <c r="U31" s="11">
        <v>32.363999999999997</v>
      </c>
      <c r="V31" s="11">
        <v>35.738000000000056</v>
      </c>
      <c r="W31" s="11">
        <v>40.046999999999947</v>
      </c>
      <c r="X31" s="11">
        <v>37.900999999999996</v>
      </c>
      <c r="Y31" s="11">
        <v>36.655000000000015</v>
      </c>
      <c r="Z31" s="11">
        <v>36.484000000000023</v>
      </c>
      <c r="AA31" s="11">
        <v>36.377999999999965</v>
      </c>
      <c r="AB31" s="11">
        <v>36.237000000000023</v>
      </c>
      <c r="AC31" s="11">
        <v>36.08400000000006</v>
      </c>
      <c r="AD31" s="11">
        <v>35.935999999999936</v>
      </c>
      <c r="AE31" s="11">
        <v>35.796000000000014</v>
      </c>
      <c r="AF31" s="11">
        <v>35.66599999999999</v>
      </c>
      <c r="AG31" s="11">
        <v>35.550999999999995</v>
      </c>
      <c r="AH31" s="11">
        <v>35.444000000000038</v>
      </c>
      <c r="AI31" s="11">
        <v>35.341000000000022</v>
      </c>
      <c r="AJ31" s="11">
        <v>35.242999999999988</v>
      </c>
      <c r="AK31" s="172">
        <v>35.147999999999961</v>
      </c>
      <c r="AL31" s="11">
        <v>35.058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313.55700000000007</v>
      </c>
      <c r="N33" s="11">
        <f t="shared" ref="N33:AK33" si="20">SUM(N34:N36)</f>
        <v>294.76800000000026</v>
      </c>
      <c r="O33" s="11">
        <f t="shared" si="20"/>
        <v>297.43199999999979</v>
      </c>
      <c r="P33" s="11">
        <f t="shared" si="20"/>
        <v>298.99299999999994</v>
      </c>
      <c r="Q33" s="11">
        <f t="shared" si="20"/>
        <v>299.09599999999966</v>
      </c>
      <c r="R33" s="11">
        <f t="shared" si="20"/>
        <v>305.33300000000031</v>
      </c>
      <c r="S33" s="11">
        <f t="shared" si="20"/>
        <v>305.09099999999989</v>
      </c>
      <c r="T33" s="11">
        <f t="shared" si="20"/>
        <v>297.43300000000011</v>
      </c>
      <c r="U33" s="11">
        <f t="shared" si="20"/>
        <v>310.53099999999938</v>
      </c>
      <c r="V33" s="11">
        <f t="shared" si="20"/>
        <v>316.49400000000082</v>
      </c>
      <c r="W33" s="11">
        <f t="shared" si="20"/>
        <v>320.6600000000002</v>
      </c>
      <c r="X33" s="11">
        <f t="shared" si="20"/>
        <v>323.06600000000003</v>
      </c>
      <c r="Y33" s="11">
        <f t="shared" si="20"/>
        <v>325.10699999999963</v>
      </c>
      <c r="Z33" s="11">
        <f t="shared" si="20"/>
        <v>327.14399999999961</v>
      </c>
      <c r="AA33" s="11">
        <f t="shared" si="20"/>
        <v>329.62500000000023</v>
      </c>
      <c r="AB33" s="11">
        <f t="shared" si="20"/>
        <v>331.8180000000001</v>
      </c>
      <c r="AC33" s="11">
        <f t="shared" si="20"/>
        <v>333.52599999999984</v>
      </c>
      <c r="AD33" s="11">
        <f t="shared" si="20"/>
        <v>335.17800000000022</v>
      </c>
      <c r="AE33" s="11">
        <f t="shared" si="20"/>
        <v>336.84099999999989</v>
      </c>
      <c r="AF33" s="11">
        <f t="shared" si="20"/>
        <v>338.53399999999999</v>
      </c>
      <c r="AG33" s="11">
        <f t="shared" si="20"/>
        <v>340.30799999999988</v>
      </c>
      <c r="AH33" s="11">
        <f t="shared" si="20"/>
        <v>342.0840000000004</v>
      </c>
      <c r="AI33" s="11">
        <f t="shared" si="20"/>
        <v>343.86599999999987</v>
      </c>
      <c r="AJ33" s="11">
        <f t="shared" si="20"/>
        <v>345.66600000000017</v>
      </c>
      <c r="AK33" s="11">
        <f t="shared" si="20"/>
        <v>347.46800000000007</v>
      </c>
      <c r="AL33" s="11">
        <f>SUM(AL34:AL36)</f>
        <v>349.28200000000015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63.141999999999967</v>
      </c>
      <c r="N34" s="11">
        <v>57.930999999999969</v>
      </c>
      <c r="O34" s="11">
        <v>58.964999999999982</v>
      </c>
      <c r="P34" s="11">
        <v>55.184000000000061</v>
      </c>
      <c r="Q34" s="11">
        <v>54.541000000000047</v>
      </c>
      <c r="R34" s="11">
        <v>48.664000000000016</v>
      </c>
      <c r="S34" s="11">
        <v>47.433000000000007</v>
      </c>
      <c r="T34" s="11">
        <v>46.285000000000032</v>
      </c>
      <c r="U34" s="11">
        <v>49.518999999999942</v>
      </c>
      <c r="V34" s="11">
        <v>50.530000000000079</v>
      </c>
      <c r="W34" s="11">
        <v>53.466000000000044</v>
      </c>
      <c r="X34" s="11">
        <v>53.484000000000115</v>
      </c>
      <c r="Y34" s="11">
        <v>53.591999999999906</v>
      </c>
      <c r="Z34" s="11">
        <v>53.551999999999886</v>
      </c>
      <c r="AA34" s="11">
        <v>53.513000000000012</v>
      </c>
      <c r="AB34" s="11">
        <v>53.550000000000018</v>
      </c>
      <c r="AC34" s="11">
        <v>53.552000000000099</v>
      </c>
      <c r="AD34" s="11">
        <v>53.557000000000123</v>
      </c>
      <c r="AE34" s="11">
        <v>53.565999999999974</v>
      </c>
      <c r="AF34" s="11">
        <v>53.576000000000086</v>
      </c>
      <c r="AG34" s="11">
        <v>53.585000000000036</v>
      </c>
      <c r="AH34" s="11">
        <v>53.601000000000063</v>
      </c>
      <c r="AI34" s="11">
        <v>53.61599999999995</v>
      </c>
      <c r="AJ34" s="11">
        <v>53.632000000000033</v>
      </c>
      <c r="AK34" s="172">
        <v>53.643999999999977</v>
      </c>
      <c r="AL34" s="11">
        <v>53.653000000000105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107.4279999999999</v>
      </c>
      <c r="N35" s="11">
        <v>99.21400000000007</v>
      </c>
      <c r="O35" s="11">
        <v>102.49299999999992</v>
      </c>
      <c r="P35" s="11">
        <v>108.07499999999999</v>
      </c>
      <c r="Q35" s="11">
        <v>106.33899999999976</v>
      </c>
      <c r="R35" s="11">
        <v>108.82899999999994</v>
      </c>
      <c r="S35" s="11">
        <v>110.44700000000002</v>
      </c>
      <c r="T35" s="11">
        <v>106.41299999999976</v>
      </c>
      <c r="U35" s="11">
        <v>111.20099999999982</v>
      </c>
      <c r="V35" s="11">
        <v>108.59500000000033</v>
      </c>
      <c r="W35" s="11">
        <v>107.83400000000012</v>
      </c>
      <c r="X35" s="11">
        <v>107.46199999999985</v>
      </c>
      <c r="Y35" s="11">
        <v>107.16599999999987</v>
      </c>
      <c r="Z35" s="11">
        <v>107.20899999999997</v>
      </c>
      <c r="AA35" s="11">
        <v>107.38599999999997</v>
      </c>
      <c r="AB35" s="11">
        <v>107.65600000000002</v>
      </c>
      <c r="AC35" s="11">
        <v>107.77299999999988</v>
      </c>
      <c r="AD35" s="11">
        <v>107.91199999999992</v>
      </c>
      <c r="AE35" s="11">
        <v>108.0769999999999</v>
      </c>
      <c r="AF35" s="11">
        <v>108.27400000000007</v>
      </c>
      <c r="AG35" s="11">
        <v>108.55799999999982</v>
      </c>
      <c r="AH35" s="11">
        <v>108.84599999999998</v>
      </c>
      <c r="AI35" s="11">
        <v>109.13900000000004</v>
      </c>
      <c r="AJ35" s="11">
        <v>109.43700000000013</v>
      </c>
      <c r="AK35" s="172">
        <v>109.72999999999993</v>
      </c>
      <c r="AL35" s="11">
        <v>110.02299999999985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142.98700000000019</v>
      </c>
      <c r="N36" s="11">
        <v>137.62300000000025</v>
      </c>
      <c r="O36" s="11">
        <v>135.97399999999988</v>
      </c>
      <c r="P36" s="11">
        <v>135.7339999999999</v>
      </c>
      <c r="Q36" s="11">
        <v>138.21599999999987</v>
      </c>
      <c r="R36" s="11">
        <v>147.84000000000037</v>
      </c>
      <c r="S36" s="11">
        <v>147.2109999999999</v>
      </c>
      <c r="T36" s="11">
        <v>144.73500000000035</v>
      </c>
      <c r="U36" s="11">
        <v>149.81099999999961</v>
      </c>
      <c r="V36" s="11">
        <v>157.3690000000004</v>
      </c>
      <c r="W36" s="11">
        <v>159.36000000000007</v>
      </c>
      <c r="X36" s="11">
        <v>162.12000000000003</v>
      </c>
      <c r="Y36" s="11">
        <v>164.34899999999982</v>
      </c>
      <c r="Z36" s="11">
        <v>166.38299999999975</v>
      </c>
      <c r="AA36" s="11">
        <v>168.72600000000025</v>
      </c>
      <c r="AB36" s="11">
        <v>170.61200000000005</v>
      </c>
      <c r="AC36" s="11">
        <v>172.20099999999988</v>
      </c>
      <c r="AD36" s="11">
        <v>173.70900000000015</v>
      </c>
      <c r="AE36" s="11">
        <v>175.19800000000006</v>
      </c>
      <c r="AF36" s="11">
        <v>176.68399999999986</v>
      </c>
      <c r="AG36" s="11">
        <v>178.16500000000005</v>
      </c>
      <c r="AH36" s="11">
        <v>179.63700000000034</v>
      </c>
      <c r="AI36" s="11">
        <v>181.1109999999999</v>
      </c>
      <c r="AJ36" s="11">
        <v>182.59700000000001</v>
      </c>
      <c r="AK36" s="172">
        <v>184.09400000000014</v>
      </c>
      <c r="AL36" s="11">
        <v>185.60600000000019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1100.0619999999997</v>
      </c>
      <c r="N38" s="11">
        <f t="shared" ref="N38:AL38" si="21">SUM(N5,N11,N16,N18,N23,N33)</f>
        <v>1092.3040000000003</v>
      </c>
      <c r="O38" s="11">
        <f t="shared" si="21"/>
        <v>1094.8639999999996</v>
      </c>
      <c r="P38" s="11">
        <f t="shared" si="21"/>
        <v>1098.7970000000005</v>
      </c>
      <c r="Q38" s="11">
        <f t="shared" si="21"/>
        <v>1123.7949999999992</v>
      </c>
      <c r="R38" s="11">
        <f t="shared" si="21"/>
        <v>1162.1159999999995</v>
      </c>
      <c r="S38" s="11">
        <f t="shared" si="21"/>
        <v>1186.0980000000004</v>
      </c>
      <c r="T38" s="11">
        <f t="shared" si="21"/>
        <v>1197.9900000000011</v>
      </c>
      <c r="U38" s="11">
        <f t="shared" si="21"/>
        <v>1208.3590000000004</v>
      </c>
      <c r="V38" s="11">
        <f t="shared" si="21"/>
        <v>1209.5720000000015</v>
      </c>
      <c r="W38" s="11">
        <f t="shared" si="21"/>
        <v>1222.0609999999997</v>
      </c>
      <c r="X38" s="11">
        <f t="shared" si="21"/>
        <v>1222.6909999999998</v>
      </c>
      <c r="Y38" s="11">
        <f t="shared" si="21"/>
        <v>1223.08</v>
      </c>
      <c r="Z38" s="11">
        <f t="shared" si="21"/>
        <v>1227.127</v>
      </c>
      <c r="AA38" s="11">
        <f t="shared" si="21"/>
        <v>1233.2090000000001</v>
      </c>
      <c r="AB38" s="11">
        <f t="shared" si="21"/>
        <v>1237.7159999999999</v>
      </c>
      <c r="AC38" s="11">
        <f t="shared" si="21"/>
        <v>1241.3669999999997</v>
      </c>
      <c r="AD38" s="11">
        <f t="shared" si="21"/>
        <v>1244.5650000000005</v>
      </c>
      <c r="AE38" s="11">
        <f t="shared" si="21"/>
        <v>1247.8220000000001</v>
      </c>
      <c r="AF38" s="11">
        <f t="shared" si="21"/>
        <v>1251.0739999999992</v>
      </c>
      <c r="AG38" s="11">
        <f t="shared" si="21"/>
        <v>1254.8160000000003</v>
      </c>
      <c r="AH38" s="11">
        <f t="shared" si="21"/>
        <v>1258.4580000000005</v>
      </c>
      <c r="AI38" s="11">
        <f t="shared" si="21"/>
        <v>1262.1439999999998</v>
      </c>
      <c r="AJ38" s="11">
        <f t="shared" si="21"/>
        <v>1265.9450000000006</v>
      </c>
      <c r="AK38" s="11">
        <f t="shared" si="21"/>
        <v>1269.7169999999996</v>
      </c>
      <c r="AL38" s="11">
        <f t="shared" si="21"/>
        <v>1273.5079999999998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West Yorkshire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West Yorkshire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West Yorkshire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West Yorkshire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West Yorkshire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West Yorkshire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West Yorkshire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26.273883157963613</v>
      </c>
      <c r="N231" s="40">
        <f>'Ind T1'!D25</f>
        <v>26.239279381307501</v>
      </c>
      <c r="O231" s="40">
        <f>'Ind T1'!F25</f>
        <v>27.426761355248669</v>
      </c>
    </row>
    <row r="232" spans="1:15" x14ac:dyDescent="0.2">
      <c r="L232" t="str">
        <f>L23</f>
        <v>Business and other services</v>
      </c>
      <c r="M232" s="40">
        <f>'Ind T1'!B24</f>
        <v>29.85201133105474</v>
      </c>
      <c r="N232" s="40">
        <f>'Ind T1'!D24</f>
        <v>30.765403690977777</v>
      </c>
      <c r="O232" s="40">
        <f>'Ind T1'!F24</f>
        <v>31.243462938591676</v>
      </c>
    </row>
    <row r="233" spans="1:15" x14ac:dyDescent="0.2">
      <c r="L233" t="str">
        <f>L18</f>
        <v>Trade, accomod. and transport</v>
      </c>
      <c r="M233" s="40">
        <f>'Ind T1'!B23</f>
        <v>25.174423207321787</v>
      </c>
      <c r="N233" s="40">
        <f>'Ind T1'!D23</f>
        <v>24.707686441184158</v>
      </c>
      <c r="O233" s="40">
        <f>'Ind T1'!F23</f>
        <v>25.006360384072966</v>
      </c>
    </row>
    <row r="234" spans="1:15" x14ac:dyDescent="0.2">
      <c r="L234" t="str">
        <f>L16</f>
        <v>Construction</v>
      </c>
      <c r="M234" s="40">
        <f>'Ind T1'!B22</f>
        <v>6.1558398645229921</v>
      </c>
      <c r="N234" s="40">
        <f>'Ind T1'!D22</f>
        <v>6.7747027357881571</v>
      </c>
      <c r="O234" s="40">
        <f>'Ind T1'!F22</f>
        <v>6.7322702330884425</v>
      </c>
    </row>
    <row r="235" spans="1:15" x14ac:dyDescent="0.2">
      <c r="L235" t="str">
        <f>L11</f>
        <v>Manufacturing</v>
      </c>
      <c r="M235" s="40">
        <f>'Ind T1'!B21</f>
        <v>10.564780108009854</v>
      </c>
      <c r="N235" s="40">
        <f>'Ind T1'!D21</f>
        <v>9.9675875426840417</v>
      </c>
      <c r="O235" s="40">
        <f>'Ind T1'!F21</f>
        <v>8.0515395270386918</v>
      </c>
    </row>
    <row r="236" spans="1:15" x14ac:dyDescent="0.2">
      <c r="L236" t="str">
        <f>L5</f>
        <v>Primary sector and utilities</v>
      </c>
      <c r="M236" s="40">
        <f>'Ind T1'!B20</f>
        <v>1.9790623311270141</v>
      </c>
      <c r="N236" s="40">
        <f>'Ind T1'!D20</f>
        <v>1.5453402080583571</v>
      </c>
      <c r="O236" s="40">
        <f>'Ind T1'!F20</f>
        <v>1.5396055619595621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West Yorkshire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15.326999999999884</v>
      </c>
      <c r="O261" s="11">
        <f>'Ind T1'!F50</f>
        <v>28.621999999999957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29.056999999999846</v>
      </c>
      <c r="O262" s="11">
        <f>'Ind T1'!F49</f>
        <v>21.916000000000224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9.3869999999998868</v>
      </c>
      <c r="O263" s="11">
        <f>'Ind T1'!F48</f>
        <v>16.515000000000441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11.253000000000114</v>
      </c>
      <c r="O264" s="11">
        <f>'Ind T1'!F47</f>
        <v>2.9449999999998653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-0.9649999999997334</v>
      </c>
      <c r="O265" s="11">
        <f>'Ind T1'!F46</f>
        <v>-19.27300000000011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-4.1139999999999688</v>
      </c>
      <c r="O266" s="11">
        <f>'Ind T1'!F45</f>
        <v>0.72199999999994446</v>
      </c>
    </row>
    <row r="268" spans="1:16" x14ac:dyDescent="0.2">
      <c r="L268" t="str">
        <f>L38</f>
        <v>All industries</v>
      </c>
      <c r="N268" s="11">
        <f>'Ind T1'!D14-'Ind T1'!B14</f>
        <v>59.945000000000164</v>
      </c>
      <c r="O268" s="11">
        <f>SUM(O261:O266)</f>
        <v>51.447000000000322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West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36.133470313428333</v>
      </c>
      <c r="C9" s="249">
        <f>SUM(C26,C43,C60,C77,C94,C111,C128,C145,C162,C179,C196,C213,C230,C247,C264,C281,C298,C315,C332,C349,C366,C383)</f>
        <v>66.696991968991014</v>
      </c>
      <c r="D9" s="249">
        <f>SUM(B9:C9)</f>
        <v>102.83046228241935</v>
      </c>
      <c r="E9" s="238"/>
      <c r="F9" s="249">
        <f>SUM(F26,F43,F60,F77,F94,F111,F128,F145,F162,F179,F196,F213,F230,F247,F264,F281,F298,F315,F332,F349,F366,F383)</f>
        <v>46.298647329190565</v>
      </c>
      <c r="G9" s="249">
        <f>SUM(G26,G43,G60,G77,G94,G111,G128,G145,G162,G179,G196,G213,G230,G247,G264,G281,G298,G315,G332,G349,G366,G383)</f>
        <v>78.392347372709693</v>
      </c>
      <c r="H9" s="249">
        <f>SUM(F9:G9)</f>
        <v>124.69099470190025</v>
      </c>
      <c r="I9" s="238"/>
      <c r="J9" s="249">
        <f>SUM(J26,J43,J60,J77,J94,J111,J128,J145,J162,J179,J196,J213,J230,J247,J264,J281,J298,J315,J332,J349,J366,J383)</f>
        <v>57.487842774363472</v>
      </c>
      <c r="K9" s="249">
        <f>SUM(K26,K43,K60,K77,K94,K111,K128,K145,K162,K179,K196,K213,K230,K247,K264,K281,K298,K315,K332,K349,K366,K383)</f>
        <v>82.621032085252281</v>
      </c>
      <c r="L9" s="249">
        <f>SUM(J9:K9)</f>
        <v>140.10887485961575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103.63769341743937</v>
      </c>
      <c r="C10" s="249">
        <f t="shared" si="0"/>
        <v>100.6541976253897</v>
      </c>
      <c r="D10" s="249">
        <f t="shared" ref="D10:D17" si="1">SUM(B10:C10)</f>
        <v>204.29189104282906</v>
      </c>
      <c r="E10" s="238"/>
      <c r="F10" s="249">
        <f t="shared" ref="F10:G17" si="2">SUM(F27,F44,F61,F78,F95,F112,F129,F146,F163,F180,F197,F214,F231,F248,F265,F282,F299,F316,F333,F350,F367,F384)</f>
        <v>130.44216090517369</v>
      </c>
      <c r="G10" s="249">
        <f t="shared" si="2"/>
        <v>125.38836496143236</v>
      </c>
      <c r="H10" s="249">
        <f t="shared" ref="H10:H17" si="3">SUM(F10:G10)</f>
        <v>255.83052586660605</v>
      </c>
      <c r="I10" s="238"/>
      <c r="J10" s="249">
        <f t="shared" ref="J10:K17" si="4">SUM(J27,J44,J61,J78,J95,J112,J129,J146,J163,J180,J197,J214,J231,J248,J265,J282,J299,J316,J333,J350,J367,J384)</f>
        <v>162.16776438194154</v>
      </c>
      <c r="K10" s="249">
        <f t="shared" si="4"/>
        <v>141.06983694481625</v>
      </c>
      <c r="L10" s="249">
        <f t="shared" ref="L10:L17" si="5">SUM(J10:K10)</f>
        <v>303.23760132675778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60.387281850005557</v>
      </c>
      <c r="C11" s="249">
        <f t="shared" si="0"/>
        <v>67.903068846128548</v>
      </c>
      <c r="D11" s="249">
        <f t="shared" si="1"/>
        <v>128.29035069613411</v>
      </c>
      <c r="E11" s="238"/>
      <c r="F11" s="249">
        <f t="shared" si="2"/>
        <v>72.584764416868836</v>
      </c>
      <c r="G11" s="249">
        <f t="shared" si="2"/>
        <v>80.91732061743879</v>
      </c>
      <c r="H11" s="249">
        <f t="shared" si="3"/>
        <v>153.50208503430764</v>
      </c>
      <c r="I11" s="238"/>
      <c r="J11" s="249">
        <f t="shared" si="4"/>
        <v>83.097662058193052</v>
      </c>
      <c r="K11" s="249">
        <f t="shared" si="4"/>
        <v>76.228972277595346</v>
      </c>
      <c r="L11" s="249">
        <f t="shared" si="5"/>
        <v>159.32663433578841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107.12328464994143</v>
      </c>
      <c r="C12" s="249">
        <f t="shared" si="0"/>
        <v>46.668370693088647</v>
      </c>
      <c r="D12" s="249">
        <f t="shared" si="1"/>
        <v>153.79165534303007</v>
      </c>
      <c r="E12" s="238"/>
      <c r="F12" s="249">
        <f t="shared" si="2"/>
        <v>102.87965131446271</v>
      </c>
      <c r="G12" s="249">
        <f t="shared" si="2"/>
        <v>53.027016229812389</v>
      </c>
      <c r="H12" s="249">
        <f t="shared" si="3"/>
        <v>155.90666754427508</v>
      </c>
      <c r="I12" s="238"/>
      <c r="J12" s="249">
        <f t="shared" si="4"/>
        <v>80.975495761035219</v>
      </c>
      <c r="K12" s="249">
        <f t="shared" si="4"/>
        <v>57.950821596302504</v>
      </c>
      <c r="L12" s="249">
        <f t="shared" si="5"/>
        <v>138.92631735733772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12.389335516137551</v>
      </c>
      <c r="C13" s="249">
        <f t="shared" si="0"/>
        <v>112.965876754368</v>
      </c>
      <c r="D13" s="249">
        <f t="shared" si="1"/>
        <v>125.35521227050555</v>
      </c>
      <c r="E13" s="238"/>
      <c r="F13" s="249">
        <f t="shared" si="2"/>
        <v>12.785559465163089</v>
      </c>
      <c r="G13" s="249">
        <f t="shared" si="2"/>
        <v>95.828077560845998</v>
      </c>
      <c r="H13" s="249">
        <f t="shared" si="3"/>
        <v>108.61363702600909</v>
      </c>
      <c r="I13" s="238"/>
      <c r="J13" s="249">
        <f t="shared" si="4"/>
        <v>15.327357739046738</v>
      </c>
      <c r="K13" s="249">
        <f t="shared" si="4"/>
        <v>84.465680426767051</v>
      </c>
      <c r="L13" s="249">
        <f t="shared" si="5"/>
        <v>99.793038165813783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94.692646376192414</v>
      </c>
      <c r="C14" s="249">
        <f t="shared" si="0"/>
        <v>19.508371429299888</v>
      </c>
      <c r="D14" s="249">
        <f t="shared" si="1"/>
        <v>114.2010178054923</v>
      </c>
      <c r="E14" s="238"/>
      <c r="F14" s="249">
        <f t="shared" si="2"/>
        <v>96.103013077606008</v>
      </c>
      <c r="G14" s="249">
        <f t="shared" si="2"/>
        <v>22.105343074690797</v>
      </c>
      <c r="H14" s="249">
        <f t="shared" si="3"/>
        <v>118.2083561522968</v>
      </c>
      <c r="I14" s="238"/>
      <c r="J14" s="249">
        <f t="shared" si="4"/>
        <v>105.64808101340154</v>
      </c>
      <c r="K14" s="249">
        <f t="shared" si="4"/>
        <v>28.219530847096738</v>
      </c>
      <c r="L14" s="249">
        <f t="shared" si="5"/>
        <v>133.86761186049827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62.54260610036247</v>
      </c>
      <c r="C15" s="249">
        <f t="shared" si="0"/>
        <v>39.761932922582311</v>
      </c>
      <c r="D15" s="249">
        <f t="shared" si="1"/>
        <v>102.30453902294478</v>
      </c>
      <c r="E15" s="238"/>
      <c r="F15" s="249">
        <f t="shared" si="2"/>
        <v>59.359491340001568</v>
      </c>
      <c r="G15" s="249">
        <f t="shared" si="2"/>
        <v>43.064349649991875</v>
      </c>
      <c r="H15" s="249">
        <f t="shared" si="3"/>
        <v>102.42384098999344</v>
      </c>
      <c r="I15" s="238"/>
      <c r="J15" s="249">
        <f t="shared" si="4"/>
        <v>55.404159569077557</v>
      </c>
      <c r="K15" s="249">
        <f t="shared" si="4"/>
        <v>47.755012665370629</v>
      </c>
      <c r="L15" s="249">
        <f t="shared" si="5"/>
        <v>103.15917223444819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13.366287461097361</v>
      </c>
      <c r="C16" s="249">
        <f t="shared" si="0"/>
        <v>76.474533840603328</v>
      </c>
      <c r="D16" s="249">
        <f t="shared" si="1"/>
        <v>89.840821301700686</v>
      </c>
      <c r="E16" s="238"/>
      <c r="F16" s="249">
        <f t="shared" si="2"/>
        <v>11.786435736952301</v>
      </c>
      <c r="G16" s="249">
        <f t="shared" si="2"/>
        <v>69.144235106915829</v>
      </c>
      <c r="H16" s="249">
        <f t="shared" si="3"/>
        <v>80.930670843868128</v>
      </c>
      <c r="I16" s="238"/>
      <c r="J16" s="249">
        <f t="shared" si="4"/>
        <v>16.000008725054052</v>
      </c>
      <c r="K16" s="249">
        <f t="shared" si="4"/>
        <v>71.529714649758603</v>
      </c>
      <c r="L16" s="249">
        <f t="shared" si="5"/>
        <v>87.529723374812647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63.404901906509203</v>
      </c>
      <c r="C17" s="249">
        <f t="shared" si="0"/>
        <v>77.805148328434882</v>
      </c>
      <c r="D17" s="249">
        <f t="shared" si="1"/>
        <v>141.21005023494408</v>
      </c>
      <c r="E17" s="238"/>
      <c r="F17" s="249">
        <f t="shared" si="2"/>
        <v>53.388442344412084</v>
      </c>
      <c r="G17" s="249">
        <f t="shared" si="2"/>
        <v>68.56577949633126</v>
      </c>
      <c r="H17" s="249">
        <f t="shared" si="3"/>
        <v>121.95422184074334</v>
      </c>
      <c r="I17" s="238"/>
      <c r="J17" s="249">
        <f t="shared" si="4"/>
        <v>43.265863305495827</v>
      </c>
      <c r="K17" s="249">
        <f t="shared" si="4"/>
        <v>64.293163179431474</v>
      </c>
      <c r="L17" s="249">
        <f t="shared" si="5"/>
        <v>107.5590264849273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553.67750759111368</v>
      </c>
      <c r="C19" s="247">
        <f t="shared" ref="C19:L19" si="6">SUM(C9:C17)</f>
        <v>608.4384924088863</v>
      </c>
      <c r="D19" s="247">
        <f t="shared" si="6"/>
        <v>1162.1159999999998</v>
      </c>
      <c r="E19" s="247"/>
      <c r="F19" s="247">
        <f t="shared" si="6"/>
        <v>585.62816592983086</v>
      </c>
      <c r="G19" s="247">
        <f t="shared" si="6"/>
        <v>636.43283407016895</v>
      </c>
      <c r="H19" s="247">
        <f t="shared" si="6"/>
        <v>1222.0609999999997</v>
      </c>
      <c r="I19" s="247"/>
      <c r="J19" s="247">
        <f t="shared" si="6"/>
        <v>619.37423532760909</v>
      </c>
      <c r="K19" s="247">
        <f t="shared" si="6"/>
        <v>654.13376467239095</v>
      </c>
      <c r="L19" s="247">
        <f t="shared" si="6"/>
        <v>1273.5079999999998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5.8819695502872506E-2</v>
      </c>
      <c r="C26" s="302">
        <v>0.23756479917005158</v>
      </c>
      <c r="D26" s="302">
        <f>SUM(B26:C26)</f>
        <v>0.2963844946729241</v>
      </c>
      <c r="E26" s="303"/>
      <c r="F26" s="302">
        <v>9.7820474438447894E-2</v>
      </c>
      <c r="G26" s="302">
        <v>0.16542126528197434</v>
      </c>
      <c r="H26" s="302">
        <f>SUM(F26:G26)</f>
        <v>0.26324173972042225</v>
      </c>
      <c r="I26" s="303"/>
      <c r="J26" s="302">
        <v>0.11101873900594056</v>
      </c>
      <c r="K26" s="302">
        <v>0.23831363385905296</v>
      </c>
      <c r="L26" s="302">
        <f>SUM(J26:K26)</f>
        <v>0.34933237286499352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8.8621203071624591E-2</v>
      </c>
      <c r="C27" s="302">
        <v>0.20855458962895063</v>
      </c>
      <c r="D27" s="302">
        <f t="shared" ref="D27:D34" si="7">SUM(B27:C27)</f>
        <v>0.2971757927005752</v>
      </c>
      <c r="E27" s="303"/>
      <c r="F27" s="302">
        <v>0.18550033550558742</v>
      </c>
      <c r="G27" s="302">
        <v>0.163865059694139</v>
      </c>
      <c r="H27" s="302">
        <f t="shared" ref="H27:H34" si="8">SUM(F27:G27)</f>
        <v>0.34936539519972643</v>
      </c>
      <c r="I27" s="303"/>
      <c r="J27" s="302">
        <v>0.31877082247706073</v>
      </c>
      <c r="K27" s="302">
        <v>0.27329820895357326</v>
      </c>
      <c r="L27" s="302">
        <f t="shared" ref="L27:L34" si="9">SUM(J27:K27)</f>
        <v>0.59206903143063405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5.9108095789054793E-2</v>
      </c>
      <c r="C28" s="302">
        <v>0.14765298908385757</v>
      </c>
      <c r="D28" s="302">
        <f t="shared" si="7"/>
        <v>0.20676108487291237</v>
      </c>
      <c r="E28" s="303"/>
      <c r="F28" s="302">
        <v>0.12345450308219501</v>
      </c>
      <c r="G28" s="302">
        <v>0.1054929468043677</v>
      </c>
      <c r="H28" s="302">
        <f t="shared" si="8"/>
        <v>0.22894744988656271</v>
      </c>
      <c r="I28" s="303"/>
      <c r="J28" s="302">
        <v>0.1891745309748615</v>
      </c>
      <c r="K28" s="302">
        <v>0.12868626037635392</v>
      </c>
      <c r="L28" s="302">
        <f t="shared" si="9"/>
        <v>0.31786079135121542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0.18737161836298785</v>
      </c>
      <c r="C29" s="302">
        <v>7.2602129082948913E-2</v>
      </c>
      <c r="D29" s="302">
        <f t="shared" si="7"/>
        <v>0.25997374744593676</v>
      </c>
      <c r="E29" s="303"/>
      <c r="F29" s="302">
        <v>0.3942480821488813</v>
      </c>
      <c r="G29" s="302">
        <v>6.1295445881572708E-2</v>
      </c>
      <c r="H29" s="302">
        <f t="shared" si="8"/>
        <v>0.455543528030454</v>
      </c>
      <c r="I29" s="303"/>
      <c r="J29" s="302">
        <v>0.32830275081024191</v>
      </c>
      <c r="K29" s="302">
        <v>8.4649630978668455E-2</v>
      </c>
      <c r="L29" s="302">
        <f t="shared" si="9"/>
        <v>0.41295238178891036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0.51406736629646776</v>
      </c>
      <c r="C30" s="302">
        <v>4.1001885765622719</v>
      </c>
      <c r="D30" s="302">
        <f t="shared" si="7"/>
        <v>4.6142559428587395</v>
      </c>
      <c r="E30" s="303"/>
      <c r="F30" s="302">
        <v>0.29148884285895699</v>
      </c>
      <c r="G30" s="302">
        <v>2.5030746225563507</v>
      </c>
      <c r="H30" s="302">
        <f t="shared" si="8"/>
        <v>2.7945634654153078</v>
      </c>
      <c r="I30" s="303"/>
      <c r="J30" s="302">
        <v>0.29233487711076894</v>
      </c>
      <c r="K30" s="302">
        <v>2.5426384642129389</v>
      </c>
      <c r="L30" s="302">
        <f t="shared" si="9"/>
        <v>2.8349733413237077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6.1015064059379093E-2</v>
      </c>
      <c r="C31" s="302">
        <v>0.12841000517923268</v>
      </c>
      <c r="D31" s="302">
        <f t="shared" si="7"/>
        <v>0.18942506923861177</v>
      </c>
      <c r="E31" s="303"/>
      <c r="F31" s="302">
        <v>3.1053328961531176E-2</v>
      </c>
      <c r="G31" s="302">
        <v>7.8669297366001034E-2</v>
      </c>
      <c r="H31" s="302">
        <f t="shared" si="8"/>
        <v>0.10972262632753221</v>
      </c>
      <c r="I31" s="303"/>
      <c r="J31" s="302">
        <v>4.2231719080596314E-3</v>
      </c>
      <c r="K31" s="302">
        <v>0.10219518775353408</v>
      </c>
      <c r="L31" s="302">
        <f t="shared" si="9"/>
        <v>0.1064183596615937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3.5106816272147789E-2</v>
      </c>
      <c r="C32" s="302">
        <v>9.9455051847586851E-2</v>
      </c>
      <c r="D32" s="302">
        <f t="shared" si="7"/>
        <v>0.13456186811973464</v>
      </c>
      <c r="E32" s="303"/>
      <c r="F32" s="302">
        <v>6.3553996327541287E-2</v>
      </c>
      <c r="G32" s="302">
        <v>6.7427710817907049E-2</v>
      </c>
      <c r="H32" s="302">
        <f t="shared" si="8"/>
        <v>0.13098170714544832</v>
      </c>
      <c r="I32" s="303"/>
      <c r="J32" s="302">
        <v>5.7535911113477896E-2</v>
      </c>
      <c r="K32" s="302">
        <v>7.4568468982594657E-2</v>
      </c>
      <c r="L32" s="302">
        <f t="shared" si="9"/>
        <v>0.13210438009607256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6.6181956411184044E-3</v>
      </c>
      <c r="C33" s="302">
        <v>0.4724364235908256</v>
      </c>
      <c r="D33" s="302">
        <f t="shared" si="7"/>
        <v>0.47905461923194403</v>
      </c>
      <c r="E33" s="303"/>
      <c r="F33" s="302">
        <v>8.9024117498202795E-3</v>
      </c>
      <c r="G33" s="302">
        <v>0.22314859686448021</v>
      </c>
      <c r="H33" s="302">
        <f t="shared" si="8"/>
        <v>0.2320510086143005</v>
      </c>
      <c r="I33" s="303"/>
      <c r="J33" s="302">
        <v>1.4203498869584382E-2</v>
      </c>
      <c r="K33" s="302">
        <v>0.29240940302917873</v>
      </c>
      <c r="L33" s="302">
        <f t="shared" si="9"/>
        <v>0.30661290189876311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0.10643797279311365</v>
      </c>
      <c r="C34" s="302">
        <v>1.090969408065513</v>
      </c>
      <c r="D34" s="302">
        <f t="shared" si="7"/>
        <v>1.1974073808586267</v>
      </c>
      <c r="E34" s="303"/>
      <c r="F34" s="302">
        <v>6.2097427918057432E-2</v>
      </c>
      <c r="G34" s="302">
        <v>0.48548565174219277</v>
      </c>
      <c r="H34" s="302">
        <f t="shared" si="8"/>
        <v>0.54758307966025022</v>
      </c>
      <c r="I34" s="303"/>
      <c r="J34" s="302">
        <v>7.9332579937068885E-3</v>
      </c>
      <c r="K34" s="302">
        <v>0.41474318159040047</v>
      </c>
      <c r="L34" s="302">
        <f t="shared" si="9"/>
        <v>0.42267643958410733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1.1171660277887665</v>
      </c>
      <c r="C36" s="311">
        <f t="shared" ref="C36:K36" si="10">SUM(C26:C34)</f>
        <v>6.5578339722112382</v>
      </c>
      <c r="D36" s="311">
        <f t="shared" si="10"/>
        <v>7.675000000000006</v>
      </c>
      <c r="E36" s="311"/>
      <c r="F36" s="311">
        <f t="shared" si="10"/>
        <v>1.2581194029910188</v>
      </c>
      <c r="G36" s="311">
        <f t="shared" si="10"/>
        <v>3.8538805970089856</v>
      </c>
      <c r="H36" s="311">
        <f t="shared" si="10"/>
        <v>5.1120000000000054</v>
      </c>
      <c r="I36" s="311"/>
      <c r="J36" s="311">
        <f t="shared" si="10"/>
        <v>1.3234975602637022</v>
      </c>
      <c r="K36" s="311">
        <f t="shared" si="10"/>
        <v>4.1515024397362952</v>
      </c>
      <c r="L36" s="311">
        <f>SUM(L26:L34)</f>
        <v>5.4749999999999979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4.5293587371169078E-2</v>
      </c>
      <c r="C43" s="302">
        <v>9.1933868679654376E-2</v>
      </c>
      <c r="D43" s="302">
        <f>SUM(B43:C43)</f>
        <v>0.13722745605082345</v>
      </c>
      <c r="E43" s="303"/>
      <c r="F43" s="302">
        <v>6.8719192898566567E-3</v>
      </c>
      <c r="G43" s="302">
        <v>4.1576276259859921E-2</v>
      </c>
      <c r="H43" s="302">
        <f>SUM(F43:G43)</f>
        <v>4.8448195549716577E-2</v>
      </c>
      <c r="I43" s="303"/>
      <c r="J43" s="302">
        <v>2.0365350251124476E-3</v>
      </c>
      <c r="K43" s="302">
        <v>2.3520722465483802E-2</v>
      </c>
      <c r="L43" s="302">
        <f>SUM(J43:K43)</f>
        <v>2.5557257490596251E-2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3.1339708963171953E-2</v>
      </c>
      <c r="C44" s="302">
        <v>0.12505186474204247</v>
      </c>
      <c r="D44" s="302">
        <f t="shared" ref="D44:D51" si="11">SUM(B44:C44)</f>
        <v>0.15639157370521442</v>
      </c>
      <c r="E44" s="303"/>
      <c r="F44" s="302">
        <v>1.4128776301230399E-2</v>
      </c>
      <c r="G44" s="302">
        <v>6.3381741817640003E-2</v>
      </c>
      <c r="H44" s="302">
        <f t="shared" ref="H44:H51" si="12">SUM(F44:G44)</f>
        <v>7.75105181188704E-2</v>
      </c>
      <c r="I44" s="303"/>
      <c r="J44" s="302">
        <v>9.6075564824148404E-3</v>
      </c>
      <c r="K44" s="302">
        <v>3.7727726778358867E-2</v>
      </c>
      <c r="L44" s="302">
        <f t="shared" ref="L44:L51" si="13">SUM(J44:K44)</f>
        <v>4.7335283260773707E-2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3.5949402251066062E-2</v>
      </c>
      <c r="C45" s="302">
        <v>8.1417918672342521E-2</v>
      </c>
      <c r="D45" s="302">
        <f t="shared" si="11"/>
        <v>0.11736732092340858</v>
      </c>
      <c r="E45" s="303"/>
      <c r="F45" s="302">
        <v>6.6079261298864914E-3</v>
      </c>
      <c r="G45" s="302">
        <v>4.1442513411273307E-2</v>
      </c>
      <c r="H45" s="302">
        <f t="shared" si="12"/>
        <v>4.8050439541159798E-2</v>
      </c>
      <c r="I45" s="303"/>
      <c r="J45" s="302">
        <v>6.8213516253369808E-3</v>
      </c>
      <c r="K45" s="302">
        <v>1.9563593433852743E-2</v>
      </c>
      <c r="L45" s="302">
        <f t="shared" si="13"/>
        <v>2.6384945059189722E-2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9.125686060402935E-2</v>
      </c>
      <c r="C46" s="302">
        <v>1.4262833733743022E-2</v>
      </c>
      <c r="D46" s="302">
        <f t="shared" si="11"/>
        <v>0.10551969433777238</v>
      </c>
      <c r="E46" s="303"/>
      <c r="F46" s="302">
        <v>1.4142672116142268E-2</v>
      </c>
      <c r="G46" s="302">
        <v>4.3351805541262329E-3</v>
      </c>
      <c r="H46" s="302">
        <f t="shared" si="12"/>
        <v>1.84778526702685E-2</v>
      </c>
      <c r="I46" s="303"/>
      <c r="J46" s="302">
        <v>4.435537020162447E-3</v>
      </c>
      <c r="K46" s="302">
        <v>2.4133945084065813E-3</v>
      </c>
      <c r="L46" s="302">
        <f t="shared" si="13"/>
        <v>6.8489315285690279E-3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6.1901249987625778E-3</v>
      </c>
      <c r="C47" s="302">
        <v>0.26677616661965303</v>
      </c>
      <c r="D47" s="302">
        <f t="shared" si="11"/>
        <v>0.27296629161841562</v>
      </c>
      <c r="E47" s="303"/>
      <c r="F47" s="302">
        <v>1.2791219214156814E-3</v>
      </c>
      <c r="G47" s="302">
        <v>9.5807135468452098E-2</v>
      </c>
      <c r="H47" s="302">
        <f>SUM(F47:G47)</f>
        <v>9.7086257389867786E-2</v>
      </c>
      <c r="I47" s="303"/>
      <c r="J47" s="302">
        <v>2.9548582025805604E-4</v>
      </c>
      <c r="K47" s="302">
        <v>3.8512668659335919E-2</v>
      </c>
      <c r="L47" s="302">
        <f t="shared" si="13"/>
        <v>3.8808154479593973E-2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1.8598006737784188E-2</v>
      </c>
      <c r="C48" s="302">
        <v>1.7718472988410196E-2</v>
      </c>
      <c r="D48" s="302">
        <f t="shared" si="11"/>
        <v>3.6316479726194381E-2</v>
      </c>
      <c r="E48" s="303"/>
      <c r="F48" s="302">
        <v>7.0976064717911012E-3</v>
      </c>
      <c r="G48" s="302">
        <v>5.7452587254418321E-3</v>
      </c>
      <c r="H48" s="302">
        <f t="shared" si="12"/>
        <v>1.2842865197232933E-2</v>
      </c>
      <c r="I48" s="303"/>
      <c r="J48" s="302">
        <v>1.6035532060195996E-3</v>
      </c>
      <c r="K48" s="302">
        <v>3.6088310124079374E-3</v>
      </c>
      <c r="L48" s="302">
        <f t="shared" si="13"/>
        <v>5.2123842184275369E-3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1.9910329000461552E-2</v>
      </c>
      <c r="C49" s="302">
        <v>1.6522734808163526E-2</v>
      </c>
      <c r="D49" s="302">
        <f t="shared" si="11"/>
        <v>3.6433063808625078E-2</v>
      </c>
      <c r="E49" s="303"/>
      <c r="F49" s="302">
        <v>2.8019609391850627E-3</v>
      </c>
      <c r="G49" s="302">
        <v>3.1165033566479053E-3</v>
      </c>
      <c r="H49" s="302">
        <f t="shared" si="12"/>
        <v>5.9184642958329675E-3</v>
      </c>
      <c r="I49" s="303"/>
      <c r="J49" s="302">
        <v>9.8726164274027281E-4</v>
      </c>
      <c r="K49" s="302">
        <v>1.9240483645671768E-3</v>
      </c>
      <c r="L49" s="302">
        <f t="shared" si="13"/>
        <v>2.9113100073074496E-3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8.551268400828857E-3</v>
      </c>
      <c r="C50" s="302">
        <v>0.20833480913684679</v>
      </c>
      <c r="D50" s="302">
        <f t="shared" si="11"/>
        <v>0.21688607753767564</v>
      </c>
      <c r="E50" s="303"/>
      <c r="F50" s="302">
        <v>1.3176615403989228E-3</v>
      </c>
      <c r="G50" s="302">
        <v>6.3657662409732349E-2</v>
      </c>
      <c r="H50" s="302">
        <f t="shared" si="12"/>
        <v>6.4975323950131267E-2</v>
      </c>
      <c r="I50" s="303"/>
      <c r="J50" s="302">
        <v>1.7485329872393035E-4</v>
      </c>
      <c r="K50" s="302">
        <v>2.5392015702474367E-2</v>
      </c>
      <c r="L50" s="302">
        <f t="shared" si="13"/>
        <v>2.5566869001198297E-2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1.5712080072268087E-2</v>
      </c>
      <c r="C51" s="302">
        <v>0.13317996221960202</v>
      </c>
      <c r="D51" s="302">
        <f t="shared" si="11"/>
        <v>0.14889204229187011</v>
      </c>
      <c r="E51" s="303"/>
      <c r="F51" s="302">
        <v>2.1197819998060776E-3</v>
      </c>
      <c r="G51" s="302">
        <v>1.2570301287114278E-2</v>
      </c>
      <c r="H51" s="302">
        <f t="shared" si="12"/>
        <v>1.4690083286920355E-2</v>
      </c>
      <c r="I51" s="303"/>
      <c r="J51" s="302">
        <v>3.2358016590534021E-4</v>
      </c>
      <c r="K51" s="302">
        <v>5.0512847884387454E-3</v>
      </c>
      <c r="L51" s="302">
        <f t="shared" si="13"/>
        <v>5.3748649543440856E-3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0.27280136839954172</v>
      </c>
      <c r="C53" s="311">
        <f t="shared" ref="C53:L53" si="14">SUM(C43:C51)</f>
        <v>0.95519863160045804</v>
      </c>
      <c r="D53" s="311">
        <f t="shared" si="14"/>
        <v>1.2279999999999995</v>
      </c>
      <c r="E53" s="311"/>
      <c r="F53" s="311">
        <f t="shared" si="14"/>
        <v>5.6367426709712662E-2</v>
      </c>
      <c r="G53" s="311">
        <f t="shared" si="14"/>
        <v>0.331632573290288</v>
      </c>
      <c r="H53" s="311">
        <f t="shared" si="14"/>
        <v>0.38800000000000057</v>
      </c>
      <c r="I53" s="311"/>
      <c r="J53" s="311">
        <f t="shared" si="14"/>
        <v>2.6285714286673922E-2</v>
      </c>
      <c r="K53" s="311">
        <f t="shared" si="14"/>
        <v>0.15771428571332613</v>
      </c>
      <c r="L53" s="311">
        <f t="shared" si="14"/>
        <v>0.18400000000000005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0.36190206508090167</v>
      </c>
      <c r="C60" s="302">
        <v>1.1175245466893196</v>
      </c>
      <c r="D60" s="302">
        <f>SUM(B60:C60)</f>
        <v>1.4794266117702213</v>
      </c>
      <c r="E60" s="303"/>
      <c r="F60" s="302">
        <v>0.47985370964978236</v>
      </c>
      <c r="G60" s="302">
        <v>1.5203953280305444</v>
      </c>
      <c r="H60" s="302">
        <f>SUM(F60:G60)</f>
        <v>2.0002490376803266</v>
      </c>
      <c r="I60" s="303"/>
      <c r="J60" s="302">
        <v>0.50340736018744303</v>
      </c>
      <c r="K60" s="302">
        <v>1.1694709133164287</v>
      </c>
      <c r="L60" s="302">
        <f>SUM(J60:K60)</f>
        <v>1.6728782735038719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0.37808937455176184</v>
      </c>
      <c r="C61" s="302">
        <v>0.77012351174067617</v>
      </c>
      <c r="D61" s="302">
        <f t="shared" ref="D61:D68" si="15">SUM(B61:C61)</f>
        <v>1.1482128862924381</v>
      </c>
      <c r="E61" s="303"/>
      <c r="F61" s="302">
        <v>0.57308293173135716</v>
      </c>
      <c r="G61" s="302">
        <v>1.1305851101584654</v>
      </c>
      <c r="H61" s="302">
        <f t="shared" ref="H61:H68" si="16">SUM(F61:G61)</f>
        <v>1.7036680418898227</v>
      </c>
      <c r="I61" s="303"/>
      <c r="J61" s="302">
        <v>0.69464111387843441</v>
      </c>
      <c r="K61" s="302">
        <v>1.1637315245722064</v>
      </c>
      <c r="L61" s="302">
        <f t="shared" ref="L61:L68" si="17">SUM(J61:K61)</f>
        <v>1.8583726384506409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0.55699533268377788</v>
      </c>
      <c r="C62" s="302">
        <v>1.0820151184576163</v>
      </c>
      <c r="D62" s="302">
        <f t="shared" si="15"/>
        <v>1.6390104511413943</v>
      </c>
      <c r="E62" s="303"/>
      <c r="F62" s="302">
        <v>0.73934265604207505</v>
      </c>
      <c r="G62" s="302">
        <v>1.5262894475896778</v>
      </c>
      <c r="H62" s="302">
        <f t="shared" si="16"/>
        <v>2.265632103631753</v>
      </c>
      <c r="I62" s="303"/>
      <c r="J62" s="302">
        <v>0.74693238007466822</v>
      </c>
      <c r="K62" s="302">
        <v>1.1267594428059222</v>
      </c>
      <c r="L62" s="302">
        <f t="shared" si="17"/>
        <v>1.8736918228805903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0.76510268923565228</v>
      </c>
      <c r="C63" s="302">
        <v>0.44714454281681637</v>
      </c>
      <c r="D63" s="302">
        <f t="shared" si="15"/>
        <v>1.2122472320524686</v>
      </c>
      <c r="E63" s="303"/>
      <c r="F63" s="302">
        <v>0.71367082070912957</v>
      </c>
      <c r="G63" s="302">
        <v>0.61517013676410326</v>
      </c>
      <c r="H63" s="302">
        <f t="shared" si="16"/>
        <v>1.3288409574732327</v>
      </c>
      <c r="I63" s="303"/>
      <c r="J63" s="302">
        <v>0.59892936435080646</v>
      </c>
      <c r="K63" s="302">
        <v>0.45127975578506979</v>
      </c>
      <c r="L63" s="302">
        <f t="shared" si="17"/>
        <v>1.0502091201358763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0.44915879427864847</v>
      </c>
      <c r="C64" s="302">
        <v>2.1096092433591194</v>
      </c>
      <c r="D64" s="302">
        <f t="shared" si="15"/>
        <v>2.5587680376377677</v>
      </c>
      <c r="E64" s="303"/>
      <c r="F64" s="302">
        <v>0.4206712491947574</v>
      </c>
      <c r="G64" s="302">
        <v>1.9214283410669786</v>
      </c>
      <c r="H64" s="302">
        <f t="shared" si="16"/>
        <v>2.3420995902617361</v>
      </c>
      <c r="I64" s="303"/>
      <c r="J64" s="302">
        <v>0.32350243884119084</v>
      </c>
      <c r="K64" s="302">
        <v>1.373182219518309</v>
      </c>
      <c r="L64" s="302">
        <f t="shared" si="17"/>
        <v>1.6966846583594999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0.11142898897409607</v>
      </c>
      <c r="C65" s="302">
        <v>7.6536901291661907E-2</v>
      </c>
      <c r="D65" s="302">
        <f t="shared" si="15"/>
        <v>0.187965890265758</v>
      </c>
      <c r="E65" s="303"/>
      <c r="F65" s="302">
        <v>8.1684299906821856E-2</v>
      </c>
      <c r="G65" s="302">
        <v>9.7244048549413709E-2</v>
      </c>
      <c r="H65" s="302">
        <f t="shared" si="16"/>
        <v>0.17892834845623556</v>
      </c>
      <c r="I65" s="303"/>
      <c r="J65" s="302">
        <v>7.2210776930642137E-2</v>
      </c>
      <c r="K65" s="302">
        <v>7.8181112711610615E-2</v>
      </c>
      <c r="L65" s="302">
        <f t="shared" si="17"/>
        <v>0.15039188964225275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0.37443345985116672</v>
      </c>
      <c r="C66" s="302">
        <v>0.2560675774002647</v>
      </c>
      <c r="D66" s="302">
        <f t="shared" si="15"/>
        <v>0.63050103725143147</v>
      </c>
      <c r="E66" s="303"/>
      <c r="F66" s="302">
        <v>0.26234169681214514</v>
      </c>
      <c r="G66" s="302">
        <v>0.27078934664095811</v>
      </c>
      <c r="H66" s="302">
        <f t="shared" si="16"/>
        <v>0.53313104345310325</v>
      </c>
      <c r="I66" s="303"/>
      <c r="J66" s="302">
        <v>0.22808924270006781</v>
      </c>
      <c r="K66" s="302">
        <v>0.22419963842615512</v>
      </c>
      <c r="L66" s="302">
        <f t="shared" si="17"/>
        <v>0.4522888811262229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2.2684308496210246</v>
      </c>
      <c r="C67" s="302">
        <v>5.0605131742125815</v>
      </c>
      <c r="D67" s="302">
        <f t="shared" si="15"/>
        <v>7.3289440238336061</v>
      </c>
      <c r="E67" s="303"/>
      <c r="F67" s="302">
        <v>2.0682203574705471</v>
      </c>
      <c r="G67" s="302">
        <v>4.9413145362389308</v>
      </c>
      <c r="H67" s="302">
        <f t="shared" si="16"/>
        <v>7.0095348937094784</v>
      </c>
      <c r="I67" s="303"/>
      <c r="J67" s="302">
        <v>1.7676441463847854</v>
      </c>
      <c r="K67" s="302">
        <v>4.1770449451956697</v>
      </c>
      <c r="L67" s="302">
        <f t="shared" si="17"/>
        <v>5.9446890915804556</v>
      </c>
      <c r="M67" s="236"/>
      <c r="N67" s="236"/>
    </row>
    <row r="68" spans="1:14" x14ac:dyDescent="0.2">
      <c r="A68" s="237" t="str">
        <f>name!E$12</f>
        <v>Elementary occupations</v>
      </c>
      <c r="B68" s="302">
        <v>2.0643685347495948</v>
      </c>
      <c r="C68" s="302">
        <v>1.1245552950053317</v>
      </c>
      <c r="D68" s="302">
        <f t="shared" si="15"/>
        <v>3.1889238297549265</v>
      </c>
      <c r="E68" s="303"/>
      <c r="F68" s="302">
        <v>1.5979077841658436</v>
      </c>
      <c r="G68" s="302">
        <v>1.1280081992784738</v>
      </c>
      <c r="H68" s="302">
        <f t="shared" si="16"/>
        <v>2.7259159834443176</v>
      </c>
      <c r="I68" s="303"/>
      <c r="J68" s="302">
        <v>1.2482027605039225</v>
      </c>
      <c r="K68" s="302">
        <v>0.63259086381667684</v>
      </c>
      <c r="L68" s="302">
        <f t="shared" si="17"/>
        <v>1.8807936243205994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7.3299100890266242</v>
      </c>
      <c r="C70" s="311">
        <f t="shared" ref="C70:L70" si="18">SUM(C60:C68)</f>
        <v>12.044089910973385</v>
      </c>
      <c r="D70" s="311">
        <f t="shared" si="18"/>
        <v>19.374000000000013</v>
      </c>
      <c r="E70" s="311"/>
      <c r="F70" s="311">
        <f t="shared" si="18"/>
        <v>6.9367755056824594</v>
      </c>
      <c r="G70" s="311">
        <f t="shared" si="18"/>
        <v>13.151224494317546</v>
      </c>
      <c r="H70" s="311">
        <f t="shared" si="18"/>
        <v>20.088000000000005</v>
      </c>
      <c r="I70" s="311"/>
      <c r="J70" s="311">
        <f t="shared" si="18"/>
        <v>6.1835595838519612</v>
      </c>
      <c r="K70" s="311">
        <f t="shared" si="18"/>
        <v>10.396440416148049</v>
      </c>
      <c r="L70" s="311">
        <f t="shared" si="18"/>
        <v>16.580000000000013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0.3255340908791553</v>
      </c>
      <c r="C77" s="302">
        <v>2.148576267528008</v>
      </c>
      <c r="D77" s="302">
        <f>SUM(B77:C77)</f>
        <v>2.4741103584071631</v>
      </c>
      <c r="E77" s="303"/>
      <c r="F77" s="302">
        <v>0.4618774398605881</v>
      </c>
      <c r="G77" s="302">
        <v>2.2623209573556822</v>
      </c>
      <c r="H77" s="302">
        <f>SUM(F77:G77)</f>
        <v>2.7241983972162704</v>
      </c>
      <c r="I77" s="303"/>
      <c r="J77" s="302">
        <v>0.55934469495867523</v>
      </c>
      <c r="K77" s="302">
        <v>2.4906396640377753</v>
      </c>
      <c r="L77" s="302">
        <f>SUM(J77:K77)</f>
        <v>3.0499843589964506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0.4928622467385147</v>
      </c>
      <c r="C78" s="302">
        <v>2.7176303522394063</v>
      </c>
      <c r="D78" s="302">
        <f t="shared" ref="D78:D85" si="19">SUM(B78:C78)</f>
        <v>3.2104925989779209</v>
      </c>
      <c r="E78" s="303"/>
      <c r="F78" s="302">
        <v>0.6426982068670446</v>
      </c>
      <c r="G78" s="302">
        <v>3.1037697894461602</v>
      </c>
      <c r="H78" s="302">
        <f t="shared" ref="H78:H85" si="20">SUM(F78:G78)</f>
        <v>3.7464679963132048</v>
      </c>
      <c r="I78" s="303"/>
      <c r="J78" s="302">
        <v>0.80027533953326102</v>
      </c>
      <c r="K78" s="302">
        <v>3.8649372646091296</v>
      </c>
      <c r="L78" s="302">
        <f t="shared" ref="L78:L85" si="21">SUM(J78:K78)</f>
        <v>4.6652126041423907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0.63779231053167973</v>
      </c>
      <c r="C79" s="302">
        <v>1.5990525194523835</v>
      </c>
      <c r="D79" s="302">
        <f t="shared" si="19"/>
        <v>2.2368448299840633</v>
      </c>
      <c r="E79" s="303"/>
      <c r="F79" s="302">
        <v>0.72571620220924848</v>
      </c>
      <c r="G79" s="302">
        <v>1.7619238933447949</v>
      </c>
      <c r="H79" s="302">
        <f t="shared" si="20"/>
        <v>2.4876400955540436</v>
      </c>
      <c r="I79" s="303"/>
      <c r="J79" s="302">
        <v>0.82769904562086372</v>
      </c>
      <c r="K79" s="302">
        <v>1.6963034717717738</v>
      </c>
      <c r="L79" s="302">
        <f t="shared" si="21"/>
        <v>2.5240025173926375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1.0917549222649081</v>
      </c>
      <c r="C80" s="302">
        <v>0.25908092521793885</v>
      </c>
      <c r="D80" s="302">
        <f t="shared" si="19"/>
        <v>1.350835847482847</v>
      </c>
      <c r="E80" s="303"/>
      <c r="F80" s="302">
        <v>1.1362062228600911</v>
      </c>
      <c r="G80" s="302">
        <v>0.3144106073583553</v>
      </c>
      <c r="H80" s="302">
        <f t="shared" si="20"/>
        <v>1.4506168302184463</v>
      </c>
      <c r="I80" s="303"/>
      <c r="J80" s="302">
        <v>0.85047265643362069</v>
      </c>
      <c r="K80" s="302">
        <v>0.35455725474277211</v>
      </c>
      <c r="L80" s="302">
        <f t="shared" si="21"/>
        <v>1.2050299111763927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0.11717671652081807</v>
      </c>
      <c r="C81" s="302">
        <v>5.0397870331823444</v>
      </c>
      <c r="D81" s="302">
        <f t="shared" si="19"/>
        <v>5.1569637497031628</v>
      </c>
      <c r="E81" s="303"/>
      <c r="F81" s="302">
        <v>0.12371456920643867</v>
      </c>
      <c r="G81" s="302">
        <v>3.8142628332653024</v>
      </c>
      <c r="H81" s="302">
        <f t="shared" si="20"/>
        <v>3.9379774024717409</v>
      </c>
      <c r="I81" s="303"/>
      <c r="J81" s="302">
        <v>0.20906467030005588</v>
      </c>
      <c r="K81" s="302">
        <v>3.3644852314652764</v>
      </c>
      <c r="L81" s="302">
        <f t="shared" si="21"/>
        <v>3.5735499017653325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0.28942004296101487</v>
      </c>
      <c r="C82" s="302">
        <v>2.9751692950705729E-2</v>
      </c>
      <c r="D82" s="302">
        <f t="shared" si="19"/>
        <v>0.3191717359117206</v>
      </c>
      <c r="E82" s="303"/>
      <c r="F82" s="302">
        <v>0.28545312128654693</v>
      </c>
      <c r="G82" s="302">
        <v>3.0707662691110395E-2</v>
      </c>
      <c r="H82" s="302">
        <f t="shared" si="20"/>
        <v>0.31616078397765734</v>
      </c>
      <c r="I82" s="303"/>
      <c r="J82" s="302">
        <v>0.29120438003655835</v>
      </c>
      <c r="K82" s="302">
        <v>3.9121866712678678E-2</v>
      </c>
      <c r="L82" s="302">
        <f t="shared" si="21"/>
        <v>0.33032624674923705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0.30394966595953532</v>
      </c>
      <c r="C83" s="302">
        <v>0.32862847060981337</v>
      </c>
      <c r="D83" s="302">
        <f t="shared" si="19"/>
        <v>0.63257813656934869</v>
      </c>
      <c r="E83" s="303"/>
      <c r="F83" s="302">
        <v>0.29913088994128206</v>
      </c>
      <c r="G83" s="302">
        <v>0.32728140478027984</v>
      </c>
      <c r="H83" s="302">
        <f t="shared" si="20"/>
        <v>0.6264122947215619</v>
      </c>
      <c r="I83" s="303"/>
      <c r="J83" s="302">
        <v>0.30716829977153504</v>
      </c>
      <c r="K83" s="302">
        <v>0.39776393503667201</v>
      </c>
      <c r="L83" s="302">
        <f t="shared" si="21"/>
        <v>0.70493223480820699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0.36443465014514365</v>
      </c>
      <c r="C84" s="302">
        <v>1.6338926037988344</v>
      </c>
      <c r="D84" s="302">
        <f t="shared" si="19"/>
        <v>1.998327253943978</v>
      </c>
      <c r="E84" s="303"/>
      <c r="F84" s="302">
        <v>0.25550861198648694</v>
      </c>
      <c r="G84" s="302">
        <v>1.2279201091813672</v>
      </c>
      <c r="H84" s="302">
        <f t="shared" si="20"/>
        <v>1.4834287211678541</v>
      </c>
      <c r="I84" s="303"/>
      <c r="J84" s="302">
        <v>0.24976918645669527</v>
      </c>
      <c r="K84" s="302">
        <v>1.3735629896220132</v>
      </c>
      <c r="L84" s="302">
        <f t="shared" si="21"/>
        <v>1.6233321760787085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0.20657222899835198</v>
      </c>
      <c r="C85" s="302">
        <v>0.7651032600214317</v>
      </c>
      <c r="D85" s="302">
        <f t="shared" si="19"/>
        <v>0.97167548901978362</v>
      </c>
      <c r="E85" s="303"/>
      <c r="F85" s="302">
        <v>0.19186612354566177</v>
      </c>
      <c r="G85" s="302">
        <v>0.58723135481358901</v>
      </c>
      <c r="H85" s="302">
        <f t="shared" si="20"/>
        <v>0.77909747835925081</v>
      </c>
      <c r="I85" s="303"/>
      <c r="J85" s="302">
        <v>0.16466729915862172</v>
      </c>
      <c r="K85" s="302">
        <v>0.4029627497320114</v>
      </c>
      <c r="L85" s="302">
        <f t="shared" si="21"/>
        <v>0.56763004889063318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3.8294968749991218</v>
      </c>
      <c r="C87" s="311">
        <f t="shared" ref="C87:D87" si="22">SUM(C77:C85)</f>
        <v>14.521503125000866</v>
      </c>
      <c r="D87" s="311">
        <f t="shared" si="22"/>
        <v>18.350999999999988</v>
      </c>
      <c r="E87" s="311"/>
      <c r="F87" s="311">
        <f t="shared" ref="F87:H87" si="23">SUM(F77:F85)</f>
        <v>4.1221713877633883</v>
      </c>
      <c r="G87" s="311">
        <f t="shared" si="23"/>
        <v>13.429828612236642</v>
      </c>
      <c r="H87" s="311">
        <f t="shared" si="23"/>
        <v>17.552000000000032</v>
      </c>
      <c r="I87" s="311"/>
      <c r="J87" s="311">
        <f t="shared" ref="J87:L87" si="24">SUM(J77:J85)</f>
        <v>4.2596655722698875</v>
      </c>
      <c r="K87" s="311">
        <f t="shared" si="24"/>
        <v>13.984334427730102</v>
      </c>
      <c r="L87" s="311">
        <f t="shared" si="24"/>
        <v>18.243999999999993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1.4650380897329665</v>
      </c>
      <c r="C94" s="302">
        <v>7.550899231531579</v>
      </c>
      <c r="D94" s="302">
        <f>SUM(B94:C94)</f>
        <v>9.0159373212645448</v>
      </c>
      <c r="E94" s="303"/>
      <c r="F94" s="302">
        <v>1.9351528027036404</v>
      </c>
      <c r="G94" s="302">
        <v>8.536839775207266</v>
      </c>
      <c r="H94" s="302">
        <f>SUM(F94:G94)</f>
        <v>10.471992577910907</v>
      </c>
      <c r="I94" s="303"/>
      <c r="J94" s="302">
        <v>1.7079382853612406</v>
      </c>
      <c r="K94" s="302">
        <v>7.0746721126855858</v>
      </c>
      <c r="L94" s="302">
        <f>SUM(J94:K94)</f>
        <v>8.7826103980468258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1.8752597746420641</v>
      </c>
      <c r="C95" s="302">
        <v>7.3065944426077607</v>
      </c>
      <c r="D95" s="302">
        <f t="shared" ref="D95:D102" si="25">SUM(B95:C95)</f>
        <v>9.1818542172498248</v>
      </c>
      <c r="E95" s="303"/>
      <c r="F95" s="302">
        <v>2.5928619384496168</v>
      </c>
      <c r="G95" s="302">
        <v>9.6121398391773596</v>
      </c>
      <c r="H95" s="302">
        <f t="shared" ref="H95:H102" si="26">SUM(F95:G95)</f>
        <v>12.205001777626975</v>
      </c>
      <c r="I95" s="303"/>
      <c r="J95" s="302">
        <v>2.5651979444513251</v>
      </c>
      <c r="K95" s="302">
        <v>9.2582709333292179</v>
      </c>
      <c r="L95" s="302">
        <f t="shared" ref="L95:L102" si="27">SUM(J95:K95)</f>
        <v>11.823468877780543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2.3102295912587469</v>
      </c>
      <c r="C96" s="302">
        <v>4.9205813976056669</v>
      </c>
      <c r="D96" s="302">
        <f t="shared" si="25"/>
        <v>7.2308109888644143</v>
      </c>
      <c r="E96" s="303"/>
      <c r="F96" s="302">
        <v>2.8286380761826231</v>
      </c>
      <c r="G96" s="302">
        <v>6.1267501226450189</v>
      </c>
      <c r="H96" s="302">
        <f t="shared" si="26"/>
        <v>8.9553881988276416</v>
      </c>
      <c r="I96" s="303"/>
      <c r="J96" s="302">
        <v>2.3992184377695658</v>
      </c>
      <c r="K96" s="302">
        <v>4.6417666391534969</v>
      </c>
      <c r="L96" s="302">
        <f t="shared" si="27"/>
        <v>7.0409850769230626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4.3130178468401086</v>
      </c>
      <c r="C97" s="302">
        <v>1.4453333394884194</v>
      </c>
      <c r="D97" s="302">
        <f t="shared" si="25"/>
        <v>5.7583511863285279</v>
      </c>
      <c r="E97" s="303"/>
      <c r="F97" s="302">
        <v>4.441549489945837</v>
      </c>
      <c r="G97" s="302">
        <v>1.8214958938919958</v>
      </c>
      <c r="H97" s="302">
        <f t="shared" si="26"/>
        <v>6.2630453838378326</v>
      </c>
      <c r="I97" s="303"/>
      <c r="J97" s="302">
        <v>2.7843892664685046</v>
      </c>
      <c r="K97" s="302">
        <v>1.4093142178281728</v>
      </c>
      <c r="L97" s="302">
        <f t="shared" si="27"/>
        <v>4.1937034842966776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1.5240008821159845</v>
      </c>
      <c r="C98" s="302">
        <v>25.461858799199334</v>
      </c>
      <c r="D98" s="302">
        <f t="shared" si="25"/>
        <v>26.985859681315318</v>
      </c>
      <c r="E98" s="303"/>
      <c r="F98" s="302">
        <v>1.4236709001907297</v>
      </c>
      <c r="G98" s="302">
        <v>20.147016160653685</v>
      </c>
      <c r="H98" s="302">
        <f t="shared" si="26"/>
        <v>21.570687060844413</v>
      </c>
      <c r="I98" s="303"/>
      <c r="J98" s="302">
        <v>1.1652824112731557</v>
      </c>
      <c r="K98" s="302">
        <v>14.493049842661362</v>
      </c>
      <c r="L98" s="302">
        <f t="shared" si="27"/>
        <v>15.658332253934518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0.70530134752920748</v>
      </c>
      <c r="C99" s="302">
        <v>0.36707473812092145</v>
      </c>
      <c r="D99" s="302">
        <f t="shared" si="25"/>
        <v>1.072376085650129</v>
      </c>
      <c r="E99" s="303"/>
      <c r="F99" s="302">
        <v>0.7396210336877731</v>
      </c>
      <c r="G99" s="302">
        <v>0.48211893703367609</v>
      </c>
      <c r="H99" s="302">
        <f t="shared" si="26"/>
        <v>1.2217399707214491</v>
      </c>
      <c r="I99" s="303"/>
      <c r="J99" s="302">
        <v>0.58004216669111186</v>
      </c>
      <c r="K99" s="302">
        <v>0.53149294318876772</v>
      </c>
      <c r="L99" s="302">
        <f t="shared" si="27"/>
        <v>1.1115351098798796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1.3354425150253699</v>
      </c>
      <c r="C100" s="302">
        <v>1.0239230646534632</v>
      </c>
      <c r="D100" s="302">
        <f t="shared" si="25"/>
        <v>2.3593655796788333</v>
      </c>
      <c r="E100" s="303"/>
      <c r="F100" s="302">
        <v>1.3441632650466568</v>
      </c>
      <c r="G100" s="302">
        <v>1.1247906606653502</v>
      </c>
      <c r="H100" s="302">
        <f t="shared" si="26"/>
        <v>2.468953925712007</v>
      </c>
      <c r="I100" s="303"/>
      <c r="J100" s="302">
        <v>1.0573935657035414</v>
      </c>
      <c r="K100" s="302">
        <v>1.0266821771190604</v>
      </c>
      <c r="L100" s="302">
        <f t="shared" si="27"/>
        <v>2.084075742822602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2.8025697453688005</v>
      </c>
      <c r="C101" s="302">
        <v>14.247234605474684</v>
      </c>
      <c r="D101" s="302">
        <f t="shared" si="25"/>
        <v>17.049804350843484</v>
      </c>
      <c r="E101" s="303"/>
      <c r="F101" s="302">
        <v>2.3982379416999078</v>
      </c>
      <c r="G101" s="302">
        <v>12.780945030499621</v>
      </c>
      <c r="H101" s="302">
        <f t="shared" si="26"/>
        <v>15.179182972199529</v>
      </c>
      <c r="I101" s="303"/>
      <c r="J101" s="302">
        <v>2.4384927554876525</v>
      </c>
      <c r="K101" s="302">
        <v>11.316079634281813</v>
      </c>
      <c r="L101" s="302">
        <f t="shared" si="27"/>
        <v>13.754572389769466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1.9892450617965323</v>
      </c>
      <c r="C102" s="302">
        <v>4.4063955270081747</v>
      </c>
      <c r="D102" s="302">
        <f t="shared" si="25"/>
        <v>6.3956405888047065</v>
      </c>
      <c r="E102" s="303"/>
      <c r="F102" s="302">
        <v>1.6578653083554933</v>
      </c>
      <c r="G102" s="302">
        <v>4.1761428239637066</v>
      </c>
      <c r="H102" s="302">
        <f t="shared" si="26"/>
        <v>5.8340081323191999</v>
      </c>
      <c r="I102" s="303"/>
      <c r="J102" s="302">
        <v>1.0395275043912402</v>
      </c>
      <c r="K102" s="302">
        <v>2.2241891621552896</v>
      </c>
      <c r="L102" s="302">
        <f t="shared" si="27"/>
        <v>3.2637166665465296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18.320104854309779</v>
      </c>
      <c r="C104" s="311">
        <f t="shared" ref="C104:D104" si="28">SUM(C94:C102)</f>
        <v>66.729895145690008</v>
      </c>
      <c r="D104" s="311">
        <f t="shared" si="28"/>
        <v>85.049999999999784</v>
      </c>
      <c r="E104" s="311"/>
      <c r="F104" s="311">
        <f t="shared" ref="F104:H104" si="29">SUM(F94:F102)</f>
        <v>19.361760756262278</v>
      </c>
      <c r="G104" s="311">
        <f t="shared" si="29"/>
        <v>64.808239243737674</v>
      </c>
      <c r="H104" s="311">
        <f t="shared" si="29"/>
        <v>84.169999999999959</v>
      </c>
      <c r="I104" s="311"/>
      <c r="J104" s="311">
        <f t="shared" ref="J104:L104" si="30">SUM(J94:J102)</f>
        <v>15.737482337597337</v>
      </c>
      <c r="K104" s="311">
        <f t="shared" si="30"/>
        <v>51.975517662402765</v>
      </c>
      <c r="L104" s="311">
        <f t="shared" si="30"/>
        <v>67.713000000000108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0.2243024860239913</v>
      </c>
      <c r="C111" s="302">
        <v>0.59442895128831763</v>
      </c>
      <c r="D111" s="302">
        <f>SUM(B111:C111)</f>
        <v>0.81873143731230891</v>
      </c>
      <c r="E111" s="303"/>
      <c r="F111" s="302">
        <v>0.16388809151674785</v>
      </c>
      <c r="G111" s="302">
        <v>0.39598383870095383</v>
      </c>
      <c r="H111" s="302">
        <f>SUM(F111:G111)</f>
        <v>0.55987193021770165</v>
      </c>
      <c r="I111" s="303"/>
      <c r="J111" s="302">
        <v>0.17431292790148753</v>
      </c>
      <c r="K111" s="302">
        <v>0.37886273886977301</v>
      </c>
      <c r="L111" s="302">
        <f>SUM(J111:K111)</f>
        <v>0.55317566677126051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0.32990383243879789</v>
      </c>
      <c r="C112" s="302">
        <v>1.0335769267449946</v>
      </c>
      <c r="D112" s="302">
        <f t="shared" ref="D112:D119" si="31">SUM(B112:C112)</f>
        <v>1.3634807591837925</v>
      </c>
      <c r="E112" s="303"/>
      <c r="F112" s="302">
        <v>0.27142286788707853</v>
      </c>
      <c r="G112" s="302">
        <v>0.82845525599672609</v>
      </c>
      <c r="H112" s="302">
        <f t="shared" ref="H112:H119" si="32">SUM(F112:G112)</f>
        <v>1.0998781238838047</v>
      </c>
      <c r="I112" s="303"/>
      <c r="J112" s="302">
        <v>0.31837019048877396</v>
      </c>
      <c r="K112" s="302">
        <v>0.86960890137690106</v>
      </c>
      <c r="L112" s="302">
        <f t="shared" ref="L112:L119" si="33">SUM(J112:K112)</f>
        <v>1.187979091865675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0.31090885920754385</v>
      </c>
      <c r="C113" s="302">
        <v>0.60047359706858161</v>
      </c>
      <c r="D113" s="302">
        <f t="shared" si="31"/>
        <v>0.91138245627612546</v>
      </c>
      <c r="E113" s="303"/>
      <c r="F113" s="302">
        <v>0.21378418993750717</v>
      </c>
      <c r="G113" s="302">
        <v>0.49611081914969857</v>
      </c>
      <c r="H113" s="302">
        <f t="shared" si="32"/>
        <v>0.70989500908720571</v>
      </c>
      <c r="I113" s="303"/>
      <c r="J113" s="302">
        <v>0.20788095397161141</v>
      </c>
      <c r="K113" s="302">
        <v>0.3912374153117939</v>
      </c>
      <c r="L113" s="302">
        <f t="shared" si="33"/>
        <v>0.59911836928340534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0.6643082890276919</v>
      </c>
      <c r="C114" s="302">
        <v>0.55866969142108125</v>
      </c>
      <c r="D114" s="302">
        <f t="shared" si="31"/>
        <v>1.222977980448773</v>
      </c>
      <c r="E114" s="303"/>
      <c r="F114" s="302">
        <v>0.3568794283897565</v>
      </c>
      <c r="G114" s="302">
        <v>0.44118703228200973</v>
      </c>
      <c r="H114" s="302">
        <f t="shared" si="32"/>
        <v>0.79806646067176623</v>
      </c>
      <c r="I114" s="303"/>
      <c r="J114" s="302">
        <v>0.24794485192364626</v>
      </c>
      <c r="K114" s="302">
        <v>0.39396291151521295</v>
      </c>
      <c r="L114" s="302">
        <f t="shared" si="33"/>
        <v>0.64190776343885925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1.1388067611659766E-2</v>
      </c>
      <c r="C115" s="302">
        <v>0.83981222079621565</v>
      </c>
      <c r="D115" s="302">
        <f t="shared" si="31"/>
        <v>0.85120028840787543</v>
      </c>
      <c r="E115" s="303"/>
      <c r="F115" s="302">
        <v>6.0087173542339055E-3</v>
      </c>
      <c r="G115" s="302">
        <v>0.42358806246123226</v>
      </c>
      <c r="H115" s="302">
        <f t="shared" si="32"/>
        <v>0.42959677981546618</v>
      </c>
      <c r="I115" s="303"/>
      <c r="J115" s="302">
        <v>8.0852317013644457E-3</v>
      </c>
      <c r="K115" s="302">
        <v>0.262788547200554</v>
      </c>
      <c r="L115" s="302">
        <f t="shared" si="33"/>
        <v>0.27087377890191844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2.2505728075443276E-2</v>
      </c>
      <c r="C116" s="302">
        <v>8.2768972382831485E-2</v>
      </c>
      <c r="D116" s="302">
        <f t="shared" si="31"/>
        <v>0.10527470045827476</v>
      </c>
      <c r="E116" s="303"/>
      <c r="F116" s="302">
        <v>1.127137455409428E-2</v>
      </c>
      <c r="G116" s="302">
        <v>5.9147949421092472E-2</v>
      </c>
      <c r="H116" s="302">
        <f t="shared" si="32"/>
        <v>7.0419323975186757E-2</v>
      </c>
      <c r="I116" s="303"/>
      <c r="J116" s="302">
        <v>7.9184390430663536E-3</v>
      </c>
      <c r="K116" s="302">
        <v>6.300756315311154E-2</v>
      </c>
      <c r="L116" s="302">
        <f t="shared" si="33"/>
        <v>7.0926002196177895E-2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0.42052080993538266</v>
      </c>
      <c r="C117" s="302">
        <v>0.53506237847537752</v>
      </c>
      <c r="D117" s="302">
        <f t="shared" si="31"/>
        <v>0.95558318841076018</v>
      </c>
      <c r="E117" s="303"/>
      <c r="F117" s="302">
        <v>0.22142592816311135</v>
      </c>
      <c r="G117" s="302">
        <v>0.36316975618795483</v>
      </c>
      <c r="H117" s="302">
        <f t="shared" si="32"/>
        <v>0.58459568435106624</v>
      </c>
      <c r="I117" s="303"/>
      <c r="J117" s="302">
        <v>0.25005685652481335</v>
      </c>
      <c r="K117" s="302">
        <v>0.44849537839274894</v>
      </c>
      <c r="L117" s="302">
        <f t="shared" si="33"/>
        <v>0.69855223491756235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6.487868386615009E-3</v>
      </c>
      <c r="C118" s="302">
        <v>0.39252280387123617</v>
      </c>
      <c r="D118" s="302">
        <f t="shared" si="31"/>
        <v>0.3990106722578512</v>
      </c>
      <c r="E118" s="303"/>
      <c r="F118" s="302">
        <v>3.0217495441874015E-3</v>
      </c>
      <c r="G118" s="302">
        <v>0.19716402543359843</v>
      </c>
      <c r="H118" s="302">
        <f t="shared" si="32"/>
        <v>0.20018577497778584</v>
      </c>
      <c r="I118" s="303"/>
      <c r="J118" s="302">
        <v>5.0114900921461201E-3</v>
      </c>
      <c r="K118" s="302">
        <v>0.20527422494873188</v>
      </c>
      <c r="L118" s="302">
        <f t="shared" si="33"/>
        <v>0.21028571504087801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2.496929981939678E-2</v>
      </c>
      <c r="C119" s="302">
        <v>0.13238921742484416</v>
      </c>
      <c r="D119" s="302">
        <f t="shared" si="31"/>
        <v>0.15735851724424094</v>
      </c>
      <c r="E119" s="303"/>
      <c r="F119" s="302">
        <v>9.0891124496128312E-3</v>
      </c>
      <c r="G119" s="302">
        <v>6.2401800570404189E-2</v>
      </c>
      <c r="H119" s="302">
        <f t="shared" si="32"/>
        <v>7.1490913020017019E-2</v>
      </c>
      <c r="I119" s="303"/>
      <c r="J119" s="302">
        <v>5.0388168604874849E-3</v>
      </c>
      <c r="K119" s="302">
        <v>4.4142560723773372E-2</v>
      </c>
      <c r="L119" s="302">
        <f t="shared" si="33"/>
        <v>4.918137758426086E-2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2.0152952405265228</v>
      </c>
      <c r="C121" s="311">
        <f t="shared" ref="C121:D121" si="34">SUM(C111:C119)</f>
        <v>4.7697047594734796</v>
      </c>
      <c r="D121" s="311">
        <f t="shared" si="34"/>
        <v>6.7850000000000028</v>
      </c>
      <c r="E121" s="311"/>
      <c r="F121" s="311">
        <f t="shared" ref="F121:H121" si="35">SUM(F111:F119)</f>
        <v>1.2567914597963297</v>
      </c>
      <c r="G121" s="311">
        <f t="shared" si="35"/>
        <v>3.2672085402036704</v>
      </c>
      <c r="H121" s="311">
        <f t="shared" si="35"/>
        <v>4.524</v>
      </c>
      <c r="I121" s="311"/>
      <c r="J121" s="311">
        <f t="shared" ref="J121:L121" si="36">SUM(J111:J119)</f>
        <v>1.224619758507397</v>
      </c>
      <c r="K121" s="311">
        <f t="shared" si="36"/>
        <v>3.0573802414926003</v>
      </c>
      <c r="L121" s="311">
        <f t="shared" si="36"/>
        <v>4.2819999999999974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0.1885874425359704</v>
      </c>
      <c r="C128" s="302">
        <v>0.57211527316885291</v>
      </c>
      <c r="D128" s="302">
        <f>SUM(B128:C128)</f>
        <v>0.76070271570482328</v>
      </c>
      <c r="E128" s="303"/>
      <c r="F128" s="302">
        <v>0.26159241336904815</v>
      </c>
      <c r="G128" s="302">
        <v>0.78196920642338741</v>
      </c>
      <c r="H128" s="302">
        <f>SUM(F128:G128)</f>
        <v>1.0435616197924356</v>
      </c>
      <c r="I128" s="303"/>
      <c r="J128" s="302">
        <v>0.32239642797072077</v>
      </c>
      <c r="K128" s="302">
        <v>0.83492566534509483</v>
      </c>
      <c r="L128" s="302">
        <f>SUM(J128:K128)</f>
        <v>1.1573220933158157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0.32700988134932268</v>
      </c>
      <c r="C129" s="302">
        <v>0.43305302366703274</v>
      </c>
      <c r="D129" s="302">
        <f t="shared" ref="D129:D136" si="37">SUM(B129:C129)</f>
        <v>0.76006290501635543</v>
      </c>
      <c r="E129" s="303"/>
      <c r="F129" s="302">
        <v>0.5604047952708755</v>
      </c>
      <c r="G129" s="302">
        <v>0.69809346885980905</v>
      </c>
      <c r="H129" s="302">
        <f t="shared" ref="H129:H136" si="38">SUM(F129:G129)</f>
        <v>1.2584982641306846</v>
      </c>
      <c r="I129" s="303"/>
      <c r="J129" s="302">
        <v>0.77267246718665761</v>
      </c>
      <c r="K129" s="302">
        <v>0.81165578568869612</v>
      </c>
      <c r="L129" s="302">
        <f t="shared" ref="L129:L136" si="39">SUM(J129:K129)</f>
        <v>1.5843282528753537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0.41218963909970191</v>
      </c>
      <c r="C130" s="302">
        <v>0.36411904585173105</v>
      </c>
      <c r="D130" s="302">
        <f t="shared" si="37"/>
        <v>0.7763086849514329</v>
      </c>
      <c r="E130" s="303"/>
      <c r="F130" s="302">
        <v>0.55373769290519403</v>
      </c>
      <c r="G130" s="302">
        <v>0.50616831596146572</v>
      </c>
      <c r="H130" s="302">
        <f t="shared" si="38"/>
        <v>1.0599060088666596</v>
      </c>
      <c r="I130" s="303"/>
      <c r="J130" s="302">
        <v>0.71826785650358849</v>
      </c>
      <c r="K130" s="302">
        <v>0.47627843117171637</v>
      </c>
      <c r="L130" s="302">
        <f t="shared" si="39"/>
        <v>1.1945462876753048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0.42182788202119942</v>
      </c>
      <c r="C131" s="302">
        <v>0.19606973719040641</v>
      </c>
      <c r="D131" s="302">
        <f t="shared" si="37"/>
        <v>0.6178976192116058</v>
      </c>
      <c r="E131" s="303"/>
      <c r="F131" s="302">
        <v>0.58157934714762494</v>
      </c>
      <c r="G131" s="302">
        <v>0.29280468189128067</v>
      </c>
      <c r="H131" s="302">
        <f t="shared" si="38"/>
        <v>0.87438402903890555</v>
      </c>
      <c r="I131" s="303"/>
      <c r="J131" s="302">
        <v>0.511794511124809</v>
      </c>
      <c r="K131" s="302">
        <v>0.31188101387453437</v>
      </c>
      <c r="L131" s="302">
        <f t="shared" si="39"/>
        <v>0.82367552499934338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0.12587641634676519</v>
      </c>
      <c r="C132" s="302">
        <v>0.78378978997596294</v>
      </c>
      <c r="D132" s="302">
        <f t="shared" si="37"/>
        <v>0.9096662063227281</v>
      </c>
      <c r="E132" s="303"/>
      <c r="F132" s="302">
        <v>0.1305777186733546</v>
      </c>
      <c r="G132" s="302">
        <v>0.72777591919899165</v>
      </c>
      <c r="H132" s="302">
        <f t="shared" si="38"/>
        <v>0.8583536378723462</v>
      </c>
      <c r="I132" s="303"/>
      <c r="J132" s="302">
        <v>0.20385921155679171</v>
      </c>
      <c r="K132" s="302">
        <v>0.66517030788632658</v>
      </c>
      <c r="L132" s="302">
        <f t="shared" si="39"/>
        <v>0.86902951944311835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9.3396628774364235E-2</v>
      </c>
      <c r="C133" s="302">
        <v>5.501813995510034E-2</v>
      </c>
      <c r="D133" s="302">
        <f t="shared" si="37"/>
        <v>0.14841476872946457</v>
      </c>
      <c r="E133" s="303"/>
      <c r="F133" s="302">
        <v>0.12035200210979738</v>
      </c>
      <c r="G133" s="302">
        <v>6.8367401162260824E-2</v>
      </c>
      <c r="H133" s="302">
        <f t="shared" si="38"/>
        <v>0.18871940327205822</v>
      </c>
      <c r="I133" s="303"/>
      <c r="J133" s="302">
        <v>0.14880219471875306</v>
      </c>
      <c r="K133" s="302">
        <v>7.472390220429416E-2</v>
      </c>
      <c r="L133" s="302">
        <f t="shared" si="39"/>
        <v>0.2235260969230472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0.19227501474747702</v>
      </c>
      <c r="C134" s="302">
        <v>0.1469229454820199</v>
      </c>
      <c r="D134" s="302">
        <f>SUM(B134:C134)</f>
        <v>0.33919796022949689</v>
      </c>
      <c r="E134" s="303"/>
      <c r="F134" s="302">
        <v>0.22009286287604907</v>
      </c>
      <c r="G134" s="302">
        <v>0.19005718728823232</v>
      </c>
      <c r="H134" s="302">
        <f t="shared" si="38"/>
        <v>0.41015005016428141</v>
      </c>
      <c r="I134" s="303"/>
      <c r="J134" s="302">
        <v>0.24110507226773109</v>
      </c>
      <c r="K134" s="302">
        <v>0.21018761181150783</v>
      </c>
      <c r="L134" s="302">
        <f t="shared" si="39"/>
        <v>0.45129268407923895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0.134494721820898</v>
      </c>
      <c r="C135" s="302">
        <v>1.8472882088790243</v>
      </c>
      <c r="D135" s="302">
        <f t="shared" si="37"/>
        <v>1.9817829306999224</v>
      </c>
      <c r="E135" s="303"/>
      <c r="F135" s="302">
        <v>0.18132978295787808</v>
      </c>
      <c r="G135" s="302">
        <v>1.9459161573063439</v>
      </c>
      <c r="H135" s="302">
        <f t="shared" si="38"/>
        <v>2.1272459402642219</v>
      </c>
      <c r="I135" s="303"/>
      <c r="J135" s="302">
        <v>0.23186122609440343</v>
      </c>
      <c r="K135" s="302">
        <v>2.162188539964168</v>
      </c>
      <c r="L135" s="302">
        <f t="shared" si="39"/>
        <v>2.3940497660585716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0.20760587302768049</v>
      </c>
      <c r="C136" s="302">
        <v>0.80936033610648361</v>
      </c>
      <c r="D136" s="302">
        <f t="shared" si="37"/>
        <v>1.016966209134164</v>
      </c>
      <c r="E136" s="303"/>
      <c r="F136" s="302">
        <v>0.17472394949240788</v>
      </c>
      <c r="G136" s="302">
        <v>0.86545709710602414</v>
      </c>
      <c r="H136" s="302">
        <f t="shared" si="38"/>
        <v>1.040181046598432</v>
      </c>
      <c r="I136" s="303"/>
      <c r="J136" s="302">
        <v>0.10479807084808894</v>
      </c>
      <c r="K136" s="302">
        <v>0.86343170378210865</v>
      </c>
      <c r="L136" s="302">
        <f t="shared" si="39"/>
        <v>0.96822977463019755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2.1032634997233792</v>
      </c>
      <c r="C138" s="311">
        <f t="shared" ref="C138" si="40">SUM(C128:C136)</f>
        <v>5.2077365002766145</v>
      </c>
      <c r="D138" s="311">
        <f>SUM(D128:D136)</f>
        <v>7.3109999999999946</v>
      </c>
      <c r="E138" s="311"/>
      <c r="F138" s="311">
        <f t="shared" ref="F138:H138" si="41">SUM(F128:F136)</f>
        <v>2.7843905648022296</v>
      </c>
      <c r="G138" s="311">
        <f t="shared" si="41"/>
        <v>6.0766094351977955</v>
      </c>
      <c r="H138" s="311">
        <f t="shared" si="41"/>
        <v>8.8610000000000255</v>
      </c>
      <c r="I138" s="311"/>
      <c r="J138" s="311">
        <f t="shared" ref="J138:L138" si="42">SUM(J128:J136)</f>
        <v>3.2555570382715442</v>
      </c>
      <c r="K138" s="311">
        <f t="shared" si="42"/>
        <v>6.4104429617284469</v>
      </c>
      <c r="L138" s="311">
        <f t="shared" si="42"/>
        <v>9.6659999999999915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1.3587502392099897</v>
      </c>
      <c r="C145" s="302">
        <v>4.8824908627568639</v>
      </c>
      <c r="D145" s="302">
        <f>SUM(B145:C145)</f>
        <v>6.2412411019668532</v>
      </c>
      <c r="E145" s="303"/>
      <c r="F145" s="302">
        <v>2.4105704523494706</v>
      </c>
      <c r="G145" s="302">
        <v>7.6151190626720018</v>
      </c>
      <c r="H145" s="302">
        <f>SUM(F145:G145)</f>
        <v>10.025689515021472</v>
      </c>
      <c r="I145" s="303"/>
      <c r="J145" s="302">
        <v>3.0739730752041643</v>
      </c>
      <c r="K145" s="302">
        <v>8.0359297766626536</v>
      </c>
      <c r="L145" s="302">
        <f>SUM(J145:K145)</f>
        <v>11.109902851866817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0.9851726284885185</v>
      </c>
      <c r="C146" s="302">
        <v>4.5835102736480602</v>
      </c>
      <c r="D146" s="302">
        <f t="shared" ref="D146:D153" si="43">SUM(B146:C146)</f>
        <v>5.5686829021365787</v>
      </c>
      <c r="E146" s="303"/>
      <c r="F146" s="302">
        <v>1.7106077183103636</v>
      </c>
      <c r="G146" s="302">
        <v>7.5534925207948591</v>
      </c>
      <c r="H146" s="302">
        <f t="shared" ref="H146:H153" si="44">SUM(F146:G146)</f>
        <v>9.2641002391052218</v>
      </c>
      <c r="I146" s="303"/>
      <c r="J146" s="302">
        <v>2.2571272011253596</v>
      </c>
      <c r="K146" s="302">
        <v>9.2031555872776067</v>
      </c>
      <c r="L146" s="302">
        <f t="shared" ref="L146:L153" si="45">SUM(J146:K146)</f>
        <v>11.460282788402967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1.1407527401989805</v>
      </c>
      <c r="C147" s="302">
        <v>2.9201578854991794</v>
      </c>
      <c r="D147" s="302">
        <f t="shared" si="43"/>
        <v>4.0609106256981597</v>
      </c>
      <c r="E147" s="303"/>
      <c r="F147" s="302">
        <v>1.717202981818901</v>
      </c>
      <c r="G147" s="302">
        <v>4.728219803839945</v>
      </c>
      <c r="H147" s="302">
        <f t="shared" si="44"/>
        <v>6.4454227856588462</v>
      </c>
      <c r="I147" s="303"/>
      <c r="J147" s="302">
        <v>2.0574688286276688</v>
      </c>
      <c r="K147" s="302">
        <v>4.6094144639146464</v>
      </c>
      <c r="L147" s="302">
        <f t="shared" si="45"/>
        <v>6.6668832925423152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3.7201674535742515</v>
      </c>
      <c r="C148" s="302">
        <v>1.9244519800207607</v>
      </c>
      <c r="D148" s="302">
        <f t="shared" si="43"/>
        <v>5.6446194335950119</v>
      </c>
      <c r="E148" s="303"/>
      <c r="F148" s="302">
        <v>4.4022782209640239</v>
      </c>
      <c r="G148" s="302">
        <v>3.0970913139877241</v>
      </c>
      <c r="H148" s="302">
        <f t="shared" si="44"/>
        <v>7.4993695349517484</v>
      </c>
      <c r="I148" s="303"/>
      <c r="J148" s="302">
        <v>3.3974644501273086</v>
      </c>
      <c r="K148" s="302">
        <v>3.6869660227953296</v>
      </c>
      <c r="L148" s="302">
        <f t="shared" si="45"/>
        <v>7.0844304729226382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0.14693667681177239</v>
      </c>
      <c r="C149" s="302">
        <v>37.026427515511081</v>
      </c>
      <c r="D149" s="302">
        <f t="shared" si="43"/>
        <v>37.17336419232285</v>
      </c>
      <c r="E149" s="303"/>
      <c r="F149" s="302">
        <v>0.37502338253634537</v>
      </c>
      <c r="G149" s="302">
        <v>34.713574114237048</v>
      </c>
      <c r="H149" s="302">
        <f t="shared" si="44"/>
        <v>35.088597496773396</v>
      </c>
      <c r="I149" s="303"/>
      <c r="J149" s="302">
        <v>0.65335284787069758</v>
      </c>
      <c r="K149" s="302">
        <v>32.393788772908742</v>
      </c>
      <c r="L149" s="302">
        <f t="shared" si="45"/>
        <v>33.047141620779442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4.9440234379304462E-2</v>
      </c>
      <c r="C150" s="302">
        <v>0.12029526024895315</v>
      </c>
      <c r="D150" s="302">
        <f t="shared" si="43"/>
        <v>0.1697354946282576</v>
      </c>
      <c r="E150" s="303"/>
      <c r="F150" s="302">
        <v>6.5432483854588427E-2</v>
      </c>
      <c r="G150" s="302">
        <v>0.19821469047843213</v>
      </c>
      <c r="H150" s="302">
        <f t="shared" si="44"/>
        <v>0.26364717433302054</v>
      </c>
      <c r="I150" s="303"/>
      <c r="J150" s="302">
        <v>7.828140773203239E-2</v>
      </c>
      <c r="K150" s="302">
        <v>0.21446604891795923</v>
      </c>
      <c r="L150" s="302">
        <f t="shared" si="45"/>
        <v>0.29274745664999163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0.71134643601588909</v>
      </c>
      <c r="C151" s="302">
        <v>0.66843887858754247</v>
      </c>
      <c r="D151" s="302">
        <f t="shared" si="43"/>
        <v>1.3797853146034316</v>
      </c>
      <c r="E151" s="303"/>
      <c r="F151" s="302">
        <v>0.85869545958150406</v>
      </c>
      <c r="G151" s="302">
        <v>0.94841311092826963</v>
      </c>
      <c r="H151" s="302">
        <f t="shared" si="44"/>
        <v>1.8071085705097736</v>
      </c>
      <c r="I151" s="303"/>
      <c r="J151" s="302">
        <v>0.92431854332231711</v>
      </c>
      <c r="K151" s="302">
        <v>1.2441308104002622</v>
      </c>
      <c r="L151" s="302">
        <f t="shared" si="45"/>
        <v>2.1684493537225791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0.10761558997858758</v>
      </c>
      <c r="C152" s="302">
        <v>6.0439944075080456</v>
      </c>
      <c r="D152" s="302">
        <f t="shared" si="43"/>
        <v>6.1516099974866334</v>
      </c>
      <c r="E152" s="303"/>
      <c r="F152" s="302">
        <v>0.11310177624037578</v>
      </c>
      <c r="G152" s="302">
        <v>6.7003054665388166</v>
      </c>
      <c r="H152" s="302">
        <f t="shared" si="44"/>
        <v>6.8134072427791921</v>
      </c>
      <c r="I152" s="303"/>
      <c r="J152" s="302">
        <v>0.14469144710940621</v>
      </c>
      <c r="K152" s="302">
        <v>8.2066054192859443</v>
      </c>
      <c r="L152" s="302">
        <f t="shared" si="45"/>
        <v>8.3512968663953497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0.4706744075883767</v>
      </c>
      <c r="C153" s="302">
        <v>4.677376529973805</v>
      </c>
      <c r="D153" s="302">
        <f t="shared" si="43"/>
        <v>5.1480509375621821</v>
      </c>
      <c r="E153" s="303"/>
      <c r="F153" s="302">
        <v>0.48225634038254606</v>
      </c>
      <c r="G153" s="302">
        <v>5.1014011004847921</v>
      </c>
      <c r="H153" s="302">
        <f t="shared" si="44"/>
        <v>5.5836574408673378</v>
      </c>
      <c r="I153" s="303"/>
      <c r="J153" s="302">
        <v>0.40199015165356422</v>
      </c>
      <c r="K153" s="302">
        <v>5.1528751450643915</v>
      </c>
      <c r="L153" s="302">
        <f t="shared" si="45"/>
        <v>5.5548652967179555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8.6908564062456701</v>
      </c>
      <c r="C155" s="311">
        <f t="shared" ref="C155:D155" si="46">SUM(C145:C153)</f>
        <v>62.847143593754289</v>
      </c>
      <c r="D155" s="311">
        <f t="shared" si="46"/>
        <v>71.537999999999954</v>
      </c>
      <c r="E155" s="311"/>
      <c r="F155" s="311">
        <f t="shared" ref="F155:H155" si="47">SUM(F145:F153)</f>
        <v>12.135168816038119</v>
      </c>
      <c r="G155" s="311">
        <f t="shared" si="47"/>
        <v>70.655831183961894</v>
      </c>
      <c r="H155" s="311">
        <f t="shared" si="47"/>
        <v>82.790999999999997</v>
      </c>
      <c r="I155" s="311"/>
      <c r="J155" s="311">
        <f t="shared" ref="J155:L155" si="48">SUM(J145:J153)</f>
        <v>12.988667952772516</v>
      </c>
      <c r="K155" s="311">
        <f t="shared" si="48"/>
        <v>72.74733204722753</v>
      </c>
      <c r="L155" s="311">
        <f t="shared" si="48"/>
        <v>85.736000000000047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7.9543888558446163</v>
      </c>
      <c r="C162" s="302">
        <v>13.653580383578038</v>
      </c>
      <c r="D162" s="302">
        <f>SUM(B162:C162)</f>
        <v>21.607969239422655</v>
      </c>
      <c r="E162" s="303"/>
      <c r="F162" s="302">
        <v>7.914914207711143</v>
      </c>
      <c r="G162" s="302">
        <v>16.95589227770936</v>
      </c>
      <c r="H162" s="302">
        <f>SUM(F162:G162)</f>
        <v>24.870806485420502</v>
      </c>
      <c r="I162" s="303"/>
      <c r="J162" s="302">
        <v>10.604221765305931</v>
      </c>
      <c r="K162" s="302">
        <v>18.396100308258056</v>
      </c>
      <c r="L162" s="302">
        <f>SUM(J162:K162)</f>
        <v>29.000322073563986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5.4203587050547934</v>
      </c>
      <c r="C163" s="302">
        <v>6.6032485068420934</v>
      </c>
      <c r="D163" s="302">
        <f t="shared" ref="D163:D170" si="49">SUM(B163:C163)</f>
        <v>12.023607211896888</v>
      </c>
      <c r="E163" s="303"/>
      <c r="F163" s="302">
        <v>6.7025089956637531</v>
      </c>
      <c r="G163" s="302">
        <v>9.4953941319459592</v>
      </c>
      <c r="H163" s="302">
        <f t="shared" ref="H163:H170" si="50">SUM(F163:G163)</f>
        <v>16.197903127609713</v>
      </c>
      <c r="I163" s="303"/>
      <c r="J163" s="302">
        <v>8.588324657257937</v>
      </c>
      <c r="K163" s="302">
        <v>11.363017584875855</v>
      </c>
      <c r="L163" s="302">
        <f t="shared" ref="L163:L170" si="51">SUM(J163:K163)</f>
        <v>19.951342242133791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5.7238323522406915</v>
      </c>
      <c r="C164" s="302">
        <v>7.0786788435318009</v>
      </c>
      <c r="D164" s="302">
        <f t="shared" si="49"/>
        <v>12.802511195772492</v>
      </c>
      <c r="E164" s="303"/>
      <c r="F164" s="302">
        <v>6.085407006581204</v>
      </c>
      <c r="G164" s="302">
        <v>9.1029335006888665</v>
      </c>
      <c r="H164" s="302">
        <f t="shared" si="50"/>
        <v>15.18834050727007</v>
      </c>
      <c r="I164" s="303"/>
      <c r="J164" s="302">
        <v>6.6594601207993609</v>
      </c>
      <c r="K164" s="302">
        <v>9.0025302582027393</v>
      </c>
      <c r="L164" s="302">
        <f t="shared" si="51"/>
        <v>15.6619903790021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10.19277209441446</v>
      </c>
      <c r="C165" s="302">
        <v>5.3613261148184472</v>
      </c>
      <c r="D165" s="302">
        <f t="shared" si="49"/>
        <v>15.554098209232908</v>
      </c>
      <c r="E165" s="303"/>
      <c r="F165" s="302">
        <v>9.1178512873010717</v>
      </c>
      <c r="G165" s="302">
        <v>6.752768795720784</v>
      </c>
      <c r="H165" s="302">
        <f t="shared" si="50"/>
        <v>15.870620083021855</v>
      </c>
      <c r="I165" s="303"/>
      <c r="J165" s="302">
        <v>8.2102224271863466</v>
      </c>
      <c r="K165" s="302">
        <v>8.024047238830164</v>
      </c>
      <c r="L165" s="302">
        <f t="shared" si="51"/>
        <v>16.234269666016509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2.220231257403821</v>
      </c>
      <c r="C166" s="302">
        <v>13.721955701784864</v>
      </c>
      <c r="D166" s="302">
        <f t="shared" si="49"/>
        <v>15.942186959188685</v>
      </c>
      <c r="E166" s="303"/>
      <c r="F166" s="302">
        <v>1.6911847446430408</v>
      </c>
      <c r="G166" s="302">
        <v>12.638422759194038</v>
      </c>
      <c r="H166" s="302">
        <f t="shared" si="50"/>
        <v>14.329607503837078</v>
      </c>
      <c r="I166" s="303"/>
      <c r="J166" s="302">
        <v>1.9983899744800599</v>
      </c>
      <c r="K166" s="302">
        <v>12.444279933926119</v>
      </c>
      <c r="L166" s="302">
        <f t="shared" si="51"/>
        <v>14.442669908406179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1.0598773610723817</v>
      </c>
      <c r="C167" s="302">
        <v>0.33613227484186875</v>
      </c>
      <c r="D167" s="302">
        <f t="shared" si="49"/>
        <v>1.3960096359142504</v>
      </c>
      <c r="E167" s="303"/>
      <c r="F167" s="302">
        <v>0.85986035913015624</v>
      </c>
      <c r="G167" s="302">
        <v>0.41924155422710374</v>
      </c>
      <c r="H167" s="302">
        <f t="shared" si="50"/>
        <v>1.2791019133572599</v>
      </c>
      <c r="I167" s="303"/>
      <c r="J167" s="302">
        <v>1.1515162467735514</v>
      </c>
      <c r="K167" s="302">
        <v>0.5313044988101554</v>
      </c>
      <c r="L167" s="302">
        <f t="shared" si="51"/>
        <v>1.6828207455837068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38.833438656323061</v>
      </c>
      <c r="C168" s="302">
        <v>20.120242547742521</v>
      </c>
      <c r="D168" s="302">
        <f t="shared" si="49"/>
        <v>58.953681204065582</v>
      </c>
      <c r="E168" s="303"/>
      <c r="F168" s="302">
        <v>35.57171350419911</v>
      </c>
      <c r="G168" s="302">
        <v>23.102797117925316</v>
      </c>
      <c r="H168" s="302">
        <f t="shared" si="50"/>
        <v>58.67451062212443</v>
      </c>
      <c r="I168" s="303"/>
      <c r="J168" s="302">
        <v>28.160118650849984</v>
      </c>
      <c r="K168" s="302">
        <v>22.129405354347735</v>
      </c>
      <c r="L168" s="302">
        <f t="shared" si="51"/>
        <v>50.28952400519772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3.2581403436955614</v>
      </c>
      <c r="C169" s="302">
        <v>10.1606398248201</v>
      </c>
      <c r="D169" s="302">
        <f t="shared" si="49"/>
        <v>13.418780168515662</v>
      </c>
      <c r="E169" s="303"/>
      <c r="F169" s="302">
        <v>2.4700599899797195</v>
      </c>
      <c r="G169" s="302">
        <v>9.3350109411012312</v>
      </c>
      <c r="H169" s="302">
        <f t="shared" si="50"/>
        <v>11.805070931080952</v>
      </c>
      <c r="I169" s="303"/>
      <c r="J169" s="302">
        <v>4.1313556333226353</v>
      </c>
      <c r="K169" s="302">
        <v>9.9040000359341533</v>
      </c>
      <c r="L169" s="302">
        <f t="shared" si="51"/>
        <v>14.035355669256788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7.3802807675063669</v>
      </c>
      <c r="C170" s="302">
        <v>10.589875408484616</v>
      </c>
      <c r="D170" s="302">
        <f t="shared" si="49"/>
        <v>17.970156175990983</v>
      </c>
      <c r="E170" s="303"/>
      <c r="F170" s="302">
        <v>5.8112776000371795</v>
      </c>
      <c r="G170" s="302">
        <v>9.5647612262407815</v>
      </c>
      <c r="H170" s="302">
        <f t="shared" si="50"/>
        <v>15.376038826277961</v>
      </c>
      <c r="I170" s="303"/>
      <c r="J170" s="302">
        <v>4.2939017723892414</v>
      </c>
      <c r="K170" s="302">
        <v>7.2828035384499845</v>
      </c>
      <c r="L170" s="302">
        <f t="shared" si="51"/>
        <v>11.576705310839227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82.043320393555746</v>
      </c>
      <c r="C172" s="311">
        <f t="shared" ref="C172:D172" si="52">SUM(C162:C170)</f>
        <v>87.625679606444336</v>
      </c>
      <c r="D172" s="311">
        <f t="shared" si="52"/>
        <v>169.66900000000012</v>
      </c>
      <c r="E172" s="311"/>
      <c r="F172" s="311">
        <f t="shared" ref="F172:H172" si="53">SUM(F162:F170)</f>
        <v>76.224777695246388</v>
      </c>
      <c r="G172" s="311">
        <f t="shared" si="53"/>
        <v>97.36722230475344</v>
      </c>
      <c r="H172" s="311">
        <f t="shared" si="53"/>
        <v>173.59199999999981</v>
      </c>
      <c r="I172" s="311"/>
      <c r="J172" s="311">
        <f t="shared" ref="J172:L172" si="54">SUM(J162:J170)</f>
        <v>73.797511248365069</v>
      </c>
      <c r="K172" s="311">
        <f t="shared" si="54"/>
        <v>99.077488751634959</v>
      </c>
      <c r="L172" s="311">
        <f t="shared" si="54"/>
        <v>172.87499999999997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0.86351562175154317</v>
      </c>
      <c r="C179" s="302">
        <v>3.5861477691689863</v>
      </c>
      <c r="D179" s="302">
        <f>SUM(B179:C179)</f>
        <v>4.449663390920529</v>
      </c>
      <c r="E179" s="303"/>
      <c r="F179" s="302">
        <v>1.3551116287794691</v>
      </c>
      <c r="G179" s="302">
        <v>4.5592654897652576</v>
      </c>
      <c r="H179" s="302">
        <f>SUM(F179:G179)</f>
        <v>5.9143771185447269</v>
      </c>
      <c r="I179" s="303"/>
      <c r="J179" s="302">
        <v>2.0330845773478803</v>
      </c>
      <c r="K179" s="302">
        <v>5.4309366854087999</v>
      </c>
      <c r="L179" s="302">
        <f>SUM(J179:K179)</f>
        <v>7.4640212627566802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0.72894471802524952</v>
      </c>
      <c r="C180" s="302">
        <v>2.4668394634937929</v>
      </c>
      <c r="D180" s="302">
        <f t="shared" ref="D180:D187" si="55">SUM(B180:C180)</f>
        <v>3.1957841815190422</v>
      </c>
      <c r="E180" s="303"/>
      <c r="F180" s="302">
        <v>1.3053063936003533</v>
      </c>
      <c r="G180" s="302">
        <v>3.8506571472322104</v>
      </c>
      <c r="H180" s="302">
        <f t="shared" ref="H180:H187" si="56">SUM(F180:G180)</f>
        <v>5.1559635408325635</v>
      </c>
      <c r="I180" s="303"/>
      <c r="J180" s="302">
        <v>1.9837274996349352</v>
      </c>
      <c r="K180" s="302">
        <v>5.914043736601287</v>
      </c>
      <c r="L180" s="302">
        <f t="shared" ref="L180:L187" si="57">SUM(J180:K180)</f>
        <v>7.8977712362362222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0.79652271147819209</v>
      </c>
      <c r="C181" s="302">
        <v>2.8875721349254619</v>
      </c>
      <c r="D181" s="302">
        <f t="shared" si="55"/>
        <v>3.6840948464036538</v>
      </c>
      <c r="E181" s="303"/>
      <c r="F181" s="302">
        <v>1.2281306000599626</v>
      </c>
      <c r="G181" s="302">
        <v>4.2680257409737603</v>
      </c>
      <c r="H181" s="302">
        <f t="shared" si="56"/>
        <v>5.4961563410337231</v>
      </c>
      <c r="I181" s="303"/>
      <c r="J181" s="302">
        <v>1.5909833469060872</v>
      </c>
      <c r="K181" s="302">
        <v>5.4848173838489584</v>
      </c>
      <c r="L181" s="302">
        <f t="shared" si="57"/>
        <v>7.0758007307550459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3.1891243973293149</v>
      </c>
      <c r="C182" s="302">
        <v>3.1601074995374225</v>
      </c>
      <c r="D182" s="302">
        <f t="shared" si="55"/>
        <v>6.3492318968667369</v>
      </c>
      <c r="E182" s="303"/>
      <c r="F182" s="302">
        <v>4.2431371318942652</v>
      </c>
      <c r="G182" s="302">
        <v>4.3125263626251984</v>
      </c>
      <c r="H182" s="302">
        <f t="shared" si="56"/>
        <v>8.5556634945194645</v>
      </c>
      <c r="I182" s="303"/>
      <c r="J182" s="302">
        <v>3.9937735508729642</v>
      </c>
      <c r="K182" s="302">
        <v>5.31849561710332</v>
      </c>
      <c r="L182" s="302">
        <f t="shared" si="57"/>
        <v>9.3122691679762841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0.12416944189539428</v>
      </c>
      <c r="C183" s="302">
        <v>3.1488206825461198</v>
      </c>
      <c r="D183" s="302">
        <f t="shared" si="55"/>
        <v>3.272990124441514</v>
      </c>
      <c r="E183" s="303"/>
      <c r="F183" s="302">
        <v>0.16403810417977782</v>
      </c>
      <c r="G183" s="302">
        <v>2.6734326320412669</v>
      </c>
      <c r="H183" s="302">
        <f t="shared" si="56"/>
        <v>2.8374707362210447</v>
      </c>
      <c r="I183" s="303"/>
      <c r="J183" s="302">
        <v>0.35624035242619728</v>
      </c>
      <c r="K183" s="302">
        <v>2.8228339242028575</v>
      </c>
      <c r="L183" s="302">
        <f t="shared" si="57"/>
        <v>3.1790742766290547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1.7183630990506464</v>
      </c>
      <c r="C184" s="302">
        <v>1.5885966681144084</v>
      </c>
      <c r="D184" s="302">
        <f t="shared" si="55"/>
        <v>3.306959767165055</v>
      </c>
      <c r="E184" s="303"/>
      <c r="F184" s="302">
        <v>2.0456908878492581</v>
      </c>
      <c r="G184" s="302">
        <v>2.1970063311273447</v>
      </c>
      <c r="H184" s="302">
        <f t="shared" si="56"/>
        <v>4.2426972189766028</v>
      </c>
      <c r="I184" s="303"/>
      <c r="J184" s="302">
        <v>2.2185634033611481</v>
      </c>
      <c r="K184" s="302">
        <v>3.112800241156247</v>
      </c>
      <c r="L184" s="302">
        <f t="shared" si="57"/>
        <v>5.3313636445173955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0.9929182012879767</v>
      </c>
      <c r="C185" s="302">
        <v>1.3433369002702518</v>
      </c>
      <c r="D185" s="302">
        <f t="shared" si="55"/>
        <v>2.3362551015582285</v>
      </c>
      <c r="E185" s="303"/>
      <c r="F185" s="302">
        <v>1.3229374505032252</v>
      </c>
      <c r="G185" s="302">
        <v>1.6785071942057963</v>
      </c>
      <c r="H185" s="302">
        <f t="shared" si="56"/>
        <v>3.0014446447090215</v>
      </c>
      <c r="I185" s="303"/>
      <c r="J185" s="302">
        <v>1.7550754461551219</v>
      </c>
      <c r="K185" s="302">
        <v>2.7016257935473895</v>
      </c>
      <c r="L185" s="302">
        <f t="shared" si="57"/>
        <v>4.456701239702511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0.87196650225620853</v>
      </c>
      <c r="C186" s="302">
        <v>21.066179097212419</v>
      </c>
      <c r="D186" s="302">
        <f t="shared" si="55"/>
        <v>21.938145599468626</v>
      </c>
      <c r="E186" s="303"/>
      <c r="F186" s="302">
        <v>1.0385874709022433</v>
      </c>
      <c r="G186" s="302">
        <v>18.699616946836596</v>
      </c>
      <c r="H186" s="302">
        <f t="shared" si="56"/>
        <v>19.738204417738839</v>
      </c>
      <c r="I186" s="303"/>
      <c r="J186" s="302">
        <v>2.1306675250703675</v>
      </c>
      <c r="K186" s="302">
        <v>19.964241684536994</v>
      </c>
      <c r="L186" s="302">
        <f t="shared" si="57"/>
        <v>22.094909209607362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2.297328987988013</v>
      </c>
      <c r="C187" s="302">
        <v>6.8975461036685264</v>
      </c>
      <c r="D187" s="302">
        <f t="shared" si="55"/>
        <v>9.1948750916565398</v>
      </c>
      <c r="E187" s="303"/>
      <c r="F187" s="302">
        <v>2.7207103221463225</v>
      </c>
      <c r="G187" s="302">
        <v>6.7003121652776851</v>
      </c>
      <c r="H187" s="302">
        <f t="shared" si="56"/>
        <v>9.4210224874240076</v>
      </c>
      <c r="I187" s="303"/>
      <c r="J187" s="302">
        <v>3.6373821190388678</v>
      </c>
      <c r="K187" s="302">
        <v>5.4677071127805377</v>
      </c>
      <c r="L187" s="302">
        <f t="shared" si="57"/>
        <v>9.1050892318194059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11.582853681062538</v>
      </c>
      <c r="C189" s="311">
        <f t="shared" ref="C189:D189" si="58">SUM(C179:C187)</f>
        <v>46.145146318937385</v>
      </c>
      <c r="D189" s="311">
        <f t="shared" si="58"/>
        <v>57.727999999999923</v>
      </c>
      <c r="E189" s="311"/>
      <c r="F189" s="311">
        <f t="shared" ref="F189:H189" si="59">SUM(F179:F187)</f>
        <v>15.423649989914876</v>
      </c>
      <c r="G189" s="311">
        <f t="shared" si="59"/>
        <v>48.939350010085114</v>
      </c>
      <c r="H189" s="311">
        <f t="shared" si="59"/>
        <v>64.363</v>
      </c>
      <c r="I189" s="311"/>
      <c r="J189" s="311">
        <f t="shared" ref="J189:L189" si="60">SUM(J179:J187)</f>
        <v>19.699497820813573</v>
      </c>
      <c r="K189" s="311">
        <f t="shared" si="60"/>
        <v>56.21750217918639</v>
      </c>
      <c r="L189" s="311">
        <f t="shared" si="60"/>
        <v>75.916999999999959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3.9920943057750296</v>
      </c>
      <c r="C196" s="302">
        <v>5.033683049258407</v>
      </c>
      <c r="D196" s="302">
        <f>SUM(B196:C196)</f>
        <v>9.025777355033437</v>
      </c>
      <c r="E196" s="303"/>
      <c r="F196" s="302">
        <v>5.0286548856198507</v>
      </c>
      <c r="G196" s="302">
        <v>5.0559089998247471</v>
      </c>
      <c r="H196" s="302">
        <f>SUM(F196:G196)</f>
        <v>10.084563885444599</v>
      </c>
      <c r="I196" s="303"/>
      <c r="J196" s="302">
        <v>6.3647330687794437</v>
      </c>
      <c r="K196" s="302">
        <v>6.4616150058804322</v>
      </c>
      <c r="L196" s="302">
        <f>SUM(J196:K196)</f>
        <v>12.826348074659876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1.0980916094994373</v>
      </c>
      <c r="C197" s="302">
        <v>0.86576906374399965</v>
      </c>
      <c r="D197" s="302">
        <f t="shared" ref="D197:D204" si="61">SUM(B197:C197)</f>
        <v>1.9638606732434369</v>
      </c>
      <c r="E197" s="303"/>
      <c r="F197" s="302">
        <v>1.6433678186170642</v>
      </c>
      <c r="G197" s="302">
        <v>1.1805765000590105</v>
      </c>
      <c r="H197" s="302">
        <f t="shared" ref="H197:H204" si="62">SUM(F197:G197)</f>
        <v>2.8239443186760749</v>
      </c>
      <c r="I197" s="303"/>
      <c r="J197" s="302">
        <v>1.8919934619625196</v>
      </c>
      <c r="K197" s="302">
        <v>1.2551082911067983</v>
      </c>
      <c r="L197" s="302">
        <f t="shared" ref="L197:L204" si="63">SUM(J197:K197)</f>
        <v>3.1471017530693182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1.0772598940005118</v>
      </c>
      <c r="C198" s="302">
        <v>1.0574735651141678</v>
      </c>
      <c r="D198" s="302">
        <f t="shared" si="61"/>
        <v>2.1347334591146794</v>
      </c>
      <c r="E198" s="303"/>
      <c r="F198" s="302">
        <v>1.4066039989116794</v>
      </c>
      <c r="G198" s="302">
        <v>1.2413927444649047</v>
      </c>
      <c r="H198" s="302">
        <f t="shared" si="62"/>
        <v>2.6479967433765843</v>
      </c>
      <c r="I198" s="303"/>
      <c r="J198" s="302">
        <v>1.6664083332825868</v>
      </c>
      <c r="K198" s="302">
        <v>1.4768171062997448</v>
      </c>
      <c r="L198" s="302">
        <f t="shared" si="63"/>
        <v>3.1432254395823316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2.1150338291759576</v>
      </c>
      <c r="C199" s="302">
        <v>0.84723243125243652</v>
      </c>
      <c r="D199" s="302">
        <f t="shared" si="61"/>
        <v>2.962266260428394</v>
      </c>
      <c r="E199" s="303"/>
      <c r="F199" s="302">
        <v>2.3495458004409064</v>
      </c>
      <c r="G199" s="302">
        <v>1.0363454734279307</v>
      </c>
      <c r="H199" s="302">
        <f t="shared" si="62"/>
        <v>3.3858912738688369</v>
      </c>
      <c r="I199" s="303"/>
      <c r="J199" s="302">
        <v>2.791922725633285</v>
      </c>
      <c r="K199" s="302">
        <v>1.141702921185517</v>
      </c>
      <c r="L199" s="302">
        <f t="shared" si="63"/>
        <v>3.9336256468188022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2.5421505646700782</v>
      </c>
      <c r="C200" s="302">
        <v>4.704263184829462</v>
      </c>
      <c r="D200" s="302">
        <f t="shared" si="61"/>
        <v>7.2464137494995402</v>
      </c>
      <c r="E200" s="303"/>
      <c r="F200" s="302">
        <v>2.6389576510001227</v>
      </c>
      <c r="G200" s="302">
        <v>3.5390360088585626</v>
      </c>
      <c r="H200" s="302">
        <f t="shared" si="62"/>
        <v>6.1779936598586858</v>
      </c>
      <c r="I200" s="303"/>
      <c r="J200" s="302">
        <v>2.6313292831358983</v>
      </c>
      <c r="K200" s="302">
        <v>2.8440625124608112</v>
      </c>
      <c r="L200" s="302">
        <f t="shared" si="63"/>
        <v>5.4753917955967095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2.4552312817858084</v>
      </c>
      <c r="C201" s="302">
        <v>0.58715132379428847</v>
      </c>
      <c r="D201" s="302">
        <f t="shared" si="61"/>
        <v>3.0423826055800971</v>
      </c>
      <c r="E201" s="303"/>
      <c r="F201" s="302">
        <v>2.3721293248564046</v>
      </c>
      <c r="G201" s="302">
        <v>0.64841573509783301</v>
      </c>
      <c r="H201" s="302">
        <f t="shared" si="62"/>
        <v>3.0205450599542374</v>
      </c>
      <c r="I201" s="303"/>
      <c r="J201" s="302">
        <v>2.5427803838157712</v>
      </c>
      <c r="K201" s="302">
        <v>0.68991292720830932</v>
      </c>
      <c r="L201" s="302">
        <f t="shared" si="63"/>
        <v>3.2326933110240805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3.4301044868052206</v>
      </c>
      <c r="C202" s="302">
        <v>2.7036121922208203</v>
      </c>
      <c r="D202" s="302">
        <f t="shared" si="61"/>
        <v>6.1337166790260405</v>
      </c>
      <c r="E202" s="303"/>
      <c r="F202" s="302">
        <v>3.4730395496062259</v>
      </c>
      <c r="G202" s="302">
        <v>2.5065484400394462</v>
      </c>
      <c r="H202" s="302">
        <f t="shared" si="62"/>
        <v>5.9795879896456725</v>
      </c>
      <c r="I202" s="303"/>
      <c r="J202" s="302">
        <v>4.2884249040706521</v>
      </c>
      <c r="K202" s="302">
        <v>2.7926070564881504</v>
      </c>
      <c r="L202" s="302">
        <f t="shared" si="63"/>
        <v>7.0810319605588026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0.45684733381702047</v>
      </c>
      <c r="C203" s="302">
        <v>1.9837307269305688</v>
      </c>
      <c r="D203" s="302">
        <f t="shared" si="61"/>
        <v>2.4405780607475895</v>
      </c>
      <c r="E203" s="303"/>
      <c r="F203" s="302">
        <v>0.41601473853734194</v>
      </c>
      <c r="G203" s="302">
        <v>2.0793168662211983</v>
      </c>
      <c r="H203" s="302">
        <f t="shared" si="62"/>
        <v>2.4953316047585403</v>
      </c>
      <c r="I203" s="303"/>
      <c r="J203" s="302">
        <v>0.84153768535898121</v>
      </c>
      <c r="K203" s="302">
        <v>2.4728838122411139</v>
      </c>
      <c r="L203" s="302">
        <f t="shared" si="63"/>
        <v>3.3144214976000952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16.746450591624079</v>
      </c>
      <c r="C204" s="302">
        <v>13.462820565702666</v>
      </c>
      <c r="D204" s="302">
        <f t="shared" si="61"/>
        <v>30.209271157326747</v>
      </c>
      <c r="E204" s="303"/>
      <c r="F204" s="302">
        <v>15.221498969208964</v>
      </c>
      <c r="G204" s="302">
        <v>12.150646495207798</v>
      </c>
      <c r="H204" s="302">
        <f t="shared" si="62"/>
        <v>27.372145464416761</v>
      </c>
      <c r="I204" s="303"/>
      <c r="J204" s="302">
        <v>14.580253047773335</v>
      </c>
      <c r="K204" s="302">
        <v>12.931907473316643</v>
      </c>
      <c r="L204" s="302">
        <f t="shared" si="63"/>
        <v>27.512160521089978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33.913263897153143</v>
      </c>
      <c r="C206" s="311">
        <f t="shared" ref="C206:D206" si="64">SUM(C196:C204)</f>
        <v>31.24573610284682</v>
      </c>
      <c r="D206" s="311">
        <f t="shared" si="64"/>
        <v>65.158999999999963</v>
      </c>
      <c r="E206" s="311"/>
      <c r="F206" s="311">
        <f t="shared" ref="F206:H206" si="65">SUM(F196:F204)</f>
        <v>34.549812736798557</v>
      </c>
      <c r="G206" s="311">
        <f t="shared" si="65"/>
        <v>29.438187263201431</v>
      </c>
      <c r="H206" s="311">
        <f t="shared" si="65"/>
        <v>63.987999999999992</v>
      </c>
      <c r="I206" s="311"/>
      <c r="J206" s="311">
        <f t="shared" ref="J206:L206" si="66">SUM(J196:J204)</f>
        <v>37.599382893812475</v>
      </c>
      <c r="K206" s="311">
        <f t="shared" si="66"/>
        <v>32.066617106187522</v>
      </c>
      <c r="L206" s="311">
        <f t="shared" si="66"/>
        <v>69.665999999999997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0.16085176576900104</v>
      </c>
      <c r="C213" s="302">
        <v>0.49186498174306359</v>
      </c>
      <c r="D213" s="302">
        <f>SUM(B213:C213)</f>
        <v>0.65271674751206465</v>
      </c>
      <c r="E213" s="303"/>
      <c r="F213" s="302">
        <v>0.22759945735193918</v>
      </c>
      <c r="G213" s="302">
        <v>0.54689534262748141</v>
      </c>
      <c r="H213" s="302">
        <f>SUM(F213:G213)</f>
        <v>0.77449479997942061</v>
      </c>
      <c r="I213" s="303"/>
      <c r="J213" s="302">
        <v>0.2322817021500079</v>
      </c>
      <c r="K213" s="302">
        <v>0.59081868040234486</v>
      </c>
      <c r="L213" s="302">
        <f>SUM(J213:K213)</f>
        <v>0.82310038255235274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0.27586296176867181</v>
      </c>
      <c r="C214" s="302">
        <v>0.83885794528734614</v>
      </c>
      <c r="D214" s="302">
        <f t="shared" ref="D214:D221" si="67">SUM(B214:C214)</f>
        <v>1.114720907056018</v>
      </c>
      <c r="E214" s="303"/>
      <c r="F214" s="302">
        <v>0.44279864610319458</v>
      </c>
      <c r="G214" s="302">
        <v>0.76653242202272964</v>
      </c>
      <c r="H214" s="302">
        <f t="shared" ref="H214:H221" si="68">SUM(F214:G214)</f>
        <v>1.2093310681259242</v>
      </c>
      <c r="I214" s="303"/>
      <c r="J214" s="302">
        <v>0.52333624383153199</v>
      </c>
      <c r="K214" s="302">
        <v>0.77443338224522462</v>
      </c>
      <c r="L214" s="302">
        <f t="shared" ref="L214:L221" si="69">SUM(J214:K214)</f>
        <v>1.2977696260767566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0.45164006212286562</v>
      </c>
      <c r="C215" s="302">
        <v>0.69718503823458489</v>
      </c>
      <c r="D215" s="302">
        <f t="shared" si="67"/>
        <v>1.1488251003574506</v>
      </c>
      <c r="E215" s="303"/>
      <c r="F215" s="302">
        <v>0.63143786090901155</v>
      </c>
      <c r="G215" s="302">
        <v>1.0302764160649922</v>
      </c>
      <c r="H215" s="302">
        <f t="shared" si="68"/>
        <v>1.6617142769740036</v>
      </c>
      <c r="I215" s="303"/>
      <c r="J215" s="302">
        <v>0.67048293331421227</v>
      </c>
      <c r="K215" s="302">
        <v>0.97619037580911394</v>
      </c>
      <c r="L215" s="302">
        <f t="shared" si="69"/>
        <v>1.6466733091233263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0.56090414571905456</v>
      </c>
      <c r="C216" s="302">
        <v>0.14196030121948547</v>
      </c>
      <c r="D216" s="302">
        <f t="shared" si="67"/>
        <v>0.70286444693854</v>
      </c>
      <c r="E216" s="303"/>
      <c r="F216" s="302">
        <v>0.51714044097835221</v>
      </c>
      <c r="G216" s="302">
        <v>0.28461590721031749</v>
      </c>
      <c r="H216" s="302">
        <f t="shared" si="68"/>
        <v>0.8017563481886697</v>
      </c>
      <c r="I216" s="303"/>
      <c r="J216" s="302">
        <v>0.4215706692593118</v>
      </c>
      <c r="K216" s="302">
        <v>0.28081608298587779</v>
      </c>
      <c r="L216" s="302">
        <f t="shared" si="69"/>
        <v>0.70238675224518965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0.11822917566203341</v>
      </c>
      <c r="C217" s="302">
        <v>0.69981463788055598</v>
      </c>
      <c r="D217" s="302">
        <f t="shared" si="67"/>
        <v>0.81804381354258937</v>
      </c>
      <c r="E217" s="303"/>
      <c r="F217" s="302">
        <v>0.15428075882194681</v>
      </c>
      <c r="G217" s="302">
        <v>0.50075562910919147</v>
      </c>
      <c r="H217" s="302">
        <f t="shared" si="68"/>
        <v>0.65503638793113828</v>
      </c>
      <c r="I217" s="303"/>
      <c r="J217" s="302">
        <v>0.18437655017160817</v>
      </c>
      <c r="K217" s="302">
        <v>0.4214198694831377</v>
      </c>
      <c r="L217" s="302">
        <f t="shared" si="69"/>
        <v>0.60579641965474584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0.1663351080090886</v>
      </c>
      <c r="C218" s="302">
        <v>7.1913316376153003E-2</v>
      </c>
      <c r="D218" s="302">
        <f t="shared" si="67"/>
        <v>0.2382484243852416</v>
      </c>
      <c r="E218" s="303"/>
      <c r="F218" s="302">
        <v>0.27827362785852694</v>
      </c>
      <c r="G218" s="302">
        <v>0.12104339737850064</v>
      </c>
      <c r="H218" s="302">
        <f t="shared" si="68"/>
        <v>0.39931702523702761</v>
      </c>
      <c r="I218" s="303"/>
      <c r="J218" s="302">
        <v>0.2817423588202953</v>
      </c>
      <c r="K218" s="302">
        <v>0.13365025931147473</v>
      </c>
      <c r="L218" s="302">
        <f t="shared" si="69"/>
        <v>0.41539261813177003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0.2565374648958248</v>
      </c>
      <c r="C219" s="302">
        <v>0.1208322171062394</v>
      </c>
      <c r="D219" s="302">
        <f t="shared" si="67"/>
        <v>0.37736968200206422</v>
      </c>
      <c r="E219" s="303"/>
      <c r="F219" s="302">
        <v>0.19133781208875342</v>
      </c>
      <c r="G219" s="302">
        <v>0.19568495741370617</v>
      </c>
      <c r="H219" s="302">
        <f t="shared" si="68"/>
        <v>0.38702276950245962</v>
      </c>
      <c r="I219" s="303"/>
      <c r="J219" s="302">
        <v>0.18071519199515979</v>
      </c>
      <c r="K219" s="302">
        <v>0.25375029432735818</v>
      </c>
      <c r="L219" s="302">
        <f t="shared" si="69"/>
        <v>0.43446548632251797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0.11454718379200909</v>
      </c>
      <c r="C220" s="302">
        <v>0.20296608935065025</v>
      </c>
      <c r="D220" s="302">
        <f t="shared" si="67"/>
        <v>0.31751327314265931</v>
      </c>
      <c r="E220" s="303"/>
      <c r="F220" s="302">
        <v>8.8707812767121627E-2</v>
      </c>
      <c r="G220" s="302">
        <v>0.16496365499972818</v>
      </c>
      <c r="H220" s="302">
        <f t="shared" si="68"/>
        <v>0.25367146776684979</v>
      </c>
      <c r="I220" s="303"/>
      <c r="J220" s="302">
        <v>9.3160297628081173E-2</v>
      </c>
      <c r="K220" s="302">
        <v>0.18401558706668592</v>
      </c>
      <c r="L220" s="302">
        <f t="shared" si="69"/>
        <v>0.27717588469476706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0.59554487396127043</v>
      </c>
      <c r="C221" s="302">
        <v>0.39815273110209298</v>
      </c>
      <c r="D221" s="302">
        <f t="shared" si="67"/>
        <v>0.99369760506336346</v>
      </c>
      <c r="E221" s="303"/>
      <c r="F221" s="302">
        <v>0.41300382680966641</v>
      </c>
      <c r="G221" s="302">
        <v>0.49665202948485704</v>
      </c>
      <c r="H221" s="302">
        <f t="shared" si="68"/>
        <v>0.90965585629452339</v>
      </c>
      <c r="I221" s="303"/>
      <c r="J221" s="302">
        <v>0.3381256681017778</v>
      </c>
      <c r="K221" s="302">
        <v>0.50011385309679279</v>
      </c>
      <c r="L221" s="302">
        <f t="shared" si="69"/>
        <v>0.83823952119857059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2.7004527416998192</v>
      </c>
      <c r="C223" s="311">
        <f t="shared" ref="C223:D223" si="70">SUM(C213:C221)</f>
        <v>3.6635472583001718</v>
      </c>
      <c r="D223" s="311">
        <f t="shared" si="70"/>
        <v>6.3639999999999919</v>
      </c>
      <c r="E223" s="311"/>
      <c r="F223" s="311">
        <f t="shared" ref="F223:H223" si="71">SUM(F213:F221)</f>
        <v>2.9445802436885127</v>
      </c>
      <c r="G223" s="311">
        <f t="shared" si="71"/>
        <v>4.1074197563115042</v>
      </c>
      <c r="H223" s="311">
        <f t="shared" si="71"/>
        <v>7.0520000000000174</v>
      </c>
      <c r="I223" s="311"/>
      <c r="J223" s="311">
        <f t="shared" ref="J223:L223" si="72">SUM(J213:J221)</f>
        <v>2.9257916152719861</v>
      </c>
      <c r="K223" s="311">
        <f t="shared" si="72"/>
        <v>4.1152083847280103</v>
      </c>
      <c r="L223" s="311">
        <f t="shared" si="72"/>
        <v>7.0409999999999968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0.93955892004867247</v>
      </c>
      <c r="C230" s="302">
        <v>2.646931932493092</v>
      </c>
      <c r="D230" s="302">
        <f>SUM(B230:C230)</f>
        <v>3.5864908525417647</v>
      </c>
      <c r="E230" s="303"/>
      <c r="F230" s="302">
        <v>1.2380055968921249</v>
      </c>
      <c r="G230" s="302">
        <v>3.8245819377944419</v>
      </c>
      <c r="H230" s="302">
        <f>SUM(F230:G230)</f>
        <v>5.0625875346865667</v>
      </c>
      <c r="I230" s="303"/>
      <c r="J230" s="302">
        <v>1.5536272780504672</v>
      </c>
      <c r="K230" s="302">
        <v>4.0583534519955577</v>
      </c>
      <c r="L230" s="302">
        <f>SUM(J230:K230)</f>
        <v>5.6119807300460245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1.6751159829229627</v>
      </c>
      <c r="C231" s="302">
        <v>7.8268769828805258</v>
      </c>
      <c r="D231" s="302">
        <f t="shared" ref="D231:D238" si="73">SUM(B231:C231)</f>
        <v>9.5019929658034883</v>
      </c>
      <c r="E231" s="303"/>
      <c r="F231" s="302">
        <v>2.4674808023584558</v>
      </c>
      <c r="G231" s="302">
        <v>12.174509514016181</v>
      </c>
      <c r="H231" s="302">
        <f t="shared" ref="H231:H238" si="74">SUM(F231:G231)</f>
        <v>14.641990316374637</v>
      </c>
      <c r="I231" s="303"/>
      <c r="J231" s="302">
        <v>3.2408497187082386</v>
      </c>
      <c r="K231" s="302">
        <v>14.006126835499378</v>
      </c>
      <c r="L231" s="302">
        <f t="shared" ref="L231:L238" si="75">SUM(J231:K231)</f>
        <v>17.246976554207617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1.2245535864666544</v>
      </c>
      <c r="C232" s="302">
        <v>2.7674293547817372</v>
      </c>
      <c r="D232" s="302">
        <f t="shared" si="73"/>
        <v>3.9919829412483914</v>
      </c>
      <c r="E232" s="303"/>
      <c r="F232" s="302">
        <v>1.5633824499015947</v>
      </c>
      <c r="G232" s="302">
        <v>4.1398342678250843</v>
      </c>
      <c r="H232" s="302">
        <f t="shared" si="74"/>
        <v>5.7032167177266793</v>
      </c>
      <c r="I232" s="303"/>
      <c r="J232" s="302">
        <v>1.806823301001834</v>
      </c>
      <c r="K232" s="302">
        <v>4.2320685521899852</v>
      </c>
      <c r="L232" s="302">
        <f t="shared" si="75"/>
        <v>6.038891853191819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1.4841672211652495</v>
      </c>
      <c r="C233" s="302">
        <v>0.90125812815220052</v>
      </c>
      <c r="D233" s="302">
        <f t="shared" si="73"/>
        <v>2.3854253493174502</v>
      </c>
      <c r="E233" s="303"/>
      <c r="F233" s="302">
        <v>1.3583595677270481</v>
      </c>
      <c r="G233" s="302">
        <v>1.2402458490151109</v>
      </c>
      <c r="H233" s="302">
        <f t="shared" si="74"/>
        <v>2.5986054167421591</v>
      </c>
      <c r="I233" s="303"/>
      <c r="J233" s="302">
        <v>1.0134052658812425</v>
      </c>
      <c r="K233" s="302">
        <v>1.3571739396414029</v>
      </c>
      <c r="L233" s="302">
        <f t="shared" si="75"/>
        <v>2.3705792055226453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0.1174437502833605</v>
      </c>
      <c r="C234" s="302">
        <v>1.6437119764317043</v>
      </c>
      <c r="D234" s="302">
        <f t="shared" si="73"/>
        <v>1.7611557267150648</v>
      </c>
      <c r="E234" s="303"/>
      <c r="F234" s="302">
        <v>0.14632526035718493</v>
      </c>
      <c r="G234" s="302">
        <v>1.6603960140602898</v>
      </c>
      <c r="H234" s="302">
        <f t="shared" si="74"/>
        <v>1.8067212744174748</v>
      </c>
      <c r="I234" s="303"/>
      <c r="J234" s="302">
        <v>0.24877675349746178</v>
      </c>
      <c r="K234" s="302">
        <v>1.4113590468573107</v>
      </c>
      <c r="L234" s="302">
        <f t="shared" si="75"/>
        <v>1.6601358003547726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0.27905219280911814</v>
      </c>
      <c r="C235" s="302">
        <v>0.25988562234793433</v>
      </c>
      <c r="D235" s="302">
        <f t="shared" si="73"/>
        <v>0.53893781515705252</v>
      </c>
      <c r="E235" s="303"/>
      <c r="F235" s="302">
        <v>0.28318472170115139</v>
      </c>
      <c r="G235" s="302">
        <v>0.33621715933784324</v>
      </c>
      <c r="H235" s="302">
        <f t="shared" si="74"/>
        <v>0.61940188103899463</v>
      </c>
      <c r="I235" s="303"/>
      <c r="J235" s="302">
        <v>0.3433761072907201</v>
      </c>
      <c r="K235" s="302">
        <v>0.46681802952192819</v>
      </c>
      <c r="L235" s="302">
        <f t="shared" si="75"/>
        <v>0.81019413681264829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0.94548011547324062</v>
      </c>
      <c r="C236" s="302">
        <v>0.70728045085344071</v>
      </c>
      <c r="D236" s="302">
        <f t="shared" si="73"/>
        <v>1.6527605663266813</v>
      </c>
      <c r="E236" s="303"/>
      <c r="F236" s="302">
        <v>0.83373844042467105</v>
      </c>
      <c r="G236" s="302">
        <v>0.826276996257852</v>
      </c>
      <c r="H236" s="302">
        <f t="shared" si="74"/>
        <v>1.660015436682523</v>
      </c>
      <c r="I236" s="303"/>
      <c r="J236" s="302">
        <v>0.95582446923138176</v>
      </c>
      <c r="K236" s="302">
        <v>1.2334253146372034</v>
      </c>
      <c r="L236" s="302">
        <f t="shared" si="75"/>
        <v>2.1892497838685854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7.3057095899708283E-2</v>
      </c>
      <c r="C237" s="302">
        <v>0.33203980273058981</v>
      </c>
      <c r="D237" s="302">
        <f t="shared" si="73"/>
        <v>0.40509689863029807</v>
      </c>
      <c r="E237" s="303"/>
      <c r="F237" s="302">
        <v>5.8003320114112578E-2</v>
      </c>
      <c r="G237" s="302">
        <v>0.33030656298103828</v>
      </c>
      <c r="H237" s="302">
        <f t="shared" si="74"/>
        <v>0.38830988309515085</v>
      </c>
      <c r="I237" s="303"/>
      <c r="J237" s="302">
        <v>7.0511520622991777E-2</v>
      </c>
      <c r="K237" s="302">
        <v>0.37512027151281374</v>
      </c>
      <c r="L237" s="302">
        <f t="shared" si="75"/>
        <v>0.4456317921358055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0.17010711569277823</v>
      </c>
      <c r="C238" s="302">
        <v>0.53404976856705677</v>
      </c>
      <c r="D238" s="302">
        <f t="shared" si="73"/>
        <v>0.70415688425983503</v>
      </c>
      <c r="E238" s="303"/>
      <c r="F238" s="302">
        <v>0.14479639444422099</v>
      </c>
      <c r="G238" s="302">
        <v>0.50335514479159305</v>
      </c>
      <c r="H238" s="302">
        <f t="shared" si="74"/>
        <v>0.64815153923581403</v>
      </c>
      <c r="I238" s="303"/>
      <c r="J238" s="302">
        <v>0.13458661084846757</v>
      </c>
      <c r="K238" s="302">
        <v>0.44777353301166917</v>
      </c>
      <c r="L238" s="302">
        <f t="shared" si="75"/>
        <v>0.58236014386013668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6.9085359807617435</v>
      </c>
      <c r="C240" s="311">
        <f t="shared" ref="C240:D240" si="76">SUM(C230:C238)</f>
        <v>17.619464019238286</v>
      </c>
      <c r="D240" s="311">
        <f t="shared" si="76"/>
        <v>24.528000000000024</v>
      </c>
      <c r="E240" s="311"/>
      <c r="F240" s="311">
        <f t="shared" ref="F240:H240" si="77">SUM(F230:F238)</f>
        <v>8.093276553920564</v>
      </c>
      <c r="G240" s="311">
        <f t="shared" si="77"/>
        <v>25.035723446079437</v>
      </c>
      <c r="H240" s="311">
        <f t="shared" si="77"/>
        <v>33.128999999999998</v>
      </c>
      <c r="I240" s="311"/>
      <c r="J240" s="311">
        <f t="shared" ref="J240:L240" si="78">SUM(J230:J238)</f>
        <v>9.3677810251328051</v>
      </c>
      <c r="K240" s="311">
        <f t="shared" si="78"/>
        <v>27.588218974867249</v>
      </c>
      <c r="L240" s="311">
        <f t="shared" si="78"/>
        <v>36.956000000000053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2.5737818885213755</v>
      </c>
      <c r="C247" s="302">
        <v>3.9407675322029267</v>
      </c>
      <c r="D247" s="302">
        <f>SUM(B247:C247)</f>
        <v>6.5145494207243022</v>
      </c>
      <c r="E247" s="303"/>
      <c r="F247" s="302">
        <v>2.7605867867813276</v>
      </c>
      <c r="G247" s="302">
        <v>3.6580846628575654</v>
      </c>
      <c r="H247" s="302">
        <f>SUM(F247:G247)</f>
        <v>6.418671449638893</v>
      </c>
      <c r="I247" s="303"/>
      <c r="J247" s="302">
        <v>3.2632918245189937</v>
      </c>
      <c r="K247" s="302">
        <v>3.356475145328198</v>
      </c>
      <c r="L247" s="302">
        <f>SUM(J247:K247)</f>
        <v>6.6197669698471913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3.1800972021641707</v>
      </c>
      <c r="C248" s="302">
        <v>5.450322825495955</v>
      </c>
      <c r="D248" s="302">
        <f t="shared" ref="D248:D255" si="79">SUM(B248:C248)</f>
        <v>8.6304200276601257</v>
      </c>
      <c r="E248" s="303"/>
      <c r="F248" s="302">
        <v>3.9526673288332366</v>
      </c>
      <c r="G248" s="302">
        <v>5.8104276890127968</v>
      </c>
      <c r="H248" s="302">
        <f t="shared" ref="H248:H255" si="80">SUM(F248:G248)</f>
        <v>9.7630950178460338</v>
      </c>
      <c r="I248" s="303"/>
      <c r="J248" s="302">
        <v>4.9937738608455202</v>
      </c>
      <c r="K248" s="302">
        <v>6.7554656192761771</v>
      </c>
      <c r="L248" s="302">
        <f t="shared" ref="L248:L255" si="81">SUM(J248:K248)</f>
        <v>11.749239480121698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4.7018184518110253</v>
      </c>
      <c r="C249" s="302">
        <v>4.968407233907925</v>
      </c>
      <c r="D249" s="302">
        <f t="shared" si="79"/>
        <v>9.6702256857189504</v>
      </c>
      <c r="E249" s="303"/>
      <c r="F249" s="302">
        <v>4.7574737329177159</v>
      </c>
      <c r="G249" s="302">
        <v>4.7720139655081182</v>
      </c>
      <c r="H249" s="302">
        <f t="shared" si="80"/>
        <v>9.5294876984258341</v>
      </c>
      <c r="I249" s="303"/>
      <c r="J249" s="302">
        <v>4.9951673880766725</v>
      </c>
      <c r="K249" s="302">
        <v>3.9805611325804899</v>
      </c>
      <c r="L249" s="302">
        <f t="shared" si="81"/>
        <v>8.975728520657162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11.635186111434066</v>
      </c>
      <c r="C250" s="302">
        <v>5.0070414471895379</v>
      </c>
      <c r="D250" s="302">
        <f t="shared" si="79"/>
        <v>16.642227558623603</v>
      </c>
      <c r="E250" s="303"/>
      <c r="F250" s="302">
        <v>9.1943023457952098</v>
      </c>
      <c r="G250" s="302">
        <v>4.7668161150507808</v>
      </c>
      <c r="H250" s="302">
        <f t="shared" si="80"/>
        <v>13.961118460845992</v>
      </c>
      <c r="I250" s="303"/>
      <c r="J250" s="302">
        <v>6.5686277335801737</v>
      </c>
      <c r="K250" s="302">
        <v>4.5787953705960378</v>
      </c>
      <c r="L250" s="302">
        <f t="shared" si="81"/>
        <v>11.147423104176212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0.15542078254917804</v>
      </c>
      <c r="C251" s="302">
        <v>0.48589535189499838</v>
      </c>
      <c r="D251" s="302">
        <f t="shared" si="79"/>
        <v>0.64131613444417646</v>
      </c>
      <c r="E251" s="303"/>
      <c r="F251" s="302">
        <v>0.14859331314018828</v>
      </c>
      <c r="G251" s="302">
        <v>0.38678735376708429</v>
      </c>
      <c r="H251" s="302">
        <f t="shared" si="80"/>
        <v>0.5353806669072726</v>
      </c>
      <c r="I251" s="303"/>
      <c r="J251" s="302">
        <v>0.20687424210602195</v>
      </c>
      <c r="K251" s="302">
        <v>0.32453750181831159</v>
      </c>
      <c r="L251" s="302">
        <f t="shared" si="81"/>
        <v>0.53141174392433355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0.18081768816172739</v>
      </c>
      <c r="C252" s="302">
        <v>0.10639615386797389</v>
      </c>
      <c r="D252" s="302">
        <f t="shared" si="79"/>
        <v>0.28721384202970129</v>
      </c>
      <c r="E252" s="303"/>
      <c r="F252" s="302">
        <v>0.27131396161063681</v>
      </c>
      <c r="G252" s="302">
        <v>0.12769532091426672</v>
      </c>
      <c r="H252" s="302">
        <f t="shared" si="80"/>
        <v>0.39900928252490353</v>
      </c>
      <c r="I252" s="303"/>
      <c r="J252" s="302">
        <v>0.31430901047080873</v>
      </c>
      <c r="K252" s="302">
        <v>0.16007659395243817</v>
      </c>
      <c r="L252" s="302">
        <f t="shared" si="81"/>
        <v>0.4743856044232469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2.6581739952515466</v>
      </c>
      <c r="C253" s="302">
        <v>1.3747540501182496</v>
      </c>
      <c r="D253" s="302">
        <f t="shared" si="79"/>
        <v>4.032928045369796</v>
      </c>
      <c r="E253" s="303"/>
      <c r="F253" s="302">
        <v>2.4958891288313199</v>
      </c>
      <c r="G253" s="302">
        <v>1.2454023754500745</v>
      </c>
      <c r="H253" s="302">
        <f t="shared" si="80"/>
        <v>3.7412915042813943</v>
      </c>
      <c r="I253" s="303"/>
      <c r="J253" s="302">
        <v>2.7302870811057414</v>
      </c>
      <c r="K253" s="302">
        <v>1.6190761232428523</v>
      </c>
      <c r="L253" s="302">
        <f t="shared" si="81"/>
        <v>4.3493632043485935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0.11305887233035093</v>
      </c>
      <c r="C254" s="302">
        <v>0.22146254798186482</v>
      </c>
      <c r="D254" s="302">
        <f t="shared" si="79"/>
        <v>0.33452142031221577</v>
      </c>
      <c r="E254" s="303"/>
      <c r="F254" s="302">
        <v>7.7602520795011662E-2</v>
      </c>
      <c r="G254" s="302">
        <v>0.23454881642960598</v>
      </c>
      <c r="H254" s="302">
        <f t="shared" si="80"/>
        <v>0.31215133722461763</v>
      </c>
      <c r="I254" s="303"/>
      <c r="J254" s="302">
        <v>0.12886490417207458</v>
      </c>
      <c r="K254" s="302">
        <v>0.31919787755708445</v>
      </c>
      <c r="L254" s="302">
        <f t="shared" si="81"/>
        <v>0.44806278172915903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0.46285732857935635</v>
      </c>
      <c r="C255" s="302">
        <v>0.43874053653778033</v>
      </c>
      <c r="D255" s="302">
        <f t="shared" si="79"/>
        <v>0.90159786511713669</v>
      </c>
      <c r="E255" s="303"/>
      <c r="F255" s="302">
        <v>0.30858859849989767</v>
      </c>
      <c r="G255" s="302">
        <v>0.31520598380514053</v>
      </c>
      <c r="H255" s="302">
        <f t="shared" si="80"/>
        <v>0.62379458230503815</v>
      </c>
      <c r="I255" s="303"/>
      <c r="J255" s="302">
        <v>0.32446560706382421</v>
      </c>
      <c r="K255" s="302">
        <v>0.28315298370869507</v>
      </c>
      <c r="L255" s="302">
        <f t="shared" si="81"/>
        <v>0.60761859077251934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25.661212320802804</v>
      </c>
      <c r="C257" s="311">
        <f t="shared" ref="C257:D257" si="82">SUM(C247:C255)</f>
        <v>21.993787679197212</v>
      </c>
      <c r="D257" s="311">
        <f t="shared" si="82"/>
        <v>47.655000000000001</v>
      </c>
      <c r="E257" s="311"/>
      <c r="F257" s="311">
        <f t="shared" ref="F257:H257" si="83">SUM(F247:F255)</f>
        <v>23.967017717204548</v>
      </c>
      <c r="G257" s="311">
        <f t="shared" si="83"/>
        <v>21.316982282795429</v>
      </c>
      <c r="H257" s="311">
        <f t="shared" si="83"/>
        <v>45.283999999999978</v>
      </c>
      <c r="I257" s="311"/>
      <c r="J257" s="311">
        <f t="shared" ref="J257:L257" si="84">SUM(J247:J255)</f>
        <v>23.525661651939831</v>
      </c>
      <c r="K257" s="311">
        <f t="shared" si="84"/>
        <v>21.377338348060288</v>
      </c>
      <c r="L257" s="311">
        <f t="shared" si="84"/>
        <v>44.903000000000105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1.0537501973764669</v>
      </c>
      <c r="C264" s="302">
        <v>1.84192156707697</v>
      </c>
      <c r="D264" s="302">
        <f>SUM(B264:C264)</f>
        <v>2.8956717644534367</v>
      </c>
      <c r="E264" s="303"/>
      <c r="F264" s="302">
        <v>2.6037903809234479</v>
      </c>
      <c r="G264" s="302">
        <v>2.4717035187756253</v>
      </c>
      <c r="H264" s="302">
        <f>SUM(F264:G264)</f>
        <v>5.0754938996990733</v>
      </c>
      <c r="I264" s="303"/>
      <c r="J264" s="302">
        <v>2.5376314320623687</v>
      </c>
      <c r="K264" s="302">
        <v>2.5886265629670406</v>
      </c>
      <c r="L264" s="302">
        <f>SUM(J264:K264)</f>
        <v>5.1262579950294089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0.86314170444747285</v>
      </c>
      <c r="C265" s="302">
        <v>1.3015405918528595</v>
      </c>
      <c r="D265" s="302">
        <f t="shared" ref="D265:D272" si="85">SUM(B265:C265)</f>
        <v>2.1646822963003323</v>
      </c>
      <c r="E265" s="303"/>
      <c r="F265" s="302">
        <v>1.4984675323665433</v>
      </c>
      <c r="G265" s="302">
        <v>2.2181581536918467</v>
      </c>
      <c r="H265" s="302">
        <f t="shared" ref="H265:H272" si="86">SUM(F265:G265)</f>
        <v>3.7166256860583902</v>
      </c>
      <c r="I265" s="303"/>
      <c r="J265" s="302">
        <v>1.5134133514086952</v>
      </c>
      <c r="K265" s="302">
        <v>2.237988049261002</v>
      </c>
      <c r="L265" s="302">
        <f t="shared" ref="L265:L272" si="87">SUM(J265:K265)</f>
        <v>3.751401400669697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1.0553784953253742</v>
      </c>
      <c r="C266" s="302">
        <v>0.94035020408422432</v>
      </c>
      <c r="D266" s="302">
        <f t="shared" si="85"/>
        <v>1.9957286994095984</v>
      </c>
      <c r="E266" s="303"/>
      <c r="F266" s="302">
        <v>1.6266715050267893</v>
      </c>
      <c r="G266" s="302">
        <v>1.424303696646442</v>
      </c>
      <c r="H266" s="302">
        <f t="shared" si="86"/>
        <v>3.0509752016732312</v>
      </c>
      <c r="I266" s="303"/>
      <c r="J266" s="302">
        <v>1.6745508017199013</v>
      </c>
      <c r="K266" s="302">
        <v>1.1124561810943123</v>
      </c>
      <c r="L266" s="302">
        <f t="shared" si="87"/>
        <v>2.7870069828142139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2.6601531116421331</v>
      </c>
      <c r="C267" s="302">
        <v>0.64770449440862599</v>
      </c>
      <c r="D267" s="302">
        <f t="shared" si="85"/>
        <v>3.3078576060507592</v>
      </c>
      <c r="E267" s="303"/>
      <c r="F267" s="302">
        <v>2.9416478171144145</v>
      </c>
      <c r="G267" s="302">
        <v>0.98996245944442862</v>
      </c>
      <c r="H267" s="302">
        <f t="shared" si="86"/>
        <v>3.931610276558843</v>
      </c>
      <c r="I267" s="303"/>
      <c r="J267" s="302">
        <v>2.0604482101393291</v>
      </c>
      <c r="K267" s="302">
        <v>0.89251167619200389</v>
      </c>
      <c r="L267" s="302">
        <f t="shared" si="87"/>
        <v>2.9529598863313331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0.22493244410224927</v>
      </c>
      <c r="C268" s="302">
        <v>1.174224925422126</v>
      </c>
      <c r="D268" s="302">
        <f t="shared" si="85"/>
        <v>1.3991573695243753</v>
      </c>
      <c r="E268" s="303"/>
      <c r="F268" s="302">
        <v>0.6638104832347842</v>
      </c>
      <c r="G268" s="302">
        <v>1.0149579459754374</v>
      </c>
      <c r="H268" s="302">
        <f t="shared" si="86"/>
        <v>1.6787684292102216</v>
      </c>
      <c r="I268" s="303"/>
      <c r="J268" s="302">
        <v>1.0363484626211934</v>
      </c>
      <c r="K268" s="302">
        <v>0.9270533974613776</v>
      </c>
      <c r="L268" s="302">
        <f t="shared" si="87"/>
        <v>1.9634018600825711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0.35898540615672142</v>
      </c>
      <c r="C269" s="302">
        <v>0.18646147800595789</v>
      </c>
      <c r="D269" s="302">
        <f t="shared" si="85"/>
        <v>0.54544688416267928</v>
      </c>
      <c r="E269" s="303"/>
      <c r="F269" s="302">
        <v>0.4691734638760291</v>
      </c>
      <c r="G269" s="302">
        <v>0.2298357356036006</v>
      </c>
      <c r="H269" s="302">
        <f t="shared" si="86"/>
        <v>0.69900919947962969</v>
      </c>
      <c r="I269" s="303"/>
      <c r="J269" s="302">
        <v>0.55638606586106143</v>
      </c>
      <c r="K269" s="302">
        <v>0.24509381549584958</v>
      </c>
      <c r="L269" s="302">
        <f t="shared" si="87"/>
        <v>0.80147988135691106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1.3930474714115826</v>
      </c>
      <c r="C270" s="302">
        <v>0.67453047088927276</v>
      </c>
      <c r="D270" s="302">
        <f t="shared" si="85"/>
        <v>2.0675779423008551</v>
      </c>
      <c r="E270" s="303"/>
      <c r="F270" s="302">
        <v>1.5482421563668094</v>
      </c>
      <c r="G270" s="302">
        <v>0.8170070728253348</v>
      </c>
      <c r="H270" s="302">
        <f t="shared" si="86"/>
        <v>2.3652492291921443</v>
      </c>
      <c r="I270" s="303"/>
      <c r="J270" s="302">
        <v>1.3600469768360417</v>
      </c>
      <c r="K270" s="302">
        <v>0.74279129176370651</v>
      </c>
      <c r="L270" s="302">
        <f t="shared" si="87"/>
        <v>2.102838268599748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3.0608134392012321E-2</v>
      </c>
      <c r="C271" s="302">
        <v>0.37794237976692202</v>
      </c>
      <c r="D271" s="302">
        <f t="shared" si="85"/>
        <v>0.40855051415893434</v>
      </c>
      <c r="E271" s="303"/>
      <c r="F271" s="302">
        <v>4.2374826261990912E-2</v>
      </c>
      <c r="G271" s="302">
        <v>0.43031001378274358</v>
      </c>
      <c r="H271" s="302">
        <f t="shared" si="86"/>
        <v>0.47268484004473449</v>
      </c>
      <c r="I271" s="303"/>
      <c r="J271" s="302">
        <v>7.2960307987686504E-2</v>
      </c>
      <c r="K271" s="302">
        <v>0.36413138897207953</v>
      </c>
      <c r="L271" s="302">
        <f t="shared" si="87"/>
        <v>0.43709169695976602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0.47244017515720249</v>
      </c>
      <c r="C272" s="302">
        <v>0.41788674848183394</v>
      </c>
      <c r="D272" s="302">
        <f t="shared" si="85"/>
        <v>0.89032692363903643</v>
      </c>
      <c r="E272" s="303"/>
      <c r="F272" s="302">
        <v>0.40335727808109489</v>
      </c>
      <c r="G272" s="302">
        <v>0.45822596000261773</v>
      </c>
      <c r="H272" s="302">
        <f t="shared" si="86"/>
        <v>0.86158323808371262</v>
      </c>
      <c r="I272" s="303"/>
      <c r="J272" s="302">
        <v>0.30961523593846457</v>
      </c>
      <c r="K272" s="302">
        <v>0.32894679221789308</v>
      </c>
      <c r="L272" s="302">
        <f t="shared" si="87"/>
        <v>0.63856202815635765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8.112437140011215</v>
      </c>
      <c r="C274" s="311">
        <f t="shared" ref="C274:D274" si="88">SUM(C264:C272)</f>
        <v>7.5625628599887937</v>
      </c>
      <c r="D274" s="311">
        <f t="shared" si="88"/>
        <v>15.675000000000006</v>
      </c>
      <c r="E274" s="311"/>
      <c r="F274" s="311">
        <f t="shared" ref="F274:H274" si="89">SUM(F264:F272)</f>
        <v>11.797535443251903</v>
      </c>
      <c r="G274" s="311">
        <f t="shared" si="89"/>
        <v>10.054464556748078</v>
      </c>
      <c r="H274" s="311">
        <f t="shared" si="89"/>
        <v>21.851999999999983</v>
      </c>
      <c r="I274" s="311"/>
      <c r="J274" s="311">
        <f t="shared" ref="J274:L274" si="90">SUM(J264:J272)</f>
        <v>11.121400844574744</v>
      </c>
      <c r="K274" s="311">
        <f t="shared" si="90"/>
        <v>9.439599155425265</v>
      </c>
      <c r="L274" s="311">
        <f t="shared" si="90"/>
        <v>20.561000000000003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3.3761598868887961</v>
      </c>
      <c r="C281" s="302">
        <v>5.7964145040488519</v>
      </c>
      <c r="D281" s="302">
        <f>SUM(B281:C281)</f>
        <v>9.1725743909376476</v>
      </c>
      <c r="E281" s="303"/>
      <c r="F281" s="302">
        <v>4.3514782211331449</v>
      </c>
      <c r="G281" s="302">
        <v>6.3613170188445816</v>
      </c>
      <c r="H281" s="302">
        <f>SUM(F281:G281)</f>
        <v>10.712795239977726</v>
      </c>
      <c r="I281" s="303"/>
      <c r="J281" s="302">
        <v>5.662017877661027</v>
      </c>
      <c r="K281" s="302">
        <v>7.0067402710081854</v>
      </c>
      <c r="L281" s="302">
        <f>SUM(J281:K281)</f>
        <v>12.668758148669212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9.2402198868969858</v>
      </c>
      <c r="C282" s="302">
        <v>19.252303607755053</v>
      </c>
      <c r="D282" s="302">
        <f t="shared" ref="D282:D289" si="91">SUM(B282:C282)</f>
        <v>28.49252349465204</v>
      </c>
      <c r="E282" s="303"/>
      <c r="F282" s="302">
        <v>13.195689448716177</v>
      </c>
      <c r="G282" s="302">
        <v>22.341721713451925</v>
      </c>
      <c r="H282" s="302">
        <f t="shared" ref="H282:H289" si="92">SUM(F282:G282)</f>
        <v>35.537411162168098</v>
      </c>
      <c r="I282" s="303"/>
      <c r="J282" s="302">
        <v>18.520383882034864</v>
      </c>
      <c r="K282" s="302">
        <v>24.792609813495623</v>
      </c>
      <c r="L282" s="302">
        <f t="shared" ref="L282:L289" si="93">SUM(J282:K282)</f>
        <v>43.312993695530487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6.4825803473232151</v>
      </c>
      <c r="C283" s="302">
        <v>7.6737696039632919</v>
      </c>
      <c r="D283" s="302">
        <f t="shared" si="91"/>
        <v>14.156349951286508</v>
      </c>
      <c r="E283" s="303"/>
      <c r="F283" s="302">
        <v>7.6865089765791357</v>
      </c>
      <c r="G283" s="302">
        <v>8.4702199563412872</v>
      </c>
      <c r="H283" s="302">
        <f t="shared" si="92"/>
        <v>16.156728932920423</v>
      </c>
      <c r="I283" s="303"/>
      <c r="J283" s="302">
        <v>9.7101794050200567</v>
      </c>
      <c r="K283" s="302">
        <v>8.0570024082239531</v>
      </c>
      <c r="L283" s="302">
        <f t="shared" si="93"/>
        <v>17.767181813244008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15.273299922383002</v>
      </c>
      <c r="C284" s="302">
        <v>5.8055768782081518</v>
      </c>
      <c r="D284" s="302">
        <f t="shared" si="91"/>
        <v>21.078876800591154</v>
      </c>
      <c r="E284" s="303"/>
      <c r="F284" s="302">
        <v>14.710496341032725</v>
      </c>
      <c r="G284" s="302">
        <v>5.8701003759736192</v>
      </c>
      <c r="H284" s="302">
        <f t="shared" si="92"/>
        <v>20.580596717006344</v>
      </c>
      <c r="I284" s="303"/>
      <c r="J284" s="302">
        <v>11.349466438196352</v>
      </c>
      <c r="K284" s="302">
        <v>7.0116008040914055</v>
      </c>
      <c r="L284" s="302">
        <f t="shared" si="93"/>
        <v>18.361067242287756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0.41610664174541134</v>
      </c>
      <c r="C285" s="302">
        <v>2.282197483052173</v>
      </c>
      <c r="D285" s="302">
        <f t="shared" si="91"/>
        <v>2.6983041247975841</v>
      </c>
      <c r="E285" s="303"/>
      <c r="F285" s="302">
        <v>0.42899840645419635</v>
      </c>
      <c r="G285" s="302">
        <v>1.660041465126487</v>
      </c>
      <c r="H285" s="302">
        <f t="shared" si="92"/>
        <v>2.0890398715806833</v>
      </c>
      <c r="I285" s="303"/>
      <c r="J285" s="302">
        <v>0.86679580203370621</v>
      </c>
      <c r="K285" s="302">
        <v>1.4645653012309912</v>
      </c>
      <c r="L285" s="302">
        <f t="shared" si="93"/>
        <v>2.3313611032646975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1.0387796577068706</v>
      </c>
      <c r="C286" s="302">
        <v>0.58887910214052974</v>
      </c>
      <c r="D286" s="302">
        <f t="shared" si="91"/>
        <v>1.6276587598474004</v>
      </c>
      <c r="E286" s="303"/>
      <c r="F286" s="302">
        <v>1.5493970163661017</v>
      </c>
      <c r="G286" s="302">
        <v>0.64074124934721055</v>
      </c>
      <c r="H286" s="302">
        <f t="shared" si="92"/>
        <v>2.1901382657133124</v>
      </c>
      <c r="I286" s="303"/>
      <c r="J286" s="302">
        <v>2.1288707919563299</v>
      </c>
      <c r="K286" s="302">
        <v>1.0779140434848618</v>
      </c>
      <c r="L286" s="302">
        <f t="shared" si="93"/>
        <v>3.2067848354411916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2.608956590901327</v>
      </c>
      <c r="C287" s="302">
        <v>1.4050979978595941</v>
      </c>
      <c r="D287" s="302">
        <f t="shared" si="91"/>
        <v>4.0140545887609207</v>
      </c>
      <c r="E287" s="303"/>
      <c r="F287" s="302">
        <v>2.4185814617175576</v>
      </c>
      <c r="G287" s="302">
        <v>1.2558371044254246</v>
      </c>
      <c r="H287" s="302">
        <f t="shared" si="92"/>
        <v>3.6744185661429825</v>
      </c>
      <c r="I287" s="303"/>
      <c r="J287" s="302">
        <v>2.7070284221080976</v>
      </c>
      <c r="K287" s="302">
        <v>1.7691766225280496</v>
      </c>
      <c r="L287" s="302">
        <f t="shared" si="93"/>
        <v>4.4762050446361474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0.29033082222654399</v>
      </c>
      <c r="C288" s="302">
        <v>1.5437999073445843</v>
      </c>
      <c r="D288" s="302">
        <f t="shared" si="91"/>
        <v>1.8341307295711282</v>
      </c>
      <c r="E288" s="303"/>
      <c r="F288" s="302">
        <v>0.24583915776921925</v>
      </c>
      <c r="G288" s="302">
        <v>1.134172628751823</v>
      </c>
      <c r="H288" s="302">
        <f t="shared" si="92"/>
        <v>1.3800117865210422</v>
      </c>
      <c r="I288" s="303"/>
      <c r="J288" s="302">
        <v>0.39175436167142313</v>
      </c>
      <c r="K288" s="302">
        <v>1.2867751512449606</v>
      </c>
      <c r="L288" s="302">
        <f t="shared" si="93"/>
        <v>1.6785295129163837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1.5049606321323188</v>
      </c>
      <c r="C289" s="302">
        <v>1.5775665274232551</v>
      </c>
      <c r="D289" s="302">
        <f t="shared" si="91"/>
        <v>3.0825271595555739</v>
      </c>
      <c r="E289" s="303"/>
      <c r="F289" s="302">
        <v>1.3069385651738057</v>
      </c>
      <c r="G289" s="302">
        <v>1.1069208927955205</v>
      </c>
      <c r="H289" s="302">
        <f t="shared" si="92"/>
        <v>2.413859457969326</v>
      </c>
      <c r="I289" s="303"/>
      <c r="J289" s="302">
        <v>1.0880255296442332</v>
      </c>
      <c r="K289" s="302">
        <v>1.1150930743656891</v>
      </c>
      <c r="L289" s="302">
        <f t="shared" si="93"/>
        <v>2.203118604009922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40.231394388204464</v>
      </c>
      <c r="C291" s="311">
        <f t="shared" ref="C291:D291" si="94">SUM(C281:C289)</f>
        <v>45.925605611795483</v>
      </c>
      <c r="D291" s="311">
        <f t="shared" si="94"/>
        <v>86.156999999999954</v>
      </c>
      <c r="E291" s="311"/>
      <c r="F291" s="311">
        <f t="shared" ref="F291:H291" si="95">SUM(F281:F289)</f>
        <v>45.893927594942063</v>
      </c>
      <c r="G291" s="311">
        <f t="shared" si="95"/>
        <v>48.841072405057879</v>
      </c>
      <c r="H291" s="311">
        <f t="shared" si="95"/>
        <v>94.734999999999928</v>
      </c>
      <c r="I291" s="311"/>
      <c r="J291" s="311">
        <f t="shared" ref="J291:L291" si="96">SUM(J281:J289)</f>
        <v>52.424522510326092</v>
      </c>
      <c r="K291" s="311">
        <f t="shared" si="96"/>
        <v>53.581477489673716</v>
      </c>
      <c r="L291" s="311">
        <f t="shared" si="96"/>
        <v>106.0059999999998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2.6428066510535011</v>
      </c>
      <c r="C298" s="302">
        <v>5.6538714728679391</v>
      </c>
      <c r="D298" s="302">
        <f>SUM(B298:C298)</f>
        <v>8.2966781239214402</v>
      </c>
      <c r="E298" s="303"/>
      <c r="F298" s="302">
        <v>3.9572139370188859</v>
      </c>
      <c r="G298" s="302">
        <v>4.9418186657470136</v>
      </c>
      <c r="H298" s="302">
        <f>SUM(F298:G298)</f>
        <v>8.8990326027658995</v>
      </c>
      <c r="I298" s="303"/>
      <c r="J298" s="302">
        <v>5.2270755016478745</v>
      </c>
      <c r="K298" s="302">
        <v>5.6578312854523825</v>
      </c>
      <c r="L298" s="302">
        <f>SUM(J298:K298)</f>
        <v>10.884906787100256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3.5169514747956399</v>
      </c>
      <c r="C299" s="302">
        <v>5.3531705367508522</v>
      </c>
      <c r="D299" s="302">
        <f t="shared" ref="D299:D306" si="97">SUM(B299:C299)</f>
        <v>8.870122011546492</v>
      </c>
      <c r="E299" s="303"/>
      <c r="F299" s="302">
        <v>5.3100222535138819</v>
      </c>
      <c r="G299" s="302">
        <v>5.5493889621787433</v>
      </c>
      <c r="H299" s="302">
        <f t="shared" ref="H299:H306" si="98">SUM(F299:G299)</f>
        <v>10.859411215692624</v>
      </c>
      <c r="I299" s="303"/>
      <c r="J299" s="302">
        <v>7.2327109920303245</v>
      </c>
      <c r="K299" s="302">
        <v>6.9719634796319845</v>
      </c>
      <c r="L299" s="302">
        <f t="shared" ref="L299:L306" si="99">SUM(J299:K299)</f>
        <v>14.204674471662308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5.0303132527271739</v>
      </c>
      <c r="C300" s="302">
        <v>7.7521467604587597</v>
      </c>
      <c r="D300" s="302">
        <f t="shared" si="97"/>
        <v>12.782460013185933</v>
      </c>
      <c r="E300" s="303"/>
      <c r="F300" s="302">
        <v>6.9143441173418774</v>
      </c>
      <c r="G300" s="302">
        <v>7.1626901046476092</v>
      </c>
      <c r="H300" s="302">
        <f t="shared" si="98"/>
        <v>14.077034221989486</v>
      </c>
      <c r="I300" s="303"/>
      <c r="J300" s="302">
        <v>8.269038879907713</v>
      </c>
      <c r="K300" s="302">
        <v>7.1226422672361638</v>
      </c>
      <c r="L300" s="302">
        <f t="shared" si="99"/>
        <v>15.391681147143878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8.4537079627935512</v>
      </c>
      <c r="C301" s="302">
        <v>5.8064278126800772</v>
      </c>
      <c r="D301" s="302">
        <f t="shared" si="97"/>
        <v>14.260135775473628</v>
      </c>
      <c r="E301" s="303"/>
      <c r="F301" s="302">
        <v>8.9946012111669393</v>
      </c>
      <c r="G301" s="302">
        <v>5.9589476283394758</v>
      </c>
      <c r="H301" s="302">
        <f t="shared" si="98"/>
        <v>14.953548839506414</v>
      </c>
      <c r="I301" s="303"/>
      <c r="J301" s="302">
        <v>9.5544127576767561</v>
      </c>
      <c r="K301" s="302">
        <v>7.2525203494550636</v>
      </c>
      <c r="L301" s="302">
        <f t="shared" si="99"/>
        <v>16.806933107131819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0.69025763639936755</v>
      </c>
      <c r="C302" s="302">
        <v>3.8877575500834269</v>
      </c>
      <c r="D302" s="302">
        <f t="shared" si="97"/>
        <v>4.5780151864827943</v>
      </c>
      <c r="E302" s="303"/>
      <c r="F302" s="302">
        <v>1.0192453064814122</v>
      </c>
      <c r="G302" s="302">
        <v>2.1924357835971495</v>
      </c>
      <c r="H302" s="302">
        <f t="shared" si="98"/>
        <v>3.211681090078562</v>
      </c>
      <c r="I302" s="303"/>
      <c r="J302" s="302">
        <v>2.0282273067042369</v>
      </c>
      <c r="K302" s="302">
        <v>1.9507886234909593</v>
      </c>
      <c r="L302" s="302">
        <f t="shared" si="99"/>
        <v>3.9790159301951959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5.7601489821644645</v>
      </c>
      <c r="C303" s="302">
        <v>1.909715785451362</v>
      </c>
      <c r="D303" s="302">
        <f t="shared" si="97"/>
        <v>7.6698647676158265</v>
      </c>
      <c r="E303" s="303"/>
      <c r="F303" s="302">
        <v>6.0552210100183297</v>
      </c>
      <c r="G303" s="302">
        <v>1.7620384791446502</v>
      </c>
      <c r="H303" s="302">
        <f t="shared" si="98"/>
        <v>7.8172594891629803</v>
      </c>
      <c r="I303" s="303"/>
      <c r="J303" s="302">
        <v>7.0136543066942272</v>
      </c>
      <c r="K303" s="302">
        <v>2.0751640847447042</v>
      </c>
      <c r="L303" s="302">
        <f t="shared" si="99"/>
        <v>9.0888183914389309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3.2373990002604507</v>
      </c>
      <c r="C304" s="302">
        <v>5.2555590752037071</v>
      </c>
      <c r="D304" s="302">
        <f t="shared" si="97"/>
        <v>8.4929580754641574</v>
      </c>
      <c r="E304" s="303"/>
      <c r="F304" s="302">
        <v>3.4703906085634584</v>
      </c>
      <c r="G304" s="302">
        <v>4.6319323701639412</v>
      </c>
      <c r="H304" s="302">
        <f t="shared" si="98"/>
        <v>8.1023229787274005</v>
      </c>
      <c r="I304" s="303"/>
      <c r="J304" s="302">
        <v>5.2100055447491069</v>
      </c>
      <c r="K304" s="302">
        <v>6.5761634134611979</v>
      </c>
      <c r="L304" s="302">
        <f t="shared" si="99"/>
        <v>11.786168958210304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1.0406195610322935</v>
      </c>
      <c r="C305" s="302">
        <v>6.728709871940965</v>
      </c>
      <c r="D305" s="302">
        <f t="shared" si="97"/>
        <v>7.7693294329732581</v>
      </c>
      <c r="E305" s="303"/>
      <c r="F305" s="302">
        <v>0.91548991418307057</v>
      </c>
      <c r="G305" s="302">
        <v>4.9697070680391855</v>
      </c>
      <c r="H305" s="302">
        <f t="shared" si="98"/>
        <v>5.8851969822222561</v>
      </c>
      <c r="I305" s="303"/>
      <c r="J305" s="302">
        <v>1.8016840530332334</v>
      </c>
      <c r="K305" s="302">
        <v>5.1892028387991056</v>
      </c>
      <c r="L305" s="302">
        <f t="shared" si="99"/>
        <v>6.9908868918323392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14.865864951200759</v>
      </c>
      <c r="C306" s="302">
        <v>23.662571662135743</v>
      </c>
      <c r="D306" s="302">
        <f t="shared" si="97"/>
        <v>38.528436613336503</v>
      </c>
      <c r="E306" s="303"/>
      <c r="F306" s="302">
        <v>11.763819820898624</v>
      </c>
      <c r="G306" s="302">
        <v>18.489692758955719</v>
      </c>
      <c r="H306" s="302">
        <f t="shared" si="98"/>
        <v>30.253512579854345</v>
      </c>
      <c r="I306" s="303"/>
      <c r="J306" s="302">
        <v>8.8701661943714623</v>
      </c>
      <c r="K306" s="302">
        <v>20.654748120913421</v>
      </c>
      <c r="L306" s="302">
        <f t="shared" si="99"/>
        <v>29.524914315284882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45.238069472427199</v>
      </c>
      <c r="C308" s="311">
        <f t="shared" ref="C308:D308" si="100">SUM(C298:C306)</f>
        <v>66.009930527572834</v>
      </c>
      <c r="D308" s="311">
        <f t="shared" si="100"/>
        <v>111.24800000000005</v>
      </c>
      <c r="E308" s="311"/>
      <c r="F308" s="311">
        <f t="shared" ref="F308:H308" si="101">SUM(F298:F306)</f>
        <v>48.40034817918648</v>
      </c>
      <c r="G308" s="311">
        <f t="shared" si="101"/>
        <v>55.658651820813482</v>
      </c>
      <c r="H308" s="311">
        <f t="shared" si="101"/>
        <v>104.05899999999997</v>
      </c>
      <c r="I308" s="311"/>
      <c r="J308" s="311">
        <f t="shared" ref="J308:L308" si="102">SUM(J298:J306)</f>
        <v>55.206975536814944</v>
      </c>
      <c r="K308" s="311">
        <f t="shared" si="102"/>
        <v>63.451024463184979</v>
      </c>
      <c r="L308" s="311">
        <f t="shared" si="102"/>
        <v>118.6579999999999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1.4637356164002235</v>
      </c>
      <c r="C315" s="302">
        <v>1.3217046542370556</v>
      </c>
      <c r="D315" s="302">
        <f>SUM(B315:C315)</f>
        <v>2.7854402706372792</v>
      </c>
      <c r="E315" s="303"/>
      <c r="F315" s="302">
        <v>1.8960756676610773</v>
      </c>
      <c r="G315" s="302">
        <v>1.7133441091286705</v>
      </c>
      <c r="H315" s="302">
        <f>SUM(F315:G315)</f>
        <v>3.609419776789748</v>
      </c>
      <c r="I315" s="303"/>
      <c r="J315" s="302">
        <v>2.1435706489955688</v>
      </c>
      <c r="K315" s="302">
        <v>1.6255315658593452</v>
      </c>
      <c r="L315" s="302">
        <f>SUM(J315:K315)</f>
        <v>3.769102214854914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5.0400778146423111</v>
      </c>
      <c r="C316" s="302">
        <v>2.2406965843135858</v>
      </c>
      <c r="D316" s="302">
        <f t="shared" ref="D316:D323" si="103">SUM(B316:C316)</f>
        <v>7.2807743989558968</v>
      </c>
      <c r="E316" s="303"/>
      <c r="F316" s="302">
        <v>6.725992775434781</v>
      </c>
      <c r="G316" s="302">
        <v>3.2986204846517442</v>
      </c>
      <c r="H316" s="302">
        <f t="shared" ref="H316:H323" si="104">SUM(F316:G316)</f>
        <v>10.024613260086525</v>
      </c>
      <c r="I316" s="303"/>
      <c r="J316" s="302">
        <v>7.8327742105114773</v>
      </c>
      <c r="K316" s="302">
        <v>3.417231771625783</v>
      </c>
      <c r="L316" s="302">
        <f t="shared" ref="L316:L323" si="105">SUM(J316:K316)</f>
        <v>11.25000598213726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5.7049331483346384</v>
      </c>
      <c r="C317" s="302">
        <v>6.8525860175069448</v>
      </c>
      <c r="D317" s="302">
        <f t="shared" si="103"/>
        <v>12.557519165841583</v>
      </c>
      <c r="E317" s="303"/>
      <c r="F317" s="302">
        <v>6.8144704621606085</v>
      </c>
      <c r="G317" s="302">
        <v>7.7871812180037088</v>
      </c>
      <c r="H317" s="302">
        <f t="shared" si="104"/>
        <v>14.601651680164316</v>
      </c>
      <c r="I317" s="303"/>
      <c r="J317" s="302">
        <v>8.691292167512648</v>
      </c>
      <c r="K317" s="302">
        <v>7.3888575136128054</v>
      </c>
      <c r="L317" s="302">
        <f t="shared" si="105"/>
        <v>16.080149681125455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12.95099217289293</v>
      </c>
      <c r="C318" s="302">
        <v>6.5850556273541212</v>
      </c>
      <c r="D318" s="302">
        <f t="shared" si="103"/>
        <v>19.536047800247051</v>
      </c>
      <c r="E318" s="303"/>
      <c r="F318" s="302">
        <v>11.840438472907692</v>
      </c>
      <c r="G318" s="302">
        <v>7.1024024835094464</v>
      </c>
      <c r="H318" s="302">
        <f t="shared" si="104"/>
        <v>18.94284095641714</v>
      </c>
      <c r="I318" s="303"/>
      <c r="J318" s="302">
        <v>8.2836396870986686</v>
      </c>
      <c r="K318" s="302">
        <v>7.0615558107790841</v>
      </c>
      <c r="L318" s="302">
        <f t="shared" si="105"/>
        <v>15.345195497877754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0.11032202518784134</v>
      </c>
      <c r="C319" s="302">
        <v>0.31560873230277947</v>
      </c>
      <c r="D319" s="302">
        <f t="shared" si="103"/>
        <v>0.42593075749062081</v>
      </c>
      <c r="E319" s="303"/>
      <c r="F319" s="302">
        <v>0.12218225768307585</v>
      </c>
      <c r="G319" s="302">
        <v>0.37548006973960613</v>
      </c>
      <c r="H319" s="302">
        <f t="shared" si="104"/>
        <v>0.49766232742268196</v>
      </c>
      <c r="I319" s="303"/>
      <c r="J319" s="302">
        <v>0.28672800274514826</v>
      </c>
      <c r="K319" s="302">
        <v>0.34635001490173833</v>
      </c>
      <c r="L319" s="302">
        <f t="shared" si="105"/>
        <v>0.63307801764688665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1.7527398100337916</v>
      </c>
      <c r="C320" s="302">
        <v>0.38532671422017606</v>
      </c>
      <c r="D320" s="302">
        <f t="shared" si="103"/>
        <v>2.1380665242539676</v>
      </c>
      <c r="E320" s="303"/>
      <c r="F320" s="302">
        <v>1.7001228745111012</v>
      </c>
      <c r="G320" s="302">
        <v>0.42028935494998543</v>
      </c>
      <c r="H320" s="302">
        <f t="shared" si="104"/>
        <v>2.1204122294610865</v>
      </c>
      <c r="I320" s="303"/>
      <c r="J320" s="302">
        <v>1.8365599632599043</v>
      </c>
      <c r="K320" s="302">
        <v>0.41204260154621442</v>
      </c>
      <c r="L320" s="302">
        <f t="shared" si="105"/>
        <v>2.2486025648061188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1.0636987843943946</v>
      </c>
      <c r="C321" s="302">
        <v>0.57164237210942759</v>
      </c>
      <c r="D321" s="302">
        <f t="shared" si="103"/>
        <v>1.6353411565038223</v>
      </c>
      <c r="E321" s="303"/>
      <c r="F321" s="302">
        <v>1.0730828107279224</v>
      </c>
      <c r="G321" s="302">
        <v>0.58608773640909673</v>
      </c>
      <c r="H321" s="302">
        <f t="shared" si="104"/>
        <v>1.6591705471370193</v>
      </c>
      <c r="I321" s="303"/>
      <c r="J321" s="302">
        <v>1.2659468609585058</v>
      </c>
      <c r="K321" s="302">
        <v>0.81852678824656211</v>
      </c>
      <c r="L321" s="302">
        <f t="shared" si="105"/>
        <v>2.0844736492050679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0.11703826219528557</v>
      </c>
      <c r="C322" s="302">
        <v>0.19702522174405804</v>
      </c>
      <c r="D322" s="302">
        <f t="shared" si="103"/>
        <v>0.31406348393934358</v>
      </c>
      <c r="E322" s="303"/>
      <c r="F322" s="302">
        <v>9.8127647337801105E-2</v>
      </c>
      <c r="G322" s="302">
        <v>0.17552330567590596</v>
      </c>
      <c r="H322" s="302">
        <f t="shared" si="104"/>
        <v>0.27365095301370707</v>
      </c>
      <c r="I322" s="303"/>
      <c r="J322" s="302">
        <v>0.18624381729447845</v>
      </c>
      <c r="K322" s="302">
        <v>0.15924322938750921</v>
      </c>
      <c r="L322" s="302">
        <f t="shared" si="105"/>
        <v>0.34548704668198765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1.2630065437598843</v>
      </c>
      <c r="C323" s="302">
        <v>0.72780989837055976</v>
      </c>
      <c r="D323" s="302">
        <f t="shared" si="103"/>
        <v>1.990816442130444</v>
      </c>
      <c r="E323" s="303"/>
      <c r="F323" s="302">
        <v>1.1571380237155375</v>
      </c>
      <c r="G323" s="302">
        <v>0.57944024579219056</v>
      </c>
      <c r="H323" s="302">
        <f t="shared" si="104"/>
        <v>1.7365782695077281</v>
      </c>
      <c r="I323" s="303"/>
      <c r="J323" s="302">
        <v>1.4025283622583165</v>
      </c>
      <c r="K323" s="302">
        <v>0.49437698340633324</v>
      </c>
      <c r="L323" s="302">
        <f t="shared" si="105"/>
        <v>1.8969053456646496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29.4665441778413</v>
      </c>
      <c r="C325" s="311">
        <f t="shared" ref="C325:D325" si="106">SUM(C315:C323)</f>
        <v>19.197455822158712</v>
      </c>
      <c r="D325" s="311">
        <f t="shared" si="106"/>
        <v>48.664000000000001</v>
      </c>
      <c r="E325" s="311"/>
      <c r="F325" s="311">
        <f t="shared" ref="F325:H325" si="107">SUM(F315:F323)</f>
        <v>31.427630992139598</v>
      </c>
      <c r="G325" s="311">
        <f t="shared" si="107"/>
        <v>22.038369007860357</v>
      </c>
      <c r="H325" s="311">
        <f t="shared" si="107"/>
        <v>53.465999999999951</v>
      </c>
      <c r="I325" s="311"/>
      <c r="J325" s="311">
        <f t="shared" ref="J325:L325" si="108">SUM(J315:J323)</f>
        <v>31.929283720634718</v>
      </c>
      <c r="K325" s="311">
        <f t="shared" si="108"/>
        <v>21.723716279365377</v>
      </c>
      <c r="L325" s="311">
        <f t="shared" si="108"/>
        <v>53.653000000000091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1.2239168853408806</v>
      </c>
      <c r="C332" s="302">
        <v>1.5463537158199012</v>
      </c>
      <c r="D332" s="302">
        <f>SUM(B332:C332)</f>
        <v>2.7702706011607816</v>
      </c>
      <c r="E332" s="303"/>
      <c r="F332" s="302">
        <v>1.562424391276896</v>
      </c>
      <c r="G332" s="302">
        <v>1.4357238583124197</v>
      </c>
      <c r="H332" s="302">
        <f>SUM(F332:G332)</f>
        <v>2.9981482495893159</v>
      </c>
      <c r="I332" s="303"/>
      <c r="J332" s="302">
        <v>1.844007263301793</v>
      </c>
      <c r="K332" s="302">
        <v>1.3826660558894237</v>
      </c>
      <c r="L332" s="302">
        <f>SUM(J332:K332)</f>
        <v>3.2266733191912165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32.091825511470141</v>
      </c>
      <c r="C333" s="302">
        <v>17.719764181215734</v>
      </c>
      <c r="D333" s="302">
        <f t="shared" ref="D333:D340" si="109">SUM(B333:C333)</f>
        <v>49.811589692685871</v>
      </c>
      <c r="E333" s="303"/>
      <c r="F333" s="302">
        <v>37.389564217579725</v>
      </c>
      <c r="G333" s="302">
        <v>17.902778041971349</v>
      </c>
      <c r="H333" s="302">
        <f t="shared" ref="H333:H340" si="110">SUM(F333:G333)</f>
        <v>55.292342259551077</v>
      </c>
      <c r="I333" s="303"/>
      <c r="J333" s="302">
        <v>43.266737595337254</v>
      </c>
      <c r="K333" s="302">
        <v>18.851763652325303</v>
      </c>
      <c r="L333" s="302">
        <f t="shared" ref="L333:L340" si="111">SUM(J333:K333)</f>
        <v>62.118501247662557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4.6861066645470331</v>
      </c>
      <c r="C334" s="302">
        <v>4.4518589422348116</v>
      </c>
      <c r="D334" s="302">
        <f t="shared" si="109"/>
        <v>9.1379656067818438</v>
      </c>
      <c r="E334" s="303"/>
      <c r="F334" s="302">
        <v>5.1614814445455739</v>
      </c>
      <c r="G334" s="302">
        <v>4.1893892660513972</v>
      </c>
      <c r="H334" s="302">
        <f t="shared" si="110"/>
        <v>9.3508707105969719</v>
      </c>
      <c r="I334" s="303"/>
      <c r="J334" s="302">
        <v>5.4755737795910129</v>
      </c>
      <c r="K334" s="302">
        <v>3.1411392094809911</v>
      </c>
      <c r="L334" s="302">
        <f t="shared" si="111"/>
        <v>8.6167129890720044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6.5557562390824078</v>
      </c>
      <c r="C335" s="302">
        <v>2.0514153474521404</v>
      </c>
      <c r="D335" s="302">
        <f t="shared" si="109"/>
        <v>8.6071715865345482</v>
      </c>
      <c r="E335" s="303"/>
      <c r="F335" s="302">
        <v>5.7026902530589103</v>
      </c>
      <c r="G335" s="302">
        <v>1.6145439413356373</v>
      </c>
      <c r="H335" s="302">
        <f t="shared" si="110"/>
        <v>7.3172341943945476</v>
      </c>
      <c r="I335" s="303"/>
      <c r="J335" s="302">
        <v>2.6451458534427736</v>
      </c>
      <c r="K335" s="302">
        <v>1.4973548428407759</v>
      </c>
      <c r="L335" s="302">
        <f t="shared" si="111"/>
        <v>4.14250069628355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0.78907338600237376</v>
      </c>
      <c r="C336" s="302">
        <v>1.3207136170767733</v>
      </c>
      <c r="D336" s="302">
        <f t="shared" si="109"/>
        <v>2.109787003079147</v>
      </c>
      <c r="E336" s="303"/>
      <c r="F336" s="302">
        <v>0.65798451073976782</v>
      </c>
      <c r="G336" s="302">
        <v>0.80078928084680834</v>
      </c>
      <c r="H336" s="302">
        <f t="shared" si="110"/>
        <v>1.4587737915865762</v>
      </c>
      <c r="I336" s="303"/>
      <c r="J336" s="302">
        <v>0.27095720419530905</v>
      </c>
      <c r="K336" s="302">
        <v>0.73297716378713207</v>
      </c>
      <c r="L336" s="302">
        <f t="shared" si="111"/>
        <v>1.0039343679824411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22.21673644858571</v>
      </c>
      <c r="C337" s="302">
        <v>3.531239530255097</v>
      </c>
      <c r="D337" s="302">
        <f t="shared" si="109"/>
        <v>25.747975978840806</v>
      </c>
      <c r="E337" s="303"/>
      <c r="F337" s="302">
        <v>20.637487387724025</v>
      </c>
      <c r="G337" s="302">
        <v>3.0193539159746936</v>
      </c>
      <c r="H337" s="302">
        <f t="shared" si="110"/>
        <v>23.65684130369872</v>
      </c>
      <c r="I337" s="303"/>
      <c r="J337" s="302">
        <v>22.195587127677339</v>
      </c>
      <c r="K337" s="302">
        <v>3.4234563693729059</v>
      </c>
      <c r="L337" s="302">
        <f t="shared" si="111"/>
        <v>25.619043497050246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0.50493871265541113</v>
      </c>
      <c r="C338" s="302">
        <v>0.335314682297363</v>
      </c>
      <c r="D338" s="302">
        <f t="shared" si="109"/>
        <v>0.84025339495277418</v>
      </c>
      <c r="E338" s="303"/>
      <c r="F338" s="302">
        <v>0.44237176330598482</v>
      </c>
      <c r="G338" s="302">
        <v>0.21986343084336749</v>
      </c>
      <c r="H338" s="302">
        <f t="shared" si="110"/>
        <v>0.66223519414935228</v>
      </c>
      <c r="I338" s="303"/>
      <c r="J338" s="302">
        <v>0.40204901629447709</v>
      </c>
      <c r="K338" s="302">
        <v>0.29107643150290002</v>
      </c>
      <c r="L338" s="302">
        <f t="shared" si="111"/>
        <v>0.69312544779737717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0.39322183576510006</v>
      </c>
      <c r="C339" s="302">
        <v>2.1257335020359713</v>
      </c>
      <c r="D339" s="302">
        <f t="shared" si="109"/>
        <v>2.5189553378010716</v>
      </c>
      <c r="E339" s="303"/>
      <c r="F339" s="302">
        <v>0.45397612361531747</v>
      </c>
      <c r="G339" s="302">
        <v>1.4543962745857224</v>
      </c>
      <c r="H339" s="302">
        <f t="shared" si="110"/>
        <v>1.9083723982010399</v>
      </c>
      <c r="I339" s="303"/>
      <c r="J339" s="302">
        <v>0.44825381574279644</v>
      </c>
      <c r="K339" s="302">
        <v>1.6988460334847564</v>
      </c>
      <c r="L339" s="302">
        <f t="shared" si="111"/>
        <v>2.147099849227553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6.2416965282360914</v>
      </c>
      <c r="C340" s="302">
        <v>1.0433342699271317</v>
      </c>
      <c r="D340" s="302">
        <f t="shared" si="109"/>
        <v>7.2850307981632234</v>
      </c>
      <c r="E340" s="303"/>
      <c r="F340" s="302">
        <v>4.6315409804140346</v>
      </c>
      <c r="G340" s="302">
        <v>0.55764091781849057</v>
      </c>
      <c r="H340" s="302">
        <f t="shared" si="110"/>
        <v>5.1891818982325253</v>
      </c>
      <c r="I340" s="303"/>
      <c r="J340" s="302">
        <v>1.8475355716121213</v>
      </c>
      <c r="K340" s="302">
        <v>0.60787301412081129</v>
      </c>
      <c r="L340" s="302">
        <f t="shared" si="111"/>
        <v>2.4554085857329326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74.703272211685146</v>
      </c>
      <c r="C342" s="311">
        <f t="shared" ref="C342:D342" si="112">SUM(C332:C340)</f>
        <v>34.125727788314919</v>
      </c>
      <c r="D342" s="311">
        <f t="shared" si="112"/>
        <v>108.82900000000005</v>
      </c>
      <c r="E342" s="311"/>
      <c r="F342" s="311">
        <f t="shared" ref="F342:H342" si="113">SUM(F332:F340)</f>
        <v>76.639521072260237</v>
      </c>
      <c r="G342" s="311">
        <f t="shared" si="113"/>
        <v>31.19447892773988</v>
      </c>
      <c r="H342" s="311">
        <f t="shared" si="113"/>
        <v>107.83400000000012</v>
      </c>
      <c r="I342" s="311"/>
      <c r="J342" s="311">
        <f t="shared" ref="J342:L342" si="114">SUM(J332:J340)</f>
        <v>78.395847227194892</v>
      </c>
      <c r="K342" s="311">
        <f t="shared" si="114"/>
        <v>31.627152772805001</v>
      </c>
      <c r="L342" s="311">
        <f t="shared" si="114"/>
        <v>110.02299999999985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4.3486022480852515</v>
      </c>
      <c r="C349" s="302">
        <v>1.8303429824484747</v>
      </c>
      <c r="D349" s="302">
        <f>SUM(B349:C349)</f>
        <v>6.178945230533726</v>
      </c>
      <c r="E349" s="303"/>
      <c r="F349" s="302">
        <v>5.3461657009184576</v>
      </c>
      <c r="G349" s="302">
        <v>2.1252138518442658</v>
      </c>
      <c r="H349" s="302">
        <f>SUM(F349:G349)</f>
        <v>7.4713795527627234</v>
      </c>
      <c r="I349" s="303"/>
      <c r="J349" s="302">
        <v>7.3658518710987844</v>
      </c>
      <c r="K349" s="302">
        <v>2.3037742892262547</v>
      </c>
      <c r="L349" s="302">
        <f>SUM(J349:K349)</f>
        <v>9.6696261603250395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32.110116361676617</v>
      </c>
      <c r="C350" s="302">
        <v>9.6683142876541055</v>
      </c>
      <c r="D350" s="302">
        <f t="shared" ref="D350:D357" si="115">SUM(B350:C350)</f>
        <v>41.778430649330723</v>
      </c>
      <c r="E350" s="303"/>
      <c r="F350" s="302">
        <v>37.71154942402481</v>
      </c>
      <c r="G350" s="302">
        <v>12.250700622351562</v>
      </c>
      <c r="H350" s="302">
        <f t="shared" ref="H350:H357" si="116">SUM(F350:G350)</f>
        <v>49.962250046376369</v>
      </c>
      <c r="I350" s="303"/>
      <c r="J350" s="302">
        <v>49.390594660968091</v>
      </c>
      <c r="K350" s="302">
        <v>13.96192627125264</v>
      </c>
      <c r="L350" s="302">
        <f t="shared" ref="L350:L357" si="117">SUM(J350:K350)</f>
        <v>63.352520932220727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13.685232789354089</v>
      </c>
      <c r="C351" s="302">
        <v>4.8247147147134113</v>
      </c>
      <c r="D351" s="302">
        <f t="shared" si="115"/>
        <v>18.509947504067501</v>
      </c>
      <c r="E351" s="303"/>
      <c r="F351" s="302">
        <v>15.904753600818475</v>
      </c>
      <c r="G351" s="302">
        <v>5.6244080876374616</v>
      </c>
      <c r="H351" s="302">
        <f t="shared" si="116"/>
        <v>21.529161688455936</v>
      </c>
      <c r="I351" s="303"/>
      <c r="J351" s="302">
        <v>19.053239233144911</v>
      </c>
      <c r="K351" s="302">
        <v>5.669553808123192</v>
      </c>
      <c r="L351" s="302">
        <f t="shared" si="117"/>
        <v>24.722793041268105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14.647087568080586</v>
      </c>
      <c r="C352" s="302">
        <v>3.5872942522051856</v>
      </c>
      <c r="D352" s="302">
        <f t="shared" si="115"/>
        <v>18.234381820285773</v>
      </c>
      <c r="E352" s="303"/>
      <c r="F352" s="302">
        <v>13.630415568087185</v>
      </c>
      <c r="G352" s="302">
        <v>3.8733302868219974</v>
      </c>
      <c r="H352" s="302">
        <f t="shared" si="116"/>
        <v>17.503745854909184</v>
      </c>
      <c r="I352" s="303"/>
      <c r="J352" s="302">
        <v>9.6678815923473547</v>
      </c>
      <c r="K352" s="302">
        <v>4.1829212314740003</v>
      </c>
      <c r="L352" s="302">
        <f t="shared" si="117"/>
        <v>13.850802823821354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1.0282858952848486</v>
      </c>
      <c r="C353" s="302">
        <v>1.0721826367863994</v>
      </c>
      <c r="D353" s="302">
        <f t="shared" si="115"/>
        <v>2.1004685320712477</v>
      </c>
      <c r="E353" s="303"/>
      <c r="F353" s="302">
        <v>0.87993020657470378</v>
      </c>
      <c r="G353" s="302">
        <v>0.86918983280851925</v>
      </c>
      <c r="H353" s="302">
        <f t="shared" si="116"/>
        <v>1.7491200393832229</v>
      </c>
      <c r="I353" s="303"/>
      <c r="J353" s="302">
        <v>0.71318510593222617</v>
      </c>
      <c r="K353" s="302">
        <v>0.77986139880941074</v>
      </c>
      <c r="L353" s="302">
        <f t="shared" si="117"/>
        <v>1.493046504741637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47.208128860085949</v>
      </c>
      <c r="C354" s="302">
        <v>6.615045282976272</v>
      </c>
      <c r="D354" s="302">
        <f t="shared" si="115"/>
        <v>53.823174143062218</v>
      </c>
      <c r="E354" s="303"/>
      <c r="F354" s="302">
        <v>47.421432034545099</v>
      </c>
      <c r="G354" s="302">
        <v>7.468113387216655</v>
      </c>
      <c r="H354" s="302">
        <f t="shared" si="116"/>
        <v>54.889545421761753</v>
      </c>
      <c r="I354" s="303"/>
      <c r="J354" s="302">
        <v>56.270670229190891</v>
      </c>
      <c r="K354" s="302">
        <v>11.051212507130627</v>
      </c>
      <c r="L354" s="302">
        <f t="shared" si="117"/>
        <v>67.321882736321513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1.7228879662456347</v>
      </c>
      <c r="C355" s="302">
        <v>0.47248060933866065</v>
      </c>
      <c r="D355" s="302">
        <f t="shared" si="115"/>
        <v>2.1953685755842951</v>
      </c>
      <c r="E355" s="303"/>
      <c r="F355" s="302">
        <v>1.6290884063568256</v>
      </c>
      <c r="G355" s="302">
        <v>0.45099046946006205</v>
      </c>
      <c r="H355" s="302">
        <f t="shared" si="116"/>
        <v>2.0800788758168878</v>
      </c>
      <c r="I355" s="303"/>
      <c r="J355" s="302">
        <v>1.9369809528521065</v>
      </c>
      <c r="K355" s="302">
        <v>0.56459227895014164</v>
      </c>
      <c r="L355" s="302">
        <f t="shared" si="117"/>
        <v>2.5015732318022481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0.49381931545196606</v>
      </c>
      <c r="C356" s="302">
        <v>0.40910462298887373</v>
      </c>
      <c r="D356" s="302">
        <f t="shared" si="115"/>
        <v>0.90292393844083985</v>
      </c>
      <c r="E356" s="303"/>
      <c r="F356" s="302">
        <v>0.40927646125854911</v>
      </c>
      <c r="G356" s="302">
        <v>0.38518707933270124</v>
      </c>
      <c r="H356" s="302">
        <f t="shared" si="116"/>
        <v>0.79446354059125035</v>
      </c>
      <c r="I356" s="303"/>
      <c r="J356" s="302">
        <v>0.24687221115802971</v>
      </c>
      <c r="K356" s="302">
        <v>0.29915725156737222</v>
      </c>
      <c r="L356" s="302">
        <f t="shared" si="117"/>
        <v>0.54602946272540187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2.8835375606113405</v>
      </c>
      <c r="C357" s="302">
        <v>1.2328220460125119</v>
      </c>
      <c r="D357" s="302">
        <f t="shared" si="115"/>
        <v>4.1163596066238526</v>
      </c>
      <c r="E357" s="303"/>
      <c r="F357" s="302">
        <v>2.3063080694003202</v>
      </c>
      <c r="G357" s="302">
        <v>1.0739469105424564</v>
      </c>
      <c r="H357" s="302">
        <f t="shared" si="116"/>
        <v>3.3802549799427766</v>
      </c>
      <c r="I357" s="303"/>
      <c r="J357" s="302">
        <v>1.2717863632181545</v>
      </c>
      <c r="K357" s="302">
        <v>0.87593874355576939</v>
      </c>
      <c r="L357" s="302">
        <f t="shared" si="117"/>
        <v>2.1477251067739238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118.1276985648763</v>
      </c>
      <c r="C359" s="311">
        <f t="shared" ref="C359:D359" si="118">SUM(C349:C357)</f>
        <v>29.712301435123894</v>
      </c>
      <c r="D359" s="311">
        <f t="shared" si="118"/>
        <v>147.84000000000017</v>
      </c>
      <c r="E359" s="311"/>
      <c r="F359" s="311">
        <f t="shared" ref="F359:H359" si="119">SUM(F349:F357)</f>
        <v>125.2389194719844</v>
      </c>
      <c r="G359" s="311">
        <f t="shared" si="119"/>
        <v>34.121080528015675</v>
      </c>
      <c r="H359" s="311">
        <f t="shared" si="119"/>
        <v>159.3600000000001</v>
      </c>
      <c r="I359" s="311"/>
      <c r="J359" s="311">
        <f t="shared" ref="J359:L359" si="120">SUM(J349:J357)</f>
        <v>145.91706221991055</v>
      </c>
      <c r="K359" s="311">
        <f t="shared" si="120"/>
        <v>39.688937780089418</v>
      </c>
      <c r="L359" s="311">
        <f t="shared" si="120"/>
        <v>185.60599999999994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0.73392161132590339</v>
      </c>
      <c r="C366" s="302">
        <v>1.1135045135919612</v>
      </c>
      <c r="D366" s="302">
        <f>SUM(B366:C366)</f>
        <v>1.8474261249178645</v>
      </c>
      <c r="E366" s="303"/>
      <c r="F366" s="302">
        <v>0.84030934949374392</v>
      </c>
      <c r="G366" s="302">
        <v>1.4123690191878568</v>
      </c>
      <c r="H366" s="302">
        <f>SUM(F366:G366)</f>
        <v>2.2526783686816008</v>
      </c>
      <c r="I366" s="303"/>
      <c r="J366" s="302">
        <v>0.92284860929602186</v>
      </c>
      <c r="K366" s="302">
        <v>1.4493753916577352</v>
      </c>
      <c r="L366" s="302">
        <f>SUM(J366:K366)</f>
        <v>2.3722240009537572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1.5470272932756335</v>
      </c>
      <c r="C367" s="302">
        <v>1.6264848327537376</v>
      </c>
      <c r="D367" s="302">
        <f t="shared" ref="D367:D374" si="121">SUM(B367:C367)</f>
        <v>3.173512126029371</v>
      </c>
      <c r="E367" s="303"/>
      <c r="F367" s="302">
        <v>1.9147160535154621</v>
      </c>
      <c r="G367" s="302">
        <v>2.3983696850923706</v>
      </c>
      <c r="H367" s="302">
        <f t="shared" ref="H367:H374" si="122">SUM(F367:G367)</f>
        <v>4.3130857386078327</v>
      </c>
      <c r="I367" s="303"/>
      <c r="J367" s="302">
        <v>2.0120272564264337</v>
      </c>
      <c r="K367" s="302">
        <v>2.4233152826462465</v>
      </c>
      <c r="L367" s="302">
        <f t="shared" ref="L367:L374" si="123">SUM(J367:K367)</f>
        <v>4.4353425390726802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2.3993586872737533</v>
      </c>
      <c r="C368" s="302">
        <v>3.1717960655355815</v>
      </c>
      <c r="D368" s="302">
        <f t="shared" si="121"/>
        <v>5.5711547528093348</v>
      </c>
      <c r="E368" s="303"/>
      <c r="F368" s="302">
        <v>2.7204121379573567</v>
      </c>
      <c r="G368" s="302">
        <v>4.53378948494941</v>
      </c>
      <c r="H368" s="302">
        <f t="shared" si="122"/>
        <v>7.2542016229067663</v>
      </c>
      <c r="I368" s="303"/>
      <c r="J368" s="302">
        <v>2.6492025632203569</v>
      </c>
      <c r="K368" s="302">
        <v>4.0241527877632031</v>
      </c>
      <c r="L368" s="302">
        <f t="shared" si="123"/>
        <v>6.6733553509835595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3.54736808645244</v>
      </c>
      <c r="C369" s="302">
        <v>1.3843246452231537</v>
      </c>
      <c r="D369" s="302">
        <f t="shared" si="121"/>
        <v>4.9316927316755939</v>
      </c>
      <c r="E369" s="303"/>
      <c r="F369" s="302">
        <v>3.0932494348608661</v>
      </c>
      <c r="G369" s="302">
        <v>1.5357287264894268</v>
      </c>
      <c r="H369" s="302">
        <f t="shared" si="122"/>
        <v>4.6289781613502932</v>
      </c>
      <c r="I369" s="303"/>
      <c r="J369" s="302">
        <v>2.6660940492991676</v>
      </c>
      <c r="K369" s="302">
        <v>1.625303419032863</v>
      </c>
      <c r="L369" s="302">
        <f t="shared" si="123"/>
        <v>4.2913974683320308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0.59254398269122377</v>
      </c>
      <c r="C370" s="302">
        <v>1.9178354011056564</v>
      </c>
      <c r="D370" s="302">
        <f t="shared" si="121"/>
        <v>2.51037938379688</v>
      </c>
      <c r="E370" s="303"/>
      <c r="F370" s="302">
        <v>0.63475746548364187</v>
      </c>
      <c r="G370" s="302">
        <v>1.7855002739531873</v>
      </c>
      <c r="H370" s="302">
        <f t="shared" si="122"/>
        <v>2.4202577394368294</v>
      </c>
      <c r="I370" s="303"/>
      <c r="J370" s="302">
        <v>0.74131483107867824</v>
      </c>
      <c r="K370" s="302">
        <v>1.5642605464383392</v>
      </c>
      <c r="L370" s="302">
        <f t="shared" si="123"/>
        <v>2.3055753775170174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2.180403542362809</v>
      </c>
      <c r="C371" s="302">
        <v>1.1917547205026104</v>
      </c>
      <c r="D371" s="302">
        <f t="shared" si="121"/>
        <v>3.3721582628654194</v>
      </c>
      <c r="E371" s="303"/>
      <c r="F371" s="302">
        <v>1.6981605124927355</v>
      </c>
      <c r="G371" s="302">
        <v>1.192324741445556</v>
      </c>
      <c r="H371" s="302">
        <f t="shared" si="122"/>
        <v>2.8904852539382917</v>
      </c>
      <c r="I371" s="303"/>
      <c r="J371" s="302">
        <v>1.4586101753305374</v>
      </c>
      <c r="K371" s="302">
        <v>1.3520029668882481</v>
      </c>
      <c r="L371" s="302">
        <f t="shared" si="123"/>
        <v>2.8106131422187852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1.0029925402728532</v>
      </c>
      <c r="C372" s="302">
        <v>1.1533656189965213</v>
      </c>
      <c r="D372" s="302">
        <f t="shared" si="121"/>
        <v>2.1563581592693746</v>
      </c>
      <c r="E372" s="303"/>
      <c r="F372" s="302">
        <v>0.85198042602266411</v>
      </c>
      <c r="G372" s="302">
        <v>1.1684346161577857</v>
      </c>
      <c r="H372" s="302">
        <f t="shared" si="122"/>
        <v>2.0204150421804496</v>
      </c>
      <c r="I372" s="303"/>
      <c r="J372" s="302">
        <v>0.79351099152984761</v>
      </c>
      <c r="K372" s="302">
        <v>1.5108379314935856</v>
      </c>
      <c r="L372" s="302">
        <f t="shared" si="123"/>
        <v>2.3043489230234333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7.5988764827805741E-2</v>
      </c>
      <c r="C373" s="302">
        <v>0.5313403328644547</v>
      </c>
      <c r="D373" s="302">
        <f t="shared" si="121"/>
        <v>0.6073290976922604</v>
      </c>
      <c r="E373" s="303"/>
      <c r="F373" s="302">
        <v>6.2131992793201203E-2</v>
      </c>
      <c r="G373" s="302">
        <v>0.49288113715053222</v>
      </c>
      <c r="H373" s="302">
        <f t="shared" si="122"/>
        <v>0.55501312994373342</v>
      </c>
      <c r="I373" s="303"/>
      <c r="J373" s="302">
        <v>0.14451582471697516</v>
      </c>
      <c r="K373" s="302">
        <v>0.57274547848776669</v>
      </c>
      <c r="L373" s="302">
        <f t="shared" si="123"/>
        <v>0.71726130320474191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2.0538927228999753</v>
      </c>
      <c r="C374" s="302">
        <v>2.3780966380438726</v>
      </c>
      <c r="D374" s="302">
        <f t="shared" si="121"/>
        <v>4.4319893609438479</v>
      </c>
      <c r="E374" s="303"/>
      <c r="F374" s="302">
        <v>1.5373919425755698</v>
      </c>
      <c r="G374" s="302">
        <v>1.9414930003786</v>
      </c>
      <c r="H374" s="302">
        <f t="shared" si="122"/>
        <v>3.4788849429541697</v>
      </c>
      <c r="I374" s="303"/>
      <c r="J374" s="302">
        <v>1.1817231678442652</v>
      </c>
      <c r="K374" s="302">
        <v>1.6131587268497214</v>
      </c>
      <c r="L374" s="302">
        <f t="shared" si="123"/>
        <v>2.7948818946939866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14.133497231382396</v>
      </c>
      <c r="C376" s="311">
        <f t="shared" ref="C376:D376" si="124">SUM(C366:C374)</f>
        <v>14.468502768617549</v>
      </c>
      <c r="D376" s="311">
        <f t="shared" si="124"/>
        <v>28.601999999999947</v>
      </c>
      <c r="E376" s="311"/>
      <c r="F376" s="311">
        <f t="shared" ref="F376:H376" si="125">SUM(F366:F374)</f>
        <v>13.35310931519524</v>
      </c>
      <c r="G376" s="311">
        <f t="shared" si="125"/>
        <v>16.460890684804728</v>
      </c>
      <c r="H376" s="311">
        <f t="shared" si="125"/>
        <v>29.813999999999965</v>
      </c>
      <c r="I376" s="311"/>
      <c r="J376" s="311">
        <f t="shared" ref="J376:L376" si="126">SUM(J366:J374)</f>
        <v>12.569847468742283</v>
      </c>
      <c r="K376" s="311">
        <f t="shared" si="126"/>
        <v>16.135152531257706</v>
      </c>
      <c r="L376" s="311">
        <f t="shared" si="126"/>
        <v>28.704999999999991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0.7781581629100579</v>
      </c>
      <c r="C383" s="302">
        <v>1.0443691096426873</v>
      </c>
      <c r="D383" s="302">
        <f>SUM(B383:C383)</f>
        <v>1.8225272725527453</v>
      </c>
      <c r="E383" s="303"/>
      <c r="F383" s="302">
        <v>1.3986898144514641</v>
      </c>
      <c r="G383" s="302">
        <v>2.0106029103587453</v>
      </c>
      <c r="H383" s="302">
        <f>SUM(F383:G383)</f>
        <v>3.4092927248102094</v>
      </c>
      <c r="I383" s="303"/>
      <c r="J383" s="302">
        <v>1.2791713085325165</v>
      </c>
      <c r="K383" s="302">
        <v>2.0658521586766683</v>
      </c>
      <c r="L383" s="302">
        <f>SUM(J383:K383)</f>
        <v>3.3450234672091845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2.341603540555516</v>
      </c>
      <c r="C384" s="302">
        <v>2.2619132303311345</v>
      </c>
      <c r="D384" s="302">
        <f t="shared" ref="D384:D391" si="127">SUM(B384:C384)</f>
        <v>4.6035167708866505</v>
      </c>
      <c r="E384" s="303"/>
      <c r="F384" s="302">
        <v>3.631321644523112</v>
      </c>
      <c r="G384" s="302">
        <v>2.9967471078087793</v>
      </c>
      <c r="H384" s="302">
        <f t="shared" ref="H384:H391" si="128">SUM(F384:G384)</f>
        <v>6.6280687523318917</v>
      </c>
      <c r="I384" s="303"/>
      <c r="J384" s="302">
        <v>3.4404543553604716</v>
      </c>
      <c r="K384" s="302">
        <v>2.862457242387265</v>
      </c>
      <c r="L384" s="302">
        <f t="shared" ref="L384:L391" si="129">SUM(J384:K384)</f>
        <v>6.3029115977477366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1.903825435979793</v>
      </c>
      <c r="C385" s="302">
        <v>1.0636298954444834</v>
      </c>
      <c r="D385" s="302">
        <f t="shared" si="127"/>
        <v>2.9674553314242766</v>
      </c>
      <c r="E385" s="303"/>
      <c r="F385" s="302">
        <v>3.1752022948502283</v>
      </c>
      <c r="G385" s="302">
        <v>1.8784643048895164</v>
      </c>
      <c r="H385" s="302">
        <f t="shared" si="128"/>
        <v>5.0536665997397447</v>
      </c>
      <c r="I385" s="303"/>
      <c r="J385" s="302">
        <v>3.0317964195275353</v>
      </c>
      <c r="K385" s="302">
        <v>1.4701735751901239</v>
      </c>
      <c r="L385" s="302">
        <f t="shared" si="129"/>
        <v>4.5019699947176592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2.6029242254454297</v>
      </c>
      <c r="C386" s="302">
        <v>0.46403053441554126</v>
      </c>
      <c r="D386" s="302">
        <f t="shared" si="127"/>
        <v>3.066954759860971</v>
      </c>
      <c r="E386" s="303"/>
      <c r="F386" s="302">
        <v>3.1452213578156334</v>
      </c>
      <c r="G386" s="302">
        <v>1.0408915322370762</v>
      </c>
      <c r="H386" s="302">
        <f t="shared" si="128"/>
        <v>4.1861128900527094</v>
      </c>
      <c r="I386" s="303"/>
      <c r="J386" s="302">
        <v>3.0251514121624021</v>
      </c>
      <c r="K386" s="302">
        <v>1.0309980900668227</v>
      </c>
      <c r="L386" s="302">
        <f t="shared" si="129"/>
        <v>4.0561495022292249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0.36537348727949215</v>
      </c>
      <c r="C387" s="302">
        <v>0.96264552796499814</v>
      </c>
      <c r="D387" s="302">
        <f t="shared" si="127"/>
        <v>1.3280190152444904</v>
      </c>
      <c r="E387" s="303"/>
      <c r="F387" s="302">
        <v>0.66283649443301418</v>
      </c>
      <c r="G387" s="302">
        <v>1.3843253228603107</v>
      </c>
      <c r="H387" s="302">
        <f t="shared" si="128"/>
        <v>2.047161817293325</v>
      </c>
      <c r="I387" s="303"/>
      <c r="J387" s="302">
        <v>0.90203669344470971</v>
      </c>
      <c r="K387" s="302">
        <v>1.2977151373857154</v>
      </c>
      <c r="L387" s="302">
        <f t="shared" si="129"/>
        <v>2.1997518308304249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6.9659408967167318</v>
      </c>
      <c r="C388" s="302">
        <v>1.272299273287439</v>
      </c>
      <c r="D388" s="302">
        <f t="shared" si="127"/>
        <v>8.2382401700041701</v>
      </c>
      <c r="E388" s="303"/>
      <c r="F388" s="302">
        <v>9.1196006442335005</v>
      </c>
      <c r="G388" s="302">
        <v>2.5028114674981219</v>
      </c>
      <c r="H388" s="302">
        <f t="shared" si="128"/>
        <v>11.622412111731622</v>
      </c>
      <c r="I388" s="303"/>
      <c r="J388" s="302">
        <v>6.1511687526327119</v>
      </c>
      <c r="K388" s="302">
        <v>2.3812844528184143</v>
      </c>
      <c r="L388" s="302">
        <f t="shared" si="129"/>
        <v>8.5324532054511266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0.49904706737649873</v>
      </c>
      <c r="C389" s="302">
        <v>0.44886263571199653</v>
      </c>
      <c r="D389" s="302">
        <f t="shared" si="127"/>
        <v>0.94790970308849531</v>
      </c>
      <c r="E389" s="303"/>
      <c r="F389" s="302">
        <v>0.76489176159955552</v>
      </c>
      <c r="G389" s="302">
        <v>1.0839340877490797</v>
      </c>
      <c r="H389" s="302">
        <f t="shared" si="128"/>
        <v>1.8488258493486351</v>
      </c>
      <c r="I389" s="303"/>
      <c r="J389" s="302">
        <v>0.59149030729510466</v>
      </c>
      <c r="K389" s="302">
        <v>1.1240059023002169</v>
      </c>
      <c r="L389" s="302">
        <f t="shared" si="129"/>
        <v>1.7154962095953215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0.33784054405247854</v>
      </c>
      <c r="C390" s="302">
        <v>0.68764287641922506</v>
      </c>
      <c r="D390" s="302">
        <f t="shared" si="127"/>
        <v>1.0254834204717036</v>
      </c>
      <c r="E390" s="303"/>
      <c r="F390" s="302">
        <v>0.38060346744799722</v>
      </c>
      <c r="G390" s="302">
        <v>1.1779222265549301</v>
      </c>
      <c r="H390" s="302">
        <f t="shared" si="128"/>
        <v>1.5585256940029273</v>
      </c>
      <c r="I390" s="303"/>
      <c r="J390" s="302">
        <v>0.45977816348090289</v>
      </c>
      <c r="K390" s="302">
        <v>0.98159683693621291</v>
      </c>
      <c r="L390" s="302">
        <f t="shared" si="129"/>
        <v>1.4413750004171157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1.3813476683144634</v>
      </c>
      <c r="C391" s="302">
        <v>1.3045458881520282</v>
      </c>
      <c r="D391" s="302">
        <f t="shared" si="127"/>
        <v>2.6858935564664916</v>
      </c>
      <c r="E391" s="303"/>
      <c r="F391" s="302">
        <v>1.4841461246974113</v>
      </c>
      <c r="G391" s="302">
        <v>2.2087874359915061</v>
      </c>
      <c r="H391" s="302">
        <f t="shared" si="128"/>
        <v>3.6929335606889175</v>
      </c>
      <c r="I391" s="303"/>
      <c r="J391" s="302">
        <v>1.0132866138177572</v>
      </c>
      <c r="K391" s="302">
        <v>1.9495825779844314</v>
      </c>
      <c r="L391" s="302">
        <f t="shared" si="129"/>
        <v>2.9628691918021888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17.17606102863046</v>
      </c>
      <c r="C393" s="311">
        <f t="shared" ref="C393:D393" si="130">SUM(C383:C391)</f>
        <v>9.5099389713695341</v>
      </c>
      <c r="D393" s="311">
        <f t="shared" si="130"/>
        <v>26.685999999999996</v>
      </c>
      <c r="E393" s="311"/>
      <c r="F393" s="311">
        <f t="shared" ref="F393:H393" si="131">SUM(F383:F391)</f>
        <v>23.762513604051918</v>
      </c>
      <c r="G393" s="311">
        <f t="shared" si="131"/>
        <v>16.284486395948065</v>
      </c>
      <c r="H393" s="311">
        <f t="shared" si="131"/>
        <v>40.046999999999983</v>
      </c>
      <c r="I393" s="311"/>
      <c r="J393" s="311">
        <f t="shared" ref="J393:L393" si="132">SUM(J383:J391)</f>
        <v>19.894334026254114</v>
      </c>
      <c r="K393" s="311">
        <f t="shared" si="132"/>
        <v>15.16366597374587</v>
      </c>
      <c r="L393" s="311">
        <f t="shared" si="132"/>
        <v>35.057999999999986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West Yorkshire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71.610330814778749</v>
      </c>
      <c r="C9" s="249">
        <f t="shared" ref="C9:D9" si="0">SUM(C26,C43,C60,C77,C94,C111,C128,C145,C162,C179,C196,C213,C230,C247,C264,C281,C298,C315,C332,C349,C366,C383)</f>
        <v>9.7203252790289394</v>
      </c>
      <c r="D9" s="249">
        <f t="shared" si="0"/>
        <v>21.499806188611654</v>
      </c>
      <c r="E9" s="249">
        <f>SUM(B9:D9)</f>
        <v>102.83046228241935</v>
      </c>
      <c r="F9" s="238"/>
      <c r="G9" s="249">
        <f>SUM(G26,G43,G60,G77,G94,G111,G128,G145,G162,G179,G196,G213,G230,G247,G264,G281,G298,G315,G332,G349,G366,G383)</f>
        <v>86.19829416304826</v>
      </c>
      <c r="H9" s="249">
        <f t="shared" ref="H9:I9" si="1">SUM(H26,H43,H60,H77,H94,H111,H128,H145,H162,H179,H196,H213,H230,H247,H264,H281,H298,H315,H332,H349,H366,H383)</f>
        <v>15.296511374417523</v>
      </c>
      <c r="I9" s="249">
        <f t="shared" si="1"/>
        <v>23.196189164434465</v>
      </c>
      <c r="J9" s="249">
        <f>SUM(G9:I9)</f>
        <v>124.69099470190025</v>
      </c>
      <c r="K9" s="238"/>
      <c r="L9" s="249">
        <f>SUM(L26,L43,L60,L77,L94,L111,L128,L145,L162,L179,L196,L213,L230,L247,L264,L281,L298,L315,L332,L349,L366,L383)</f>
        <v>94.706107145587609</v>
      </c>
      <c r="M9" s="249">
        <f t="shared" ref="M9:N9" si="2">SUM(M26,M43,M60,M77,M94,M111,M128,M145,M162,M179,M196,M213,M230,M247,M264,M281,M298,M315,M332,M349,M366,M383)</f>
        <v>19.317336571516751</v>
      </c>
      <c r="N9" s="249">
        <f t="shared" si="2"/>
        <v>26.085431142511386</v>
      </c>
      <c r="O9" s="249">
        <f>SUM(L9:N9)</f>
        <v>140.10887485961575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141.94418813304236</v>
      </c>
      <c r="C10" s="249">
        <f t="shared" si="3"/>
        <v>39.082107305948398</v>
      </c>
      <c r="D10" s="249">
        <f t="shared" si="3"/>
        <v>23.265595603838342</v>
      </c>
      <c r="E10" s="249">
        <f t="shared" ref="E10:E17" si="4">SUM(B10:D10)</f>
        <v>204.29189104282909</v>
      </c>
      <c r="F10" s="238"/>
      <c r="G10" s="249">
        <f t="shared" ref="G10:I10" si="5">SUM(G27,G44,G61,G78,G95,G112,G129,G146,G163,G180,G197,G214,G231,G248,G265,G282,G299,G316,G333,G350,G367,G384)</f>
        <v>180.6071202197389</v>
      </c>
      <c r="H10" s="249">
        <f t="shared" si="5"/>
        <v>48.800007150238478</v>
      </c>
      <c r="I10" s="249">
        <f t="shared" si="5"/>
        <v>26.423398496628671</v>
      </c>
      <c r="J10" s="249">
        <f t="shared" ref="J10:J17" si="6">SUM(G10:I10)</f>
        <v>255.83052586660605</v>
      </c>
      <c r="K10" s="238"/>
      <c r="L10" s="249">
        <f t="shared" ref="L10:N10" si="7">SUM(L27,L44,L61,L78,L95,L112,L129,L146,L163,L180,L197,L214,L231,L248,L265,L282,L299,L316,L333,L350,L367,L384)</f>
        <v>218.29038878572234</v>
      </c>
      <c r="M10" s="249">
        <f t="shared" si="7"/>
        <v>59.150894738614539</v>
      </c>
      <c r="N10" s="249">
        <f t="shared" si="7"/>
        <v>25.796317802420926</v>
      </c>
      <c r="O10" s="249">
        <f t="shared" ref="O10:O17" si="8">SUM(L10:N10)</f>
        <v>303.23760132675778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86.917030259280878</v>
      </c>
      <c r="C11" s="249">
        <f t="shared" si="3"/>
        <v>25.276183815411386</v>
      </c>
      <c r="D11" s="249">
        <f t="shared" si="3"/>
        <v>16.097136621441837</v>
      </c>
      <c r="E11" s="249">
        <f t="shared" si="4"/>
        <v>128.29035069613411</v>
      </c>
      <c r="F11" s="238"/>
      <c r="G11" s="249">
        <f t="shared" ref="G11:I11" si="9">SUM(G28,G45,G62,G79,G96,G113,G130,G147,G164,G181,G198,G215,G232,G249,G266,G283,G300,G317,G334,G351,G368,G385)</f>
        <v>104.75866513800393</v>
      </c>
      <c r="H11" s="249">
        <f t="shared" si="9"/>
        <v>30.490993769694811</v>
      </c>
      <c r="I11" s="249">
        <f t="shared" si="9"/>
        <v>18.252426126608881</v>
      </c>
      <c r="J11" s="249">
        <f t="shared" si="6"/>
        <v>153.50208503430764</v>
      </c>
      <c r="K11" s="238"/>
      <c r="L11" s="249">
        <f t="shared" ref="L11:N11" si="10">SUM(L28,L45,L62,L79,L96,L113,L130,L147,L164,L181,L198,L215,L232,L249,L266,L283,L300,L317,L334,L351,L368,L385)</f>
        <v>108.69851608902685</v>
      </c>
      <c r="M11" s="249">
        <f t="shared" si="10"/>
        <v>32.575268245322498</v>
      </c>
      <c r="N11" s="249">
        <f t="shared" si="10"/>
        <v>18.052850001439033</v>
      </c>
      <c r="O11" s="249">
        <f t="shared" si="8"/>
        <v>159.32663433578838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86.908211393197533</v>
      </c>
      <c r="C12" s="249">
        <f t="shared" si="3"/>
        <v>62.359082979121723</v>
      </c>
      <c r="D12" s="249">
        <f t="shared" si="3"/>
        <v>4.5243609707107906</v>
      </c>
      <c r="E12" s="249">
        <f t="shared" si="4"/>
        <v>153.79165534303007</v>
      </c>
      <c r="F12" s="238"/>
      <c r="G12" s="249">
        <f t="shared" ref="G12:I12" si="11">SUM(G29,G46,G63,G80,G97,G114,G131,G148,G165,G182,G199,G216,G233,G250,G267,G284,G301,G318,G335,G352,G369,G386)</f>
        <v>89.111347398956212</v>
      </c>
      <c r="H12" s="249">
        <f t="shared" si="11"/>
        <v>62.08126190420024</v>
      </c>
      <c r="I12" s="249">
        <f t="shared" si="11"/>
        <v>4.7140582411186482</v>
      </c>
      <c r="J12" s="249">
        <f t="shared" si="6"/>
        <v>155.90666754427508</v>
      </c>
      <c r="K12" s="238"/>
      <c r="L12" s="249">
        <f t="shared" ref="L12:N12" si="12">SUM(L29,L46,L63,L80,L97,L114,L131,L148,L165,L182,L199,L216,L233,L250,L267,L284,L301,L318,L335,L352,L369,L386)</f>
        <v>78.722418283263224</v>
      </c>
      <c r="M12" s="249">
        <f t="shared" si="12"/>
        <v>55.692120511867714</v>
      </c>
      <c r="N12" s="249">
        <f t="shared" si="12"/>
        <v>4.5117785622067874</v>
      </c>
      <c r="O12" s="249">
        <f t="shared" si="8"/>
        <v>138.92631735733772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72.589422287569178</v>
      </c>
      <c r="C13" s="249">
        <f t="shared" si="3"/>
        <v>10.909311401710539</v>
      </c>
      <c r="D13" s="249">
        <f t="shared" si="3"/>
        <v>41.856478581225858</v>
      </c>
      <c r="E13" s="249">
        <f t="shared" si="4"/>
        <v>125.35521227050558</v>
      </c>
      <c r="F13" s="238"/>
      <c r="G13" s="249">
        <f t="shared" ref="G13:I13" si="13">SUM(G30,G47,G64,G81,G98,G115,G132,G149,G166,G183,G200,G217,G234,G251,G268,G285,G302,G319,G336,G353,G370,G387)</f>
        <v>65.246762142429233</v>
      </c>
      <c r="H13" s="249">
        <f t="shared" si="13"/>
        <v>9.7669741985400229</v>
      </c>
      <c r="I13" s="249">
        <f t="shared" si="13"/>
        <v>33.599900685039806</v>
      </c>
      <c r="J13" s="249">
        <f t="shared" si="6"/>
        <v>108.61363702600906</v>
      </c>
      <c r="K13" s="238"/>
      <c r="L13" s="249">
        <f t="shared" ref="L13:N13" si="14">SUM(L30,L47,L64,L81,L98,L115,L132,L149,L166,L183,L200,L217,L234,L251,L268,L285,L302,L319,L336,L353,L370,L387)</f>
        <v>53.219040616681319</v>
      </c>
      <c r="M13" s="249">
        <f t="shared" si="14"/>
        <v>10.706972090590019</v>
      </c>
      <c r="N13" s="249">
        <f t="shared" si="14"/>
        <v>35.86702545854245</v>
      </c>
      <c r="O13" s="249">
        <f t="shared" si="8"/>
        <v>99.793038165813783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52.514067846173774</v>
      </c>
      <c r="C14" s="249">
        <f t="shared" si="3"/>
        <v>52.435389978854097</v>
      </c>
      <c r="D14" s="249">
        <f t="shared" si="3"/>
        <v>9.2515599804644388</v>
      </c>
      <c r="E14" s="249">
        <f t="shared" si="4"/>
        <v>114.20101780549231</v>
      </c>
      <c r="F14" s="238"/>
      <c r="G14" s="249">
        <f t="shared" ref="G14:I14" si="15">SUM(G31,G48,G65,G82,G99,G116,G133,G150,G167,G184,G201,G218,G235,G252,G269,G286,G303,G320,G337,G354,G371,G388)</f>
        <v>54.653011144386497</v>
      </c>
      <c r="H14" s="249">
        <f t="shared" si="15"/>
        <v>52.103319125441033</v>
      </c>
      <c r="I14" s="249">
        <f t="shared" si="15"/>
        <v>11.452025882469258</v>
      </c>
      <c r="J14" s="249">
        <f t="shared" si="6"/>
        <v>118.20835615229679</v>
      </c>
      <c r="K14" s="238"/>
      <c r="L14" s="249">
        <f t="shared" ref="L14:N14" si="16">SUM(L31,L48,L65,L82,L99,L116,L133,L150,L167,L184,L201,L218,L235,L252,L269,L286,L303,L320,L337,L354,L371,L388)</f>
        <v>65.199347786750479</v>
      </c>
      <c r="M14" s="249">
        <f t="shared" si="16"/>
        <v>56.581840339583728</v>
      </c>
      <c r="N14" s="249">
        <f t="shared" si="16"/>
        <v>12.086423734164091</v>
      </c>
      <c r="O14" s="249">
        <f t="shared" si="8"/>
        <v>133.8676118604983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40.494426761152155</v>
      </c>
      <c r="C15" s="249">
        <f t="shared" si="3"/>
        <v>54.841638697763138</v>
      </c>
      <c r="D15" s="249">
        <f t="shared" si="3"/>
        <v>6.9684735640294386</v>
      </c>
      <c r="E15" s="249">
        <f t="shared" si="4"/>
        <v>102.30453902294474</v>
      </c>
      <c r="F15" s="238"/>
      <c r="G15" s="249">
        <f t="shared" ref="G15:I15" si="17">SUM(G32,G49,G66,G83,G100,G117,G134,G151,G168,G185,G202,G219,G236,G253,G270,G287,G304,G321,G338,G355,G372,G389)</f>
        <v>40.529427709868521</v>
      </c>
      <c r="H15" s="249">
        <f t="shared" si="17"/>
        <v>56.970325122754701</v>
      </c>
      <c r="I15" s="249">
        <f t="shared" si="17"/>
        <v>4.9240881573702158</v>
      </c>
      <c r="J15" s="249">
        <f t="shared" si="6"/>
        <v>102.42384098999344</v>
      </c>
      <c r="K15" s="238"/>
      <c r="L15" s="249">
        <f t="shared" ref="L15:N15" si="18">SUM(L32,L49,L66,L83,L100,L117,L134,L151,L168,L185,L202,L219,L236,L253,L270,L287,L304,L321,L338,L355,L372,L389)</f>
        <v>42.169664059377084</v>
      </c>
      <c r="M15" s="249">
        <f t="shared" si="18"/>
        <v>57.033759718938647</v>
      </c>
      <c r="N15" s="249">
        <f t="shared" si="18"/>
        <v>3.9557484561324356</v>
      </c>
      <c r="O15" s="249">
        <f t="shared" si="8"/>
        <v>103.15917223444818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65.297876244644101</v>
      </c>
      <c r="C16" s="249">
        <f t="shared" si="3"/>
        <v>10.8207070781051</v>
      </c>
      <c r="D16" s="249">
        <f t="shared" si="3"/>
        <v>13.722237978951508</v>
      </c>
      <c r="E16" s="249">
        <f t="shared" si="4"/>
        <v>89.840821301700714</v>
      </c>
      <c r="F16" s="238"/>
      <c r="G16" s="249">
        <f t="shared" ref="G16:I16" si="19">SUM(G33,G50,G67,G84,G101,G118,G135,G152,G169,G186,G203,G220,G237,G254,G271,G288,G305,G322,G339,G356,G373,G390)</f>
        <v>57.369025610423471</v>
      </c>
      <c r="H16" s="249">
        <f t="shared" si="19"/>
        <v>12.554007279720599</v>
      </c>
      <c r="I16" s="249">
        <f t="shared" si="19"/>
        <v>11.007637953724052</v>
      </c>
      <c r="J16" s="249">
        <f t="shared" si="6"/>
        <v>80.930670843868128</v>
      </c>
      <c r="K16" s="238"/>
      <c r="L16" s="249">
        <f t="shared" ref="L16:N16" si="20">SUM(L33,L50,L67,L84,L101,L118,L135,L152,L169,L186,L203,L220,L237,L254,L271,L288,L305,L322,L339,L356,L373,L390)</f>
        <v>57.288081624694598</v>
      </c>
      <c r="M16" s="249">
        <f t="shared" si="20"/>
        <v>16.537953431604286</v>
      </c>
      <c r="N16" s="249">
        <f t="shared" si="20"/>
        <v>13.703688318513782</v>
      </c>
      <c r="O16" s="249">
        <f t="shared" si="8"/>
        <v>87.529723374812662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61.728816479284241</v>
      </c>
      <c r="C17" s="249">
        <f t="shared" si="3"/>
        <v>70.693457183444778</v>
      </c>
      <c r="D17" s="249">
        <f t="shared" si="3"/>
        <v>8.7877765722150496</v>
      </c>
      <c r="E17" s="249">
        <f t="shared" si="4"/>
        <v>141.21005023494408</v>
      </c>
      <c r="F17" s="238"/>
      <c r="G17" s="249">
        <f t="shared" ref="G17:I17" si="21">SUM(G34,G51,G68,G85,G102,G119,G136,G153,G170,G187,G204,G221,G238,G255,G272,G289,G306,G323,G340,G357,G374,G391)</f>
        <v>55.036507404087516</v>
      </c>
      <c r="H17" s="249">
        <f t="shared" si="21"/>
        <v>60.080003327981778</v>
      </c>
      <c r="I17" s="249">
        <f t="shared" si="21"/>
        <v>6.8377111086740454</v>
      </c>
      <c r="J17" s="249">
        <f t="shared" si="6"/>
        <v>121.95422184074333</v>
      </c>
      <c r="K17" s="238"/>
      <c r="L17" s="249">
        <f t="shared" ref="L17:N17" si="22">SUM(L34,L51,L68,L85,L102,L119,L136,L153,L170,L187,L204,L221,L238,L255,L272,L289,L306,L323,L340,L357,L374,L391)</f>
        <v>50.782186989602742</v>
      </c>
      <c r="M17" s="249">
        <f t="shared" si="22"/>
        <v>48.394493941756387</v>
      </c>
      <c r="N17" s="249">
        <f t="shared" si="22"/>
        <v>8.3823455535681735</v>
      </c>
      <c r="O17" s="249">
        <f t="shared" si="8"/>
        <v>107.5590264849273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680.00437021912285</v>
      </c>
      <c r="C19" s="247">
        <f t="shared" ref="C19:O19" si="23">SUM(C9:C17)</f>
        <v>336.13820371938806</v>
      </c>
      <c r="D19" s="247">
        <f t="shared" si="23"/>
        <v>145.97342606148891</v>
      </c>
      <c r="E19" s="247">
        <f t="shared" si="23"/>
        <v>1162.116</v>
      </c>
      <c r="F19" s="247"/>
      <c r="G19" s="247">
        <f t="shared" si="23"/>
        <v>733.51016093094256</v>
      </c>
      <c r="H19" s="247">
        <f t="shared" si="23"/>
        <v>348.14340325298923</v>
      </c>
      <c r="I19" s="247">
        <f t="shared" si="23"/>
        <v>140.40743581606804</v>
      </c>
      <c r="J19" s="247">
        <f t="shared" si="23"/>
        <v>1222.0609999999995</v>
      </c>
      <c r="K19" s="247"/>
      <c r="L19" s="247">
        <f t="shared" si="23"/>
        <v>769.07575138070627</v>
      </c>
      <c r="M19" s="247">
        <f t="shared" si="23"/>
        <v>355.99063958979457</v>
      </c>
      <c r="N19" s="247">
        <f t="shared" si="23"/>
        <v>148.44160902949906</v>
      </c>
      <c r="O19" s="247">
        <f t="shared" si="23"/>
        <v>1273.5079999999998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0.16972909937362776</v>
      </c>
      <c r="C26" s="302">
        <v>1.5197261544413978E-2</v>
      </c>
      <c r="D26" s="302">
        <v>0.11145813375488225</v>
      </c>
      <c r="E26" s="302">
        <f>SUM(B26:D26)</f>
        <v>0.29638449467292399</v>
      </c>
      <c r="F26" s="303"/>
      <c r="G26" s="302">
        <v>0.11469347737373767</v>
      </c>
      <c r="H26" s="302">
        <v>7.7533199697079197E-2</v>
      </c>
      <c r="I26" s="302">
        <v>7.1015062649605332E-2</v>
      </c>
      <c r="J26" s="302">
        <f>SUM(G26:I26)</f>
        <v>0.2632417397204222</v>
      </c>
      <c r="K26" s="303"/>
      <c r="L26" s="302">
        <v>0.17911937438770484</v>
      </c>
      <c r="M26" s="302">
        <v>7.7970428120474056E-2</v>
      </c>
      <c r="N26" s="302">
        <v>9.2242570356814671E-2</v>
      </c>
      <c r="O26" s="302">
        <f>SUM(L26:N26)</f>
        <v>0.34933237286499358</v>
      </c>
    </row>
    <row r="27" spans="1:15" s="236" customFormat="1" x14ac:dyDescent="0.2">
      <c r="A27" s="237" t="str">
        <f>name!E$5</f>
        <v>Professional occupations</v>
      </c>
      <c r="B27" s="302">
        <v>0.24941897332220681</v>
      </c>
      <c r="C27" s="302">
        <v>9.5609982914718322E-3</v>
      </c>
      <c r="D27" s="302">
        <v>3.8195821086896641E-2</v>
      </c>
      <c r="E27" s="302">
        <f t="shared" ref="E27:E34" si="24">SUM(B27:D27)</f>
        <v>0.29717579270057526</v>
      </c>
      <c r="F27" s="303"/>
      <c r="G27" s="302">
        <v>0.21371818492334715</v>
      </c>
      <c r="H27" s="302">
        <v>0.10916475048903172</v>
      </c>
      <c r="I27" s="302">
        <v>2.6482459787347465E-2</v>
      </c>
      <c r="J27" s="302">
        <f t="shared" ref="J27:J34" si="25">SUM(G27:I27)</f>
        <v>0.34936539519972637</v>
      </c>
      <c r="K27" s="303"/>
      <c r="L27" s="302">
        <v>0.39027028135145836</v>
      </c>
      <c r="M27" s="302">
        <v>0.18256955440226841</v>
      </c>
      <c r="N27" s="302">
        <v>1.9229195676907087E-2</v>
      </c>
      <c r="O27" s="302">
        <f t="shared" ref="O27:O34" si="26">SUM(L27:N27)</f>
        <v>0.59206903143063383</v>
      </c>
    </row>
    <row r="28" spans="1:15" s="236" customFormat="1" x14ac:dyDescent="0.2">
      <c r="A28" s="237" t="str">
        <f>name!E$6</f>
        <v>Associate professional occupations</v>
      </c>
      <c r="B28" s="302">
        <v>0.17787237556633878</v>
      </c>
      <c r="C28" s="302">
        <v>9.5775381578528471E-3</v>
      </c>
      <c r="D28" s="302">
        <v>1.9311171148720718E-2</v>
      </c>
      <c r="E28" s="302">
        <f t="shared" si="24"/>
        <v>0.20676108487291234</v>
      </c>
      <c r="F28" s="303"/>
      <c r="G28" s="302">
        <v>0.13349746174456006</v>
      </c>
      <c r="H28" s="302">
        <v>8.3508838581780515E-2</v>
      </c>
      <c r="I28" s="302">
        <v>1.1941149560222145E-2</v>
      </c>
      <c r="J28" s="302">
        <f t="shared" si="25"/>
        <v>0.22894744988656274</v>
      </c>
      <c r="K28" s="303"/>
      <c r="L28" s="302">
        <v>0.18526104728847781</v>
      </c>
      <c r="M28" s="302">
        <v>0.12041360098762215</v>
      </c>
      <c r="N28" s="302">
        <v>1.2186143075115521E-2</v>
      </c>
      <c r="O28" s="302">
        <f t="shared" si="26"/>
        <v>0.31786079135121548</v>
      </c>
    </row>
    <row r="29" spans="1:15" s="236" customFormat="1" x14ac:dyDescent="0.2">
      <c r="A29" s="237" t="str">
        <f>name!E$7</f>
        <v>Administrative and secretarial occupations</v>
      </c>
      <c r="B29" s="302">
        <v>0.20814998677331054</v>
      </c>
      <c r="C29" s="302">
        <v>3.4585429448598853E-2</v>
      </c>
      <c r="D29" s="302">
        <v>1.7238331224027372E-2</v>
      </c>
      <c r="E29" s="302">
        <f t="shared" si="24"/>
        <v>0.25997374744593676</v>
      </c>
      <c r="F29" s="303"/>
      <c r="G29" s="302">
        <v>0.121680824123493</v>
      </c>
      <c r="H29" s="302">
        <v>0.32512296170175409</v>
      </c>
      <c r="I29" s="302">
        <v>8.739742205206966E-3</v>
      </c>
      <c r="J29" s="302">
        <f t="shared" si="25"/>
        <v>0.45554352803045406</v>
      </c>
      <c r="K29" s="303"/>
      <c r="L29" s="302">
        <v>0.10444826861914221</v>
      </c>
      <c r="M29" s="302">
        <v>0.30177359555350913</v>
      </c>
      <c r="N29" s="302">
        <v>6.7305176162590222E-3</v>
      </c>
      <c r="O29" s="302">
        <f t="shared" si="26"/>
        <v>0.41295238178891036</v>
      </c>
    </row>
    <row r="30" spans="1:15" s="236" customFormat="1" x14ac:dyDescent="0.2">
      <c r="A30" s="237" t="str">
        <f>name!E$8</f>
        <v>Skilled trades occupations</v>
      </c>
      <c r="B30" s="302">
        <v>0.83359688284695244</v>
      </c>
      <c r="C30" s="302">
        <v>0.15590685178967148</v>
      </c>
      <c r="D30" s="302">
        <v>3.624752208222116</v>
      </c>
      <c r="E30" s="302">
        <f t="shared" si="24"/>
        <v>4.6142559428587395</v>
      </c>
      <c r="F30" s="303"/>
      <c r="G30" s="302">
        <v>0.39609736492717679</v>
      </c>
      <c r="H30" s="302">
        <v>0.1656450262357462</v>
      </c>
      <c r="I30" s="302">
        <v>2.2328210742523846</v>
      </c>
      <c r="J30" s="302">
        <f>SUM(G30:I30)</f>
        <v>2.7945634654153078</v>
      </c>
      <c r="K30" s="303"/>
      <c r="L30" s="302">
        <v>0.38639805603099942</v>
      </c>
      <c r="M30" s="302">
        <v>0.18370303160297996</v>
      </c>
      <c r="N30" s="302">
        <v>2.2648722536897279</v>
      </c>
      <c r="O30" s="302">
        <f t="shared" si="26"/>
        <v>2.8349733413237073</v>
      </c>
    </row>
    <row r="31" spans="1:15" s="236" customFormat="1" x14ac:dyDescent="0.2">
      <c r="A31" s="237" t="str">
        <f>name!E$9</f>
        <v>Caring, leisure and other service occupations</v>
      </c>
      <c r="B31" s="302">
        <v>0.14064687436265413</v>
      </c>
      <c r="C31" s="302">
        <v>1.5073412273140182E-2</v>
      </c>
      <c r="D31" s="302">
        <v>3.3704782602817451E-2</v>
      </c>
      <c r="E31" s="302">
        <f t="shared" si="24"/>
        <v>0.18942506923861177</v>
      </c>
      <c r="F31" s="303"/>
      <c r="G31" s="302">
        <v>6.1008007443863498E-2</v>
      </c>
      <c r="H31" s="302">
        <v>3.1036702867711829E-2</v>
      </c>
      <c r="I31" s="302">
        <v>1.767791601595687E-2</v>
      </c>
      <c r="J31" s="302">
        <f t="shared" si="25"/>
        <v>0.10972262632753219</v>
      </c>
      <c r="K31" s="303"/>
      <c r="L31" s="302">
        <v>6.9008346454881533E-2</v>
      </c>
      <c r="M31" s="302">
        <v>1.6989672093265913E-2</v>
      </c>
      <c r="N31" s="302">
        <v>2.0420341113446247E-2</v>
      </c>
      <c r="O31" s="302">
        <f t="shared" si="26"/>
        <v>0.1064183596615937</v>
      </c>
    </row>
    <row r="32" spans="1:15" s="236" customFormat="1" x14ac:dyDescent="0.2">
      <c r="A32" s="237" t="str">
        <f>name!E$10</f>
        <v>Sales and customer service occupations</v>
      </c>
      <c r="B32" s="302">
        <v>6.8437141013709721E-2</v>
      </c>
      <c r="C32" s="302">
        <v>2.9595828982727876E-2</v>
      </c>
      <c r="D32" s="302">
        <v>3.6528898123297009E-2</v>
      </c>
      <c r="E32" s="302">
        <f t="shared" si="24"/>
        <v>0.13456186811973461</v>
      </c>
      <c r="F32" s="303"/>
      <c r="G32" s="302">
        <v>3.728450350655875E-2</v>
      </c>
      <c r="H32" s="302">
        <v>7.4374631491047366E-2</v>
      </c>
      <c r="I32" s="302">
        <v>1.9322572147842221E-2</v>
      </c>
      <c r="J32" s="302">
        <f t="shared" si="25"/>
        <v>0.13098170714544832</v>
      </c>
      <c r="K32" s="303"/>
      <c r="L32" s="302">
        <v>4.5556857085871545E-2</v>
      </c>
      <c r="M32" s="302">
        <v>7.1531828209233386E-2</v>
      </c>
      <c r="N32" s="302">
        <v>1.501569480096763E-2</v>
      </c>
      <c r="O32" s="302">
        <f t="shared" si="26"/>
        <v>0.13210438009607256</v>
      </c>
    </row>
    <row r="33" spans="1:15" s="236" customFormat="1" x14ac:dyDescent="0.2">
      <c r="A33" s="237" t="str">
        <f>name!E$11</f>
        <v>Process, plant and machine operatives</v>
      </c>
      <c r="B33" s="302">
        <v>0.40441610337684453</v>
      </c>
      <c r="C33" s="302">
        <v>4.2723662335599911E-2</v>
      </c>
      <c r="D33" s="302">
        <v>3.191485351949961E-2</v>
      </c>
      <c r="E33" s="302">
        <f t="shared" si="24"/>
        <v>0.47905461923194409</v>
      </c>
      <c r="F33" s="303"/>
      <c r="G33" s="302">
        <v>0.1646861639759282</v>
      </c>
      <c r="H33" s="302">
        <v>4.7168047247110823E-2</v>
      </c>
      <c r="I33" s="302">
        <v>2.0196797391261456E-2</v>
      </c>
      <c r="J33" s="302">
        <f t="shared" si="25"/>
        <v>0.23205100861430047</v>
      </c>
      <c r="K33" s="303"/>
      <c r="L33" s="302">
        <v>0.22637974126371035</v>
      </c>
      <c r="M33" s="302">
        <v>6.7312120856342195E-2</v>
      </c>
      <c r="N33" s="302">
        <v>1.2921039778710569E-2</v>
      </c>
      <c r="O33" s="302">
        <f t="shared" si="26"/>
        <v>0.30661290189876311</v>
      </c>
    </row>
    <row r="34" spans="1:15" s="236" customFormat="1" x14ac:dyDescent="0.2">
      <c r="A34" s="237" t="str">
        <f>name!E$12</f>
        <v>Elementary occupations</v>
      </c>
      <c r="B34" s="302">
        <v>0.88440170120507</v>
      </c>
      <c r="C34" s="302">
        <v>9.0513900730939553E-2</v>
      </c>
      <c r="D34" s="302">
        <v>0.22249177892261673</v>
      </c>
      <c r="E34" s="302">
        <f t="shared" si="24"/>
        <v>1.1974073808586263</v>
      </c>
      <c r="F34" s="303"/>
      <c r="G34" s="302">
        <v>0.33005042990148309</v>
      </c>
      <c r="H34" s="302">
        <v>0.11352046856778394</v>
      </c>
      <c r="I34" s="302">
        <v>0.10401218119098314</v>
      </c>
      <c r="J34" s="302">
        <f t="shared" si="25"/>
        <v>0.5475830796602501</v>
      </c>
      <c r="K34" s="303"/>
      <c r="L34" s="302">
        <v>0.3054371352963734</v>
      </c>
      <c r="M34" s="302">
        <v>3.8442451794200139E-2</v>
      </c>
      <c r="N34" s="302">
        <v>7.8796852493533742E-2</v>
      </c>
      <c r="O34" s="302">
        <f t="shared" si="26"/>
        <v>0.42267643958410728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3.1366691378407148</v>
      </c>
      <c r="C36" s="311">
        <f t="shared" ref="C36:O36" si="27">SUM(C26:C34)</f>
        <v>0.40273488355441656</v>
      </c>
      <c r="D36" s="311">
        <f t="shared" si="27"/>
        <v>4.1355959786048739</v>
      </c>
      <c r="E36" s="311">
        <f t="shared" si="27"/>
        <v>7.675000000000006</v>
      </c>
      <c r="F36" s="311"/>
      <c r="G36" s="311">
        <f t="shared" si="27"/>
        <v>1.5727164179201483</v>
      </c>
      <c r="H36" s="311">
        <f t="shared" si="27"/>
        <v>1.0270746268790458</v>
      </c>
      <c r="I36" s="311">
        <f t="shared" si="27"/>
        <v>2.5122089552008102</v>
      </c>
      <c r="J36" s="311">
        <f t="shared" si="27"/>
        <v>5.1120000000000045</v>
      </c>
      <c r="K36" s="311"/>
      <c r="L36" s="311">
        <f t="shared" si="27"/>
        <v>1.8918791077786195</v>
      </c>
      <c r="M36" s="311">
        <f t="shared" si="27"/>
        <v>1.0607062836198955</v>
      </c>
      <c r="N36" s="311">
        <f t="shared" si="27"/>
        <v>2.522414608601482</v>
      </c>
      <c r="O36" s="311">
        <f t="shared" si="27"/>
        <v>5.474999999999997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8.4649079900278909E-2</v>
      </c>
      <c r="C43" s="302">
        <v>3.8573842022172206E-3</v>
      </c>
      <c r="D43" s="302">
        <v>4.8720991948327325E-2</v>
      </c>
      <c r="E43" s="302">
        <f>SUM(B43:D43)</f>
        <v>0.13722745605082345</v>
      </c>
      <c r="F43" s="303"/>
      <c r="G43" s="302">
        <v>4.7804714263688701E-2</v>
      </c>
      <c r="H43" s="302">
        <v>6.4348128602788139E-4</v>
      </c>
      <c r="I43" s="302">
        <v>0</v>
      </c>
      <c r="J43" s="302">
        <f>SUM(G43:I43)</f>
        <v>4.8448195549716584E-2</v>
      </c>
      <c r="K43" s="303"/>
      <c r="L43" s="302">
        <v>2.4995996600508601E-2</v>
      </c>
      <c r="M43" s="302">
        <v>5.6126089008765414E-4</v>
      </c>
      <c r="N43" s="302">
        <v>0</v>
      </c>
      <c r="O43" s="302">
        <f>SUM(L43:N43)</f>
        <v>2.5557257490596254E-2</v>
      </c>
    </row>
    <row r="44" spans="1:15" s="236" customFormat="1" x14ac:dyDescent="0.2">
      <c r="A44" s="237" t="str">
        <f>name!E$5</f>
        <v>Professional occupations</v>
      </c>
      <c r="B44" s="302">
        <v>0.12257893503944595</v>
      </c>
      <c r="C44" s="302">
        <v>7.7442077900003207E-3</v>
      </c>
      <c r="D44" s="302">
        <v>2.6068430875768142E-2</v>
      </c>
      <c r="E44" s="302">
        <f t="shared" ref="E44:E51" si="28">SUM(B44:D44)</f>
        <v>0.15639157370521439</v>
      </c>
      <c r="F44" s="303"/>
      <c r="G44" s="302">
        <v>7.6315407659225912E-2</v>
      </c>
      <c r="H44" s="302">
        <v>1.1951104596444736E-3</v>
      </c>
      <c r="I44" s="302">
        <v>0</v>
      </c>
      <c r="J44" s="302">
        <f t="shared" ref="J44:J46" si="29">SUM(G44:I44)</f>
        <v>7.7510518118870386E-2</v>
      </c>
      <c r="K44" s="303"/>
      <c r="L44" s="302">
        <v>4.6574613275011972E-2</v>
      </c>
      <c r="M44" s="302">
        <v>7.6066998576173976E-4</v>
      </c>
      <c r="N44" s="302">
        <v>0</v>
      </c>
      <c r="O44" s="302">
        <f t="shared" ref="O44:O51" si="30">SUM(L44:N44)</f>
        <v>4.7335283260773714E-2</v>
      </c>
    </row>
    <row r="45" spans="1:15" s="236" customFormat="1" x14ac:dyDescent="0.2">
      <c r="A45" s="237" t="str">
        <f>name!E$6</f>
        <v>Associate professional occupations</v>
      </c>
      <c r="B45" s="302">
        <v>7.9526647979358406E-2</v>
      </c>
      <c r="C45" s="302">
        <v>4.5756329721652724E-3</v>
      </c>
      <c r="D45" s="302">
        <v>3.3265039971884909E-2</v>
      </c>
      <c r="E45" s="302">
        <f t="shared" si="28"/>
        <v>0.1173673209234086</v>
      </c>
      <c r="F45" s="303"/>
      <c r="G45" s="302">
        <v>4.7326803924359881E-2</v>
      </c>
      <c r="H45" s="302">
        <v>7.2363561679991424E-4</v>
      </c>
      <c r="I45" s="302">
        <v>0</v>
      </c>
      <c r="J45" s="302">
        <f t="shared" si="29"/>
        <v>4.8050439541159798E-2</v>
      </c>
      <c r="K45" s="303"/>
      <c r="L45" s="302">
        <v>2.5943562497632265E-2</v>
      </c>
      <c r="M45" s="302">
        <v>4.4138256155745427E-4</v>
      </c>
      <c r="N45" s="302">
        <v>0</v>
      </c>
      <c r="O45" s="302">
        <f t="shared" si="30"/>
        <v>2.6384945059189719E-2</v>
      </c>
    </row>
    <row r="46" spans="1:15" s="236" customFormat="1" x14ac:dyDescent="0.2">
      <c r="A46" s="237" t="str">
        <f>name!E$7</f>
        <v>Administrative and secretarial occupations</v>
      </c>
      <c r="B46" s="302">
        <v>1.981631521726283E-2</v>
      </c>
      <c r="C46" s="302">
        <v>6.7355894558325854E-3</v>
      </c>
      <c r="D46" s="302">
        <v>7.8967789664676963E-2</v>
      </c>
      <c r="E46" s="302">
        <f t="shared" si="28"/>
        <v>0.10551969433777238</v>
      </c>
      <c r="F46" s="303"/>
      <c r="G46" s="302">
        <v>1.6648452590245617E-2</v>
      </c>
      <c r="H46" s="302">
        <v>1.8294000800228862E-3</v>
      </c>
      <c r="I46" s="302">
        <v>0</v>
      </c>
      <c r="J46" s="302">
        <f t="shared" si="29"/>
        <v>1.8477852670268503E-2</v>
      </c>
      <c r="K46" s="303"/>
      <c r="L46" s="302">
        <v>6.154212472273362E-3</v>
      </c>
      <c r="M46" s="302">
        <v>6.9471905629566485E-4</v>
      </c>
      <c r="N46" s="302">
        <v>0</v>
      </c>
      <c r="O46" s="302">
        <f t="shared" si="30"/>
        <v>6.848931528569027E-3</v>
      </c>
    </row>
    <row r="47" spans="1:15" s="236" customFormat="1" x14ac:dyDescent="0.2">
      <c r="A47" s="237" t="str">
        <f>name!E$8</f>
        <v>Skilled trades occupations</v>
      </c>
      <c r="B47" s="302">
        <v>0.24158055469230549</v>
      </c>
      <c r="C47" s="302">
        <v>7.3591900810641552E-3</v>
      </c>
      <c r="D47" s="302">
        <v>2.4026546845046053E-2</v>
      </c>
      <c r="E47" s="302">
        <f t="shared" si="28"/>
        <v>0.27296629161841568</v>
      </c>
      <c r="F47" s="303"/>
      <c r="G47" s="302">
        <v>9.6491432855172213E-2</v>
      </c>
      <c r="H47" s="302">
        <v>5.9482453469555908E-4</v>
      </c>
      <c r="I47" s="302">
        <v>0</v>
      </c>
      <c r="J47" s="302">
        <f>SUM(G47:I47)</f>
        <v>9.7086257389867772E-2</v>
      </c>
      <c r="K47" s="303"/>
      <c r="L47" s="302">
        <v>3.8615651350872214E-2</v>
      </c>
      <c r="M47" s="302">
        <v>1.9250312872176739E-4</v>
      </c>
      <c r="N47" s="302">
        <v>0</v>
      </c>
      <c r="O47" s="302">
        <f t="shared" si="30"/>
        <v>3.880815447959398E-2</v>
      </c>
    </row>
    <row r="48" spans="1:15" s="236" customFormat="1" x14ac:dyDescent="0.2">
      <c r="A48" s="237" t="str">
        <f>name!E$9</f>
        <v>Caring, leisure and other service occupations</v>
      </c>
      <c r="B48" s="302">
        <v>1.5804081571267718E-2</v>
      </c>
      <c r="C48" s="302">
        <v>9.5339858864589948E-3</v>
      </c>
      <c r="D48" s="302">
        <v>1.0978412268467675E-2</v>
      </c>
      <c r="E48" s="302">
        <f t="shared" si="28"/>
        <v>3.6316479726194388E-2</v>
      </c>
      <c r="F48" s="303"/>
      <c r="G48" s="302">
        <v>1.0102291250530684E-2</v>
      </c>
      <c r="H48" s="302">
        <v>2.7405739467022514E-3</v>
      </c>
      <c r="I48" s="302">
        <v>0</v>
      </c>
      <c r="J48" s="302">
        <f t="shared" ref="J48:J51" si="31">SUM(G48:I48)</f>
        <v>1.2842865197232935E-2</v>
      </c>
      <c r="K48" s="303"/>
      <c r="L48" s="302">
        <v>3.6372850221281817E-3</v>
      </c>
      <c r="M48" s="302">
        <v>1.5750991962993548E-3</v>
      </c>
      <c r="N48" s="302">
        <v>0</v>
      </c>
      <c r="O48" s="302">
        <f t="shared" si="30"/>
        <v>5.2123842184275369E-3</v>
      </c>
    </row>
    <row r="49" spans="1:15" s="236" customFormat="1" x14ac:dyDescent="0.2">
      <c r="A49" s="237" t="str">
        <f>name!E$10</f>
        <v>Sales and customer service occupations</v>
      </c>
      <c r="B49" s="302">
        <v>8.4247068960078171E-3</v>
      </c>
      <c r="C49" s="302">
        <v>9.1143381034522394E-3</v>
      </c>
      <c r="D49" s="302">
        <v>1.8894018809165025E-2</v>
      </c>
      <c r="E49" s="302">
        <f t="shared" si="28"/>
        <v>3.6433063808625085E-2</v>
      </c>
      <c r="F49" s="303"/>
      <c r="G49" s="302">
        <v>5.0409141054569154E-3</v>
      </c>
      <c r="H49" s="302">
        <v>8.7755019037605297E-4</v>
      </c>
      <c r="I49" s="302">
        <v>0</v>
      </c>
      <c r="J49" s="302">
        <f t="shared" si="31"/>
        <v>5.9184642958329684E-3</v>
      </c>
      <c r="K49" s="303"/>
      <c r="L49" s="302">
        <v>2.561894389419546E-3</v>
      </c>
      <c r="M49" s="302">
        <v>3.4941561788790344E-4</v>
      </c>
      <c r="N49" s="302">
        <v>0</v>
      </c>
      <c r="O49" s="302">
        <f t="shared" si="30"/>
        <v>2.9113100073074492E-3</v>
      </c>
    </row>
    <row r="50" spans="1:15" s="236" customFormat="1" x14ac:dyDescent="0.2">
      <c r="A50" s="237" t="str">
        <f>name!E$11</f>
        <v>Process, plant and machine operatives</v>
      </c>
      <c r="B50" s="302">
        <v>0.1759944476568531</v>
      </c>
      <c r="C50" s="302">
        <v>1.4152101394379326E-2</v>
      </c>
      <c r="D50" s="302">
        <v>2.6739528486443249E-2</v>
      </c>
      <c r="E50" s="302">
        <f t="shared" si="28"/>
        <v>0.21688607753767569</v>
      </c>
      <c r="F50" s="303"/>
      <c r="G50" s="302">
        <v>6.4313289129424064E-2</v>
      </c>
      <c r="H50" s="302">
        <v>6.6203482070720742E-4</v>
      </c>
      <c r="I50" s="302">
        <v>0</v>
      </c>
      <c r="J50" s="302">
        <f t="shared" si="31"/>
        <v>6.4975323950131267E-2</v>
      </c>
      <c r="K50" s="303"/>
      <c r="L50" s="302">
        <v>2.5214115026914299E-2</v>
      </c>
      <c r="M50" s="302">
        <v>3.527539742839984E-4</v>
      </c>
      <c r="N50" s="302">
        <v>0</v>
      </c>
      <c r="O50" s="302">
        <f t="shared" si="30"/>
        <v>2.5566869001198297E-2</v>
      </c>
    </row>
    <row r="51" spans="1:15" s="236" customFormat="1" x14ac:dyDescent="0.2">
      <c r="A51" s="237" t="str">
        <f>name!E$12</f>
        <v>Elementary occupations</v>
      </c>
      <c r="B51" s="302">
        <v>3.4583537654374753E-2</v>
      </c>
      <c r="C51" s="302">
        <v>9.131974647370103E-3</v>
      </c>
      <c r="D51" s="302">
        <v>0.10517652999012524</v>
      </c>
      <c r="E51" s="302">
        <f t="shared" si="28"/>
        <v>0.14889204229187009</v>
      </c>
      <c r="F51" s="303"/>
      <c r="G51" s="302">
        <v>1.3845945036215791E-2</v>
      </c>
      <c r="H51" s="302">
        <v>8.4413825070456684E-4</v>
      </c>
      <c r="I51" s="302">
        <v>0</v>
      </c>
      <c r="J51" s="302">
        <f t="shared" si="31"/>
        <v>1.4690083286920359E-2</v>
      </c>
      <c r="K51" s="303"/>
      <c r="L51" s="302">
        <v>5.0951221954281829E-3</v>
      </c>
      <c r="M51" s="302">
        <v>2.7974275891590373E-4</v>
      </c>
      <c r="N51" s="302">
        <v>0</v>
      </c>
      <c r="O51" s="302">
        <f t="shared" si="30"/>
        <v>5.3748649543440864E-3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0.78295830660715493</v>
      </c>
      <c r="C53" s="311">
        <f t="shared" ref="C53:E53" si="32">SUM(C43:C51)</f>
        <v>7.220440453294022E-2</v>
      </c>
      <c r="D53" s="311">
        <f t="shared" si="32"/>
        <v>0.37283728885990458</v>
      </c>
      <c r="E53" s="311">
        <f t="shared" si="32"/>
        <v>1.2279999999999998</v>
      </c>
      <c r="F53" s="311"/>
      <c r="G53" s="311">
        <f t="shared" ref="G53:J53" si="33">SUM(G43:G51)</f>
        <v>0.37788925081431979</v>
      </c>
      <c r="H53" s="311">
        <f t="shared" si="33"/>
        <v>1.0110749185680792E-2</v>
      </c>
      <c r="I53" s="311">
        <f t="shared" si="33"/>
        <v>0</v>
      </c>
      <c r="J53" s="311">
        <f t="shared" si="33"/>
        <v>0.38800000000000057</v>
      </c>
      <c r="K53" s="311"/>
      <c r="L53" s="311">
        <f t="shared" ref="L53:O53" si="34">SUM(L43:L51)</f>
        <v>0.17879245283018863</v>
      </c>
      <c r="M53" s="311">
        <f t="shared" si="34"/>
        <v>5.20754716981144E-3</v>
      </c>
      <c r="N53" s="311">
        <f t="shared" si="34"/>
        <v>0</v>
      </c>
      <c r="O53" s="311">
        <f t="shared" si="34"/>
        <v>0.18400000000000005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1.3391594341897324</v>
      </c>
      <c r="C60" s="302">
        <v>8.61155026045516E-2</v>
      </c>
      <c r="D60" s="302">
        <v>5.4151674975937369E-2</v>
      </c>
      <c r="E60" s="302">
        <f>SUM(B60:D60)</f>
        <v>1.4794266117702215</v>
      </c>
      <c r="F60" s="303"/>
      <c r="G60" s="302">
        <v>1.8840518448921098</v>
      </c>
      <c r="H60" s="302">
        <v>8.0655519479919405E-2</v>
      </c>
      <c r="I60" s="302">
        <v>3.5541673308297377E-2</v>
      </c>
      <c r="J60" s="302">
        <f>SUM(G60:I60)</f>
        <v>2.0002490376803266</v>
      </c>
      <c r="K60" s="303"/>
      <c r="L60" s="302">
        <v>1.5672933121167147</v>
      </c>
      <c r="M60" s="302">
        <v>7.8831480023219214E-2</v>
      </c>
      <c r="N60" s="302">
        <v>2.6753481363937473E-2</v>
      </c>
      <c r="O60" s="302">
        <f>SUM(L60:N60)</f>
        <v>1.6728782735038714</v>
      </c>
    </row>
    <row r="61" spans="1:15" s="236" customFormat="1" x14ac:dyDescent="0.2">
      <c r="A61" s="237" t="str">
        <f>name!E$5</f>
        <v>Professional occupations</v>
      </c>
      <c r="B61" s="302">
        <v>1.0320803389085544</v>
      </c>
      <c r="C61" s="302">
        <v>6.0238357758119691E-2</v>
      </c>
      <c r="D61" s="302">
        <v>5.5894189625763889E-2</v>
      </c>
      <c r="E61" s="302">
        <f t="shared" ref="E61:E68" si="35">SUM(B61:D61)</f>
        <v>1.1482128862924379</v>
      </c>
      <c r="F61" s="303"/>
      <c r="G61" s="302">
        <v>1.6094994254924546</v>
      </c>
      <c r="H61" s="302">
        <v>4.5178632622046029E-2</v>
      </c>
      <c r="I61" s="302">
        <v>4.8989983775321967E-2</v>
      </c>
      <c r="J61" s="302">
        <f t="shared" ref="J61:J63" si="36">SUM(G61:I61)</f>
        <v>1.7036680418898227</v>
      </c>
      <c r="K61" s="303"/>
      <c r="L61" s="302">
        <v>1.7656002284881287</v>
      </c>
      <c r="M61" s="302">
        <v>3.9656405915382921E-2</v>
      </c>
      <c r="N61" s="302">
        <v>5.311600404712917E-2</v>
      </c>
      <c r="O61" s="302">
        <f t="shared" ref="O61:O68" si="37">SUM(L61:N61)</f>
        <v>1.8583726384506409</v>
      </c>
    </row>
    <row r="62" spans="1:15" s="236" customFormat="1" x14ac:dyDescent="0.2">
      <c r="A62" s="237" t="str">
        <f>name!E$6</f>
        <v>Associate professional occupations</v>
      </c>
      <c r="B62" s="302">
        <v>1.4978202127625511</v>
      </c>
      <c r="C62" s="302">
        <v>0.11416229657990982</v>
      </c>
      <c r="D62" s="302">
        <v>2.7027941798933138E-2</v>
      </c>
      <c r="E62" s="302">
        <f t="shared" si="35"/>
        <v>1.6390104511413941</v>
      </c>
      <c r="F62" s="303"/>
      <c r="G62" s="302">
        <v>2.1791071327267475</v>
      </c>
      <c r="H62" s="302">
        <v>7.1964294353723937E-2</v>
      </c>
      <c r="I62" s="302">
        <v>1.4560676551282094E-2</v>
      </c>
      <c r="J62" s="302">
        <f t="shared" si="36"/>
        <v>2.2656321036317535</v>
      </c>
      <c r="K62" s="303"/>
      <c r="L62" s="302">
        <v>1.8193627958759058</v>
      </c>
      <c r="M62" s="302">
        <v>4.5643777204972563E-2</v>
      </c>
      <c r="N62" s="302">
        <v>8.6852497997120023E-3</v>
      </c>
      <c r="O62" s="302">
        <f t="shared" si="37"/>
        <v>1.8736918228805903</v>
      </c>
    </row>
    <row r="63" spans="1:15" s="236" customFormat="1" x14ac:dyDescent="0.2">
      <c r="A63" s="237" t="str">
        <f>name!E$7</f>
        <v>Administrative and secretarial occupations</v>
      </c>
      <c r="B63" s="302">
        <v>0.87619824715795702</v>
      </c>
      <c r="C63" s="302">
        <v>0.30750655616246525</v>
      </c>
      <c r="D63" s="302">
        <v>2.8542428732046411E-2</v>
      </c>
      <c r="E63" s="302">
        <f t="shared" si="35"/>
        <v>1.2122472320524686</v>
      </c>
      <c r="F63" s="303"/>
      <c r="G63" s="302">
        <v>1.1575916698605877</v>
      </c>
      <c r="H63" s="302">
        <v>0.15442925351598294</v>
      </c>
      <c r="I63" s="302">
        <v>1.6820034096662301E-2</v>
      </c>
      <c r="J63" s="302">
        <f t="shared" si="36"/>
        <v>1.3288409574732329</v>
      </c>
      <c r="K63" s="303"/>
      <c r="L63" s="302">
        <v>0.91489404794482521</v>
      </c>
      <c r="M63" s="302">
        <v>0.12687259014006286</v>
      </c>
      <c r="N63" s="302">
        <v>8.4424820509882009E-3</v>
      </c>
      <c r="O63" s="302">
        <f t="shared" si="37"/>
        <v>1.0502091201358763</v>
      </c>
    </row>
    <row r="64" spans="1:15" s="236" customFormat="1" x14ac:dyDescent="0.2">
      <c r="A64" s="237" t="str">
        <f>name!E$8</f>
        <v>Skilled trades occupations</v>
      </c>
      <c r="B64" s="302">
        <v>2.1512387408019702</v>
      </c>
      <c r="C64" s="302">
        <v>0.12919006209644909</v>
      </c>
      <c r="D64" s="302">
        <v>0.27833923473934846</v>
      </c>
      <c r="E64" s="302">
        <f t="shared" si="35"/>
        <v>2.5587680376377677</v>
      </c>
      <c r="F64" s="303"/>
      <c r="G64" s="302">
        <v>2.1593747263521545</v>
      </c>
      <c r="H64" s="302">
        <v>5.7519372930761647E-2</v>
      </c>
      <c r="I64" s="302">
        <v>0.12520549097881981</v>
      </c>
      <c r="J64" s="302">
        <f>SUM(G64:I64)</f>
        <v>2.3420995902617356</v>
      </c>
      <c r="K64" s="303"/>
      <c r="L64" s="302">
        <v>1.5578488416026817</v>
      </c>
      <c r="M64" s="302">
        <v>3.8143497716898705E-2</v>
      </c>
      <c r="N64" s="302">
        <v>0.10069231903991946</v>
      </c>
      <c r="O64" s="302">
        <f t="shared" si="37"/>
        <v>1.6966846583594997</v>
      </c>
    </row>
    <row r="65" spans="1:15" s="236" customFormat="1" x14ac:dyDescent="0.2">
      <c r="A65" s="237" t="str">
        <f>name!E$9</f>
        <v>Caring, leisure and other service occupations</v>
      </c>
      <c r="B65" s="302">
        <v>0.11882865051994375</v>
      </c>
      <c r="C65" s="302">
        <v>5.173696404148477E-2</v>
      </c>
      <c r="D65" s="302">
        <v>1.7400275704329397E-2</v>
      </c>
      <c r="E65" s="302">
        <f t="shared" si="35"/>
        <v>0.18796589026575791</v>
      </c>
      <c r="F65" s="303"/>
      <c r="G65" s="302">
        <v>0.14304553938891798</v>
      </c>
      <c r="H65" s="302">
        <v>2.3397273450641489E-2</v>
      </c>
      <c r="I65" s="302">
        <v>1.2485535616676107E-2</v>
      </c>
      <c r="J65" s="302">
        <f t="shared" ref="J65:J68" si="38">SUM(G65:I65)</f>
        <v>0.17892834845623559</v>
      </c>
      <c r="K65" s="303"/>
      <c r="L65" s="302">
        <v>0.11855013199069449</v>
      </c>
      <c r="M65" s="302">
        <v>1.7569229607678566E-2</v>
      </c>
      <c r="N65" s="302">
        <v>1.4272528043879702E-2</v>
      </c>
      <c r="O65" s="302">
        <f t="shared" si="37"/>
        <v>0.15039188964225278</v>
      </c>
    </row>
    <row r="66" spans="1:15" s="236" customFormat="1" x14ac:dyDescent="0.2">
      <c r="A66" s="237" t="str">
        <f>name!E$10</f>
        <v>Sales and customer service occupations</v>
      </c>
      <c r="B66" s="302">
        <v>0.31552085863888579</v>
      </c>
      <c r="C66" s="302">
        <v>0.28971981553587611</v>
      </c>
      <c r="D66" s="302">
        <v>2.5260363076669436E-2</v>
      </c>
      <c r="E66" s="302">
        <f t="shared" si="35"/>
        <v>0.63050103725143136</v>
      </c>
      <c r="F66" s="303"/>
      <c r="G66" s="302">
        <v>0.37157843627721021</v>
      </c>
      <c r="H66" s="302">
        <v>0.14944316455418688</v>
      </c>
      <c r="I66" s="302">
        <v>1.2109442621706153E-2</v>
      </c>
      <c r="J66" s="302">
        <f t="shared" si="38"/>
        <v>0.53313104345310314</v>
      </c>
      <c r="K66" s="303"/>
      <c r="L66" s="302">
        <v>0.31463639437476332</v>
      </c>
      <c r="M66" s="302">
        <v>0.12605986953636972</v>
      </c>
      <c r="N66" s="302">
        <v>1.1592617215089999E-2</v>
      </c>
      <c r="O66" s="302">
        <f t="shared" si="37"/>
        <v>0.45228888112622301</v>
      </c>
    </row>
    <row r="67" spans="1:15" s="236" customFormat="1" x14ac:dyDescent="0.2">
      <c r="A67" s="237" t="str">
        <f>name!E$11</f>
        <v>Process, plant and machine operatives</v>
      </c>
      <c r="B67" s="302">
        <v>6.5507882151517451</v>
      </c>
      <c r="C67" s="302">
        <v>0.69471246532996067</v>
      </c>
      <c r="D67" s="302">
        <v>8.3443343351899346E-2</v>
      </c>
      <c r="E67" s="302">
        <f t="shared" si="35"/>
        <v>7.3289440238336052</v>
      </c>
      <c r="F67" s="303"/>
      <c r="G67" s="302">
        <v>6.5886368432323721</v>
      </c>
      <c r="H67" s="302">
        <v>0.36885812658993417</v>
      </c>
      <c r="I67" s="302">
        <v>5.2039923887170235E-2</v>
      </c>
      <c r="J67" s="302">
        <f t="shared" si="38"/>
        <v>7.0095348937094766</v>
      </c>
      <c r="K67" s="303"/>
      <c r="L67" s="302">
        <v>5.5883692525999189</v>
      </c>
      <c r="M67" s="302">
        <v>0.31081707671313413</v>
      </c>
      <c r="N67" s="302">
        <v>4.5502762267402158E-2</v>
      </c>
      <c r="O67" s="302">
        <f t="shared" si="37"/>
        <v>5.9446890915804547</v>
      </c>
    </row>
    <row r="68" spans="1:15" s="236" customFormat="1" x14ac:dyDescent="0.2">
      <c r="A68" s="237" t="str">
        <f>name!E$12</f>
        <v>Elementary occupations</v>
      </c>
      <c r="B68" s="302">
        <v>2.4317877558600491</v>
      </c>
      <c r="C68" s="302">
        <v>0.70356133418409927</v>
      </c>
      <c r="D68" s="302">
        <v>5.3574739710777732E-2</v>
      </c>
      <c r="E68" s="302">
        <f t="shared" si="35"/>
        <v>3.1889238297549261</v>
      </c>
      <c r="F68" s="303"/>
      <c r="G68" s="302">
        <v>2.391800032091087</v>
      </c>
      <c r="H68" s="302">
        <v>0.31720253584270069</v>
      </c>
      <c r="I68" s="302">
        <v>1.6913415510530341E-2</v>
      </c>
      <c r="J68" s="302">
        <f t="shared" si="38"/>
        <v>2.7259159834443181</v>
      </c>
      <c r="K68" s="303"/>
      <c r="L68" s="302">
        <v>1.6144222326329161</v>
      </c>
      <c r="M68" s="302">
        <v>0.24477933505468344</v>
      </c>
      <c r="N68" s="302">
        <v>2.1592056632999727E-2</v>
      </c>
      <c r="O68" s="302">
        <f t="shared" si="37"/>
        <v>1.8807936243205992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16.313422453991389</v>
      </c>
      <c r="C70" s="311">
        <f t="shared" ref="C70:E70" si="39">SUM(C60:C68)</f>
        <v>2.4369433542929162</v>
      </c>
      <c r="D70" s="311">
        <f t="shared" si="39"/>
        <v>0.62363419171570522</v>
      </c>
      <c r="E70" s="311">
        <f t="shared" si="39"/>
        <v>19.374000000000009</v>
      </c>
      <c r="F70" s="311"/>
      <c r="G70" s="311">
        <f t="shared" ref="G70:J70" si="40">SUM(G60:G68)</f>
        <v>18.48468565031364</v>
      </c>
      <c r="H70" s="311">
        <f t="shared" si="40"/>
        <v>1.2686481733398971</v>
      </c>
      <c r="I70" s="311">
        <f t="shared" si="40"/>
        <v>0.33466617634646634</v>
      </c>
      <c r="J70" s="311">
        <f t="shared" si="40"/>
        <v>20.088000000000001</v>
      </c>
      <c r="K70" s="311"/>
      <c r="L70" s="311">
        <f t="shared" ref="L70:O70" si="41">SUM(L60:L68)</f>
        <v>15.26097723762655</v>
      </c>
      <c r="M70" s="311">
        <f t="shared" si="41"/>
        <v>1.0283732619124022</v>
      </c>
      <c r="N70" s="311">
        <f t="shared" si="41"/>
        <v>0.29064950046105792</v>
      </c>
      <c r="O70" s="311">
        <f t="shared" si="41"/>
        <v>16.580000000000009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2.2674128677425309</v>
      </c>
      <c r="C77" s="302">
        <v>6.5264230811924048E-2</v>
      </c>
      <c r="D77" s="302">
        <v>0.14143325985270858</v>
      </c>
      <c r="E77" s="302">
        <f>SUM(B77:D77)</f>
        <v>2.4741103584071635</v>
      </c>
      <c r="F77" s="303"/>
      <c r="G77" s="302">
        <v>2.3990902939649477</v>
      </c>
      <c r="H77" s="302">
        <v>0.18509910682228745</v>
      </c>
      <c r="I77" s="302">
        <v>0.14000899642903575</v>
      </c>
      <c r="J77" s="302">
        <f>SUM(G77:I77)</f>
        <v>2.7241983972162709</v>
      </c>
      <c r="K77" s="303"/>
      <c r="L77" s="302">
        <v>2.655002009716577</v>
      </c>
      <c r="M77" s="302">
        <v>0.23790367337565588</v>
      </c>
      <c r="N77" s="302">
        <v>0.15707867590421731</v>
      </c>
      <c r="O77" s="302">
        <f>SUM(L77:N77)</f>
        <v>3.0499843589964502</v>
      </c>
    </row>
    <row r="78" spans="1:15" s="236" customFormat="1" x14ac:dyDescent="0.2">
      <c r="A78" s="237" t="str">
        <f>name!E$5</f>
        <v>Professional occupations</v>
      </c>
      <c r="B78" s="302">
        <v>3.0632681397105825</v>
      </c>
      <c r="C78" s="302">
        <v>5.2999039855752363E-2</v>
      </c>
      <c r="D78" s="302">
        <v>9.4225419411586547E-2</v>
      </c>
      <c r="E78" s="302">
        <f t="shared" ref="E78:E85" si="42">SUM(B78:D78)</f>
        <v>3.2104925989779214</v>
      </c>
      <c r="F78" s="303"/>
      <c r="G78" s="302">
        <v>3.5448764569598414</v>
      </c>
      <c r="H78" s="302">
        <v>0.13791393772484861</v>
      </c>
      <c r="I78" s="302">
        <v>6.3677601628513783E-2</v>
      </c>
      <c r="J78" s="302">
        <f t="shared" ref="J78:J80" si="43">SUM(G78:I78)</f>
        <v>3.7464679963132039</v>
      </c>
      <c r="K78" s="303"/>
      <c r="L78" s="302">
        <v>4.4452230365492795</v>
      </c>
      <c r="M78" s="302">
        <v>0.17016017638457528</v>
      </c>
      <c r="N78" s="302">
        <v>4.9829391208534093E-2</v>
      </c>
      <c r="O78" s="302">
        <f t="shared" ref="O78:O85" si="44">SUM(L78:N78)</f>
        <v>4.6652126041423889</v>
      </c>
    </row>
    <row r="79" spans="1:15" s="236" customFormat="1" x14ac:dyDescent="0.2">
      <c r="A79" s="237" t="str">
        <f>name!E$6</f>
        <v>Associate professional occupations</v>
      </c>
      <c r="B79" s="302">
        <v>2.1272787640057236</v>
      </c>
      <c r="C79" s="302">
        <v>5.9434914121115998E-2</v>
      </c>
      <c r="D79" s="302">
        <v>5.0131151857223728E-2</v>
      </c>
      <c r="E79" s="302">
        <f t="shared" si="42"/>
        <v>2.2368448299840633</v>
      </c>
      <c r="F79" s="303"/>
      <c r="G79" s="302">
        <v>2.3270474018063516</v>
      </c>
      <c r="H79" s="302">
        <v>0.12144078715789325</v>
      </c>
      <c r="I79" s="302">
        <v>3.9151906589798995E-2</v>
      </c>
      <c r="J79" s="302">
        <f t="shared" si="43"/>
        <v>2.4876400955540441</v>
      </c>
      <c r="K79" s="303"/>
      <c r="L79" s="302">
        <v>2.3471213666699287</v>
      </c>
      <c r="M79" s="302">
        <v>0.1328977742840628</v>
      </c>
      <c r="N79" s="302">
        <v>4.3983376438646235E-2</v>
      </c>
      <c r="O79" s="302">
        <f t="shared" si="44"/>
        <v>2.5240025173926379</v>
      </c>
    </row>
    <row r="80" spans="1:15" s="236" customFormat="1" x14ac:dyDescent="0.2">
      <c r="A80" s="237" t="str">
        <f>name!E$7</f>
        <v>Administrative and secretarial occupations</v>
      </c>
      <c r="B80" s="302">
        <v>1.1083460717231228</v>
      </c>
      <c r="C80" s="302">
        <v>0.20579058785783011</v>
      </c>
      <c r="D80" s="302">
        <v>3.6699187901893977E-2</v>
      </c>
      <c r="E80" s="302">
        <f t="shared" si="42"/>
        <v>1.350835847482847</v>
      </c>
      <c r="F80" s="303"/>
      <c r="G80" s="302">
        <v>1.0150137295557449</v>
      </c>
      <c r="H80" s="302">
        <v>0.38491991474307602</v>
      </c>
      <c r="I80" s="302">
        <v>5.068318591962543E-2</v>
      </c>
      <c r="J80" s="302">
        <f t="shared" si="43"/>
        <v>1.4506168302184463</v>
      </c>
      <c r="K80" s="303"/>
      <c r="L80" s="302">
        <v>0.80120322563445434</v>
      </c>
      <c r="M80" s="302">
        <v>0.36516568009324124</v>
      </c>
      <c r="N80" s="302">
        <v>3.8661005448697418E-2</v>
      </c>
      <c r="O80" s="302">
        <f t="shared" si="44"/>
        <v>1.2050299111763929</v>
      </c>
    </row>
    <row r="81" spans="1:15" s="236" customFormat="1" x14ac:dyDescent="0.2">
      <c r="A81" s="237" t="str">
        <f>name!E$8</f>
        <v>Skilled trades occupations</v>
      </c>
      <c r="B81" s="302">
        <v>4.7850744545224995</v>
      </c>
      <c r="C81" s="302">
        <v>7.6131856773474768E-2</v>
      </c>
      <c r="D81" s="302">
        <v>0.29575743840718605</v>
      </c>
      <c r="E81" s="302">
        <f t="shared" si="42"/>
        <v>5.1569637497031602</v>
      </c>
      <c r="F81" s="303"/>
      <c r="G81" s="302">
        <v>3.7072032435531388</v>
      </c>
      <c r="H81" s="302">
        <v>0.11427595394082406</v>
      </c>
      <c r="I81" s="302">
        <v>0.11649820497777819</v>
      </c>
      <c r="J81" s="302">
        <f>SUM(G81:I81)</f>
        <v>3.9379774024717413</v>
      </c>
      <c r="K81" s="303"/>
      <c r="L81" s="302">
        <v>3.2995951760106936</v>
      </c>
      <c r="M81" s="302">
        <v>0.12383325007730969</v>
      </c>
      <c r="N81" s="302">
        <v>0.15012147567732806</v>
      </c>
      <c r="O81" s="302">
        <f t="shared" si="44"/>
        <v>3.5735499017653316</v>
      </c>
    </row>
    <row r="82" spans="1:15" s="236" customFormat="1" x14ac:dyDescent="0.2">
      <c r="A82" s="237" t="str">
        <f>name!E$9</f>
        <v>Caring, leisure and other service occupations</v>
      </c>
      <c r="B82" s="302">
        <v>0.26014322526898936</v>
      </c>
      <c r="C82" s="302">
        <v>3.6851446934195807E-2</v>
      </c>
      <c r="D82" s="302">
        <v>2.2177063708535474E-2</v>
      </c>
      <c r="E82" s="302">
        <f t="shared" si="42"/>
        <v>0.3191717359117206</v>
      </c>
      <c r="F82" s="303"/>
      <c r="G82" s="302">
        <v>0.20684294534991018</v>
      </c>
      <c r="H82" s="302">
        <v>5.8361504896561979E-2</v>
      </c>
      <c r="I82" s="302">
        <v>5.0956333731185202E-2</v>
      </c>
      <c r="J82" s="302">
        <f t="shared" ref="J82:J85" si="45">SUM(G82:I82)</f>
        <v>0.31616078397765734</v>
      </c>
      <c r="K82" s="303"/>
      <c r="L82" s="302">
        <v>0.1920322397904301</v>
      </c>
      <c r="M82" s="302">
        <v>5.6824050781138474E-2</v>
      </c>
      <c r="N82" s="302">
        <v>8.1469956177668515E-2</v>
      </c>
      <c r="O82" s="302">
        <f t="shared" si="44"/>
        <v>0.33032624674923711</v>
      </c>
    </row>
    <row r="83" spans="1:15" s="236" customFormat="1" x14ac:dyDescent="0.2">
      <c r="A83" s="237" t="str">
        <f>name!E$10</f>
        <v>Sales and customer service occupations</v>
      </c>
      <c r="B83" s="302">
        <v>0.55358596928929182</v>
      </c>
      <c r="C83" s="302">
        <v>5.4803244106345801E-2</v>
      </c>
      <c r="D83" s="302">
        <v>2.4188923173710963E-2</v>
      </c>
      <c r="E83" s="302">
        <f t="shared" si="42"/>
        <v>0.63257813656934858</v>
      </c>
      <c r="F83" s="303"/>
      <c r="G83" s="302">
        <v>0.49964359823012738</v>
      </c>
      <c r="H83" s="302">
        <v>0.10397371418619346</v>
      </c>
      <c r="I83" s="302">
        <v>2.2794982305241008E-2</v>
      </c>
      <c r="J83" s="302">
        <f t="shared" si="45"/>
        <v>0.6264122947215619</v>
      </c>
      <c r="K83" s="303"/>
      <c r="L83" s="302">
        <v>0.53224874337430694</v>
      </c>
      <c r="M83" s="302">
        <v>0.14518009296303994</v>
      </c>
      <c r="N83" s="302">
        <v>2.7503398470860332E-2</v>
      </c>
      <c r="O83" s="302">
        <f t="shared" si="44"/>
        <v>0.70493223480820721</v>
      </c>
    </row>
    <row r="84" spans="1:15" s="236" customFormat="1" x14ac:dyDescent="0.2">
      <c r="A84" s="237" t="str">
        <f>name!E$11</f>
        <v>Process, plant and machine operatives</v>
      </c>
      <c r="B84" s="302">
        <v>1.8764580364847228</v>
      </c>
      <c r="C84" s="302">
        <v>8.2174208299947246E-2</v>
      </c>
      <c r="D84" s="302">
        <v>3.9695009159308542E-2</v>
      </c>
      <c r="E84" s="302">
        <f t="shared" si="42"/>
        <v>1.9983272539439785</v>
      </c>
      <c r="F84" s="303"/>
      <c r="G84" s="302">
        <v>1.3404915825144146</v>
      </c>
      <c r="H84" s="302">
        <v>0.11514473470429526</v>
      </c>
      <c r="I84" s="302">
        <v>2.7792403949144093E-2</v>
      </c>
      <c r="J84" s="302">
        <f t="shared" si="45"/>
        <v>1.4834287211678541</v>
      </c>
      <c r="K84" s="303"/>
      <c r="L84" s="302">
        <v>1.4509708822397811</v>
      </c>
      <c r="M84" s="302">
        <v>0.13805046152513265</v>
      </c>
      <c r="N84" s="302">
        <v>3.4310832313794414E-2</v>
      </c>
      <c r="O84" s="302">
        <f t="shared" si="44"/>
        <v>1.6233321760787081</v>
      </c>
    </row>
    <row r="85" spans="1:15" s="236" customFormat="1" x14ac:dyDescent="0.2">
      <c r="A85" s="237" t="str">
        <f>name!E$12</f>
        <v>Elementary occupations</v>
      </c>
      <c r="B85" s="302">
        <v>0.82903351290744187</v>
      </c>
      <c r="C85" s="302">
        <v>8.6041356664610658E-2</v>
      </c>
      <c r="D85" s="302">
        <v>5.6600619447731128E-2</v>
      </c>
      <c r="E85" s="302">
        <f t="shared" si="42"/>
        <v>0.97167548901978362</v>
      </c>
      <c r="F85" s="303"/>
      <c r="G85" s="302">
        <v>0.59615351881637713</v>
      </c>
      <c r="H85" s="302">
        <v>0.12681464482197818</v>
      </c>
      <c r="I85" s="302">
        <v>5.6129314720895655E-2</v>
      </c>
      <c r="J85" s="302">
        <f t="shared" si="45"/>
        <v>0.77909747835925103</v>
      </c>
      <c r="K85" s="303"/>
      <c r="L85" s="302">
        <v>0.41257590225315083</v>
      </c>
      <c r="M85" s="302">
        <v>0.11222445804245959</v>
      </c>
      <c r="N85" s="302">
        <v>4.28296885950228E-2</v>
      </c>
      <c r="O85" s="302">
        <f t="shared" si="44"/>
        <v>0.56763004889063318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16.870601041654908</v>
      </c>
      <c r="C87" s="311">
        <f t="shared" ref="C87:E87" si="46">SUM(C77:C85)</f>
        <v>0.71949088542519679</v>
      </c>
      <c r="D87" s="311">
        <f t="shared" si="46"/>
        <v>0.76090807291988483</v>
      </c>
      <c r="E87" s="311">
        <f t="shared" si="46"/>
        <v>18.350999999999985</v>
      </c>
      <c r="F87" s="311"/>
      <c r="G87" s="311">
        <f t="shared" ref="G87:J87" si="47">SUM(G77:G85)</f>
        <v>15.636362770750855</v>
      </c>
      <c r="H87" s="311">
        <f t="shared" si="47"/>
        <v>1.3479442989979582</v>
      </c>
      <c r="I87" s="311">
        <f t="shared" si="47"/>
        <v>0.56769293025121814</v>
      </c>
      <c r="J87" s="311">
        <f t="shared" si="47"/>
        <v>17.552000000000032</v>
      </c>
      <c r="K87" s="311"/>
      <c r="L87" s="311">
        <f t="shared" ref="L87:O87" si="48">SUM(L77:L85)</f>
        <v>16.135972582238605</v>
      </c>
      <c r="M87" s="311">
        <f t="shared" si="48"/>
        <v>1.4822396175266155</v>
      </c>
      <c r="N87" s="311">
        <f t="shared" si="48"/>
        <v>0.62578780023476921</v>
      </c>
      <c r="O87" s="311">
        <f t="shared" si="48"/>
        <v>18.243999999999986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7.2751024252826895</v>
      </c>
      <c r="C94" s="302">
        <v>0.25915376941371399</v>
      </c>
      <c r="D94" s="302">
        <v>1.4816811265681431</v>
      </c>
      <c r="E94" s="302">
        <f>SUM(B94:D94)</f>
        <v>9.0159373212645466</v>
      </c>
      <c r="F94" s="303"/>
      <c r="G94" s="302">
        <v>8.8477741522508051</v>
      </c>
      <c r="H94" s="302">
        <v>0.67631934547405936</v>
      </c>
      <c r="I94" s="302">
        <v>0.94789908018604152</v>
      </c>
      <c r="J94" s="302">
        <f>SUM(G94:I94)</f>
        <v>10.471992577910907</v>
      </c>
      <c r="K94" s="303"/>
      <c r="L94" s="302">
        <v>7.3343892844901495</v>
      </c>
      <c r="M94" s="302">
        <v>0.64267701535657507</v>
      </c>
      <c r="N94" s="302">
        <v>0.80554409820010286</v>
      </c>
      <c r="O94" s="302">
        <f>SUM(L94:N94)</f>
        <v>8.7826103980468275</v>
      </c>
    </row>
    <row r="95" spans="1:15" s="236" customFormat="1" x14ac:dyDescent="0.2">
      <c r="A95" s="237" t="str">
        <f>name!E$5</f>
        <v>Professional occupations</v>
      </c>
      <c r="B95" s="302">
        <v>8.1787363146801813</v>
      </c>
      <c r="C95" s="302">
        <v>0.24558844461626678</v>
      </c>
      <c r="D95" s="302">
        <v>0.75752945795337623</v>
      </c>
      <c r="E95" s="302">
        <f t="shared" ref="E95:E102" si="49">SUM(B95:D95)</f>
        <v>9.1818542172498248</v>
      </c>
      <c r="F95" s="303"/>
      <c r="G95" s="302">
        <v>11.119517791691575</v>
      </c>
      <c r="H95" s="302">
        <v>0.58242803771788054</v>
      </c>
      <c r="I95" s="302">
        <v>0.50305594821752053</v>
      </c>
      <c r="J95" s="302">
        <f t="shared" ref="J95:J97" si="50">SUM(G95:I95)</f>
        <v>12.205001777626975</v>
      </c>
      <c r="K95" s="303"/>
      <c r="L95" s="302">
        <v>10.940232246614666</v>
      </c>
      <c r="M95" s="302">
        <v>0.52249447372114532</v>
      </c>
      <c r="N95" s="302">
        <v>0.36074215744472976</v>
      </c>
      <c r="O95" s="302">
        <f t="shared" ref="O95:O102" si="51">SUM(L95:N95)</f>
        <v>11.823468877780542</v>
      </c>
    </row>
    <row r="96" spans="1:15" s="236" customFormat="1" x14ac:dyDescent="0.2">
      <c r="A96" s="237" t="str">
        <f>name!E$6</f>
        <v>Associate professional occupations</v>
      </c>
      <c r="B96" s="302">
        <v>6.1208904205691956</v>
      </c>
      <c r="C96" s="302">
        <v>0.40496293239076447</v>
      </c>
      <c r="D96" s="302">
        <v>0.70495763590445359</v>
      </c>
      <c r="E96" s="302">
        <f t="shared" si="49"/>
        <v>7.2308109888644143</v>
      </c>
      <c r="F96" s="303"/>
      <c r="G96" s="302">
        <v>7.6526102778161036</v>
      </c>
      <c r="H96" s="302">
        <v>0.82479638513495102</v>
      </c>
      <c r="I96" s="302">
        <v>0.47798153587658399</v>
      </c>
      <c r="J96" s="302">
        <f t="shared" si="50"/>
        <v>8.955388198827638</v>
      </c>
      <c r="K96" s="303"/>
      <c r="L96" s="302">
        <v>6.0986326863449536</v>
      </c>
      <c r="M96" s="302">
        <v>0.59458138669525451</v>
      </c>
      <c r="N96" s="302">
        <v>0.34777100388285687</v>
      </c>
      <c r="O96" s="302">
        <f t="shared" si="51"/>
        <v>7.0409850769230644</v>
      </c>
    </row>
    <row r="97" spans="1:15" s="236" customFormat="1" x14ac:dyDescent="0.2">
      <c r="A97" s="237" t="str">
        <f>name!E$7</f>
        <v>Administrative and secretarial occupations</v>
      </c>
      <c r="B97" s="302">
        <v>4.0344198460435798</v>
      </c>
      <c r="C97" s="302">
        <v>1.4524343872344165</v>
      </c>
      <c r="D97" s="302">
        <v>0.27149695305053134</v>
      </c>
      <c r="E97" s="302">
        <f t="shared" si="49"/>
        <v>5.758351186328527</v>
      </c>
      <c r="F97" s="303"/>
      <c r="G97" s="302">
        <v>4.3328049994081033</v>
      </c>
      <c r="H97" s="302">
        <v>1.7668427805816755</v>
      </c>
      <c r="I97" s="302">
        <v>0.16339760384805563</v>
      </c>
      <c r="J97" s="302">
        <f t="shared" si="50"/>
        <v>6.2630453838378344</v>
      </c>
      <c r="K97" s="303"/>
      <c r="L97" s="302">
        <v>2.9279746087032645</v>
      </c>
      <c r="M97" s="302">
        <v>1.1201090888669054</v>
      </c>
      <c r="N97" s="302">
        <v>0.14561978672650713</v>
      </c>
      <c r="O97" s="302">
        <f t="shared" si="51"/>
        <v>4.1937034842966767</v>
      </c>
    </row>
    <row r="98" spans="1:15" s="236" customFormat="1" x14ac:dyDescent="0.2">
      <c r="A98" s="237" t="str">
        <f>name!E$8</f>
        <v>Skilled trades occupations</v>
      </c>
      <c r="B98" s="302">
        <v>22.195901093914649</v>
      </c>
      <c r="C98" s="302">
        <v>0.53719380896557278</v>
      </c>
      <c r="D98" s="302">
        <v>4.252764778435095</v>
      </c>
      <c r="E98" s="302">
        <f t="shared" si="49"/>
        <v>26.985859681315318</v>
      </c>
      <c r="F98" s="303"/>
      <c r="G98" s="302">
        <v>18.975200206523382</v>
      </c>
      <c r="H98" s="302">
        <v>0.82404777032751242</v>
      </c>
      <c r="I98" s="302">
        <v>1.7714390839935237</v>
      </c>
      <c r="J98" s="302">
        <f>SUM(G98:I98)</f>
        <v>21.570687060844421</v>
      </c>
      <c r="K98" s="303"/>
      <c r="L98" s="302">
        <v>13.574872047491585</v>
      </c>
      <c r="M98" s="302">
        <v>0.72649390643075096</v>
      </c>
      <c r="N98" s="302">
        <v>1.3569663000121794</v>
      </c>
      <c r="O98" s="302">
        <f t="shared" si="51"/>
        <v>15.658332253934514</v>
      </c>
    </row>
    <row r="99" spans="1:15" s="236" customFormat="1" x14ac:dyDescent="0.2">
      <c r="A99" s="237" t="str">
        <f>name!E$9</f>
        <v>Caring, leisure and other service occupations</v>
      </c>
      <c r="B99" s="302">
        <v>0.76168419429685141</v>
      </c>
      <c r="C99" s="302">
        <v>0.14553936403876533</v>
      </c>
      <c r="D99" s="302">
        <v>0.16515252731451216</v>
      </c>
      <c r="E99" s="302">
        <f t="shared" si="49"/>
        <v>1.072376085650129</v>
      </c>
      <c r="F99" s="303"/>
      <c r="G99" s="302">
        <v>0.82797428184293143</v>
      </c>
      <c r="H99" s="302">
        <v>0.20860758578793492</v>
      </c>
      <c r="I99" s="302">
        <v>0.185158103090583</v>
      </c>
      <c r="J99" s="302">
        <f t="shared" ref="J99:J102" si="52">SUM(G99:I99)</f>
        <v>1.2217399707214494</v>
      </c>
      <c r="K99" s="303"/>
      <c r="L99" s="302">
        <v>0.78153097113194925</v>
      </c>
      <c r="M99" s="302">
        <v>0.14665494597992662</v>
      </c>
      <c r="N99" s="302">
        <v>0.18334919276800338</v>
      </c>
      <c r="O99" s="302">
        <f t="shared" si="51"/>
        <v>1.1115351098798791</v>
      </c>
    </row>
    <row r="100" spans="1:15" s="236" customFormat="1" x14ac:dyDescent="0.2">
      <c r="A100" s="237" t="str">
        <f>name!E$10</f>
        <v>Sales and customer service occupations</v>
      </c>
      <c r="B100" s="302">
        <v>1.6355118224917244</v>
      </c>
      <c r="C100" s="302">
        <v>0.45164979779459918</v>
      </c>
      <c r="D100" s="302">
        <v>0.27220395939250941</v>
      </c>
      <c r="E100" s="302">
        <f t="shared" si="49"/>
        <v>2.3593655796788333</v>
      </c>
      <c r="F100" s="303"/>
      <c r="G100" s="302">
        <v>1.6456236468922516</v>
      </c>
      <c r="H100" s="302">
        <v>0.69839558048994044</v>
      </c>
      <c r="I100" s="302">
        <v>0.12493469832981498</v>
      </c>
      <c r="J100" s="302">
        <f t="shared" si="52"/>
        <v>2.468953925712007</v>
      </c>
      <c r="K100" s="303"/>
      <c r="L100" s="302">
        <v>1.3953039504264344</v>
      </c>
      <c r="M100" s="302">
        <v>0.60121322624964912</v>
      </c>
      <c r="N100" s="302">
        <v>8.755856614651869E-2</v>
      </c>
      <c r="O100" s="302">
        <f t="shared" si="51"/>
        <v>2.084075742822602</v>
      </c>
    </row>
    <row r="101" spans="1:15" s="236" customFormat="1" x14ac:dyDescent="0.2">
      <c r="A101" s="237" t="str">
        <f>name!E$11</f>
        <v>Process, plant and machine operatives</v>
      </c>
      <c r="B101" s="302">
        <v>15.48103666461453</v>
      </c>
      <c r="C101" s="302">
        <v>0.72812362927489704</v>
      </c>
      <c r="D101" s="302">
        <v>0.84064405695405942</v>
      </c>
      <c r="E101" s="302">
        <f t="shared" si="49"/>
        <v>17.049804350843484</v>
      </c>
      <c r="F101" s="303"/>
      <c r="G101" s="302">
        <v>13.308668243359197</v>
      </c>
      <c r="H101" s="302">
        <v>1.3064497947477689</v>
      </c>
      <c r="I101" s="302">
        <v>0.56406493409256564</v>
      </c>
      <c r="J101" s="302">
        <f t="shared" si="52"/>
        <v>15.179182972199531</v>
      </c>
      <c r="K101" s="303"/>
      <c r="L101" s="302">
        <v>11.80905352335564</v>
      </c>
      <c r="M101" s="302">
        <v>1.4531513208220996</v>
      </c>
      <c r="N101" s="302">
        <v>0.49236754559172624</v>
      </c>
      <c r="O101" s="302">
        <f t="shared" si="51"/>
        <v>13.754572389769466</v>
      </c>
    </row>
    <row r="102" spans="1:15" s="236" customFormat="1" x14ac:dyDescent="0.2">
      <c r="A102" s="237" t="str">
        <f>name!E$12</f>
        <v>Elementary occupations</v>
      </c>
      <c r="B102" s="302">
        <v>4.7392002777363453</v>
      </c>
      <c r="C102" s="302">
        <v>0.82011042339803231</v>
      </c>
      <c r="D102" s="302">
        <v>0.83632988767032934</v>
      </c>
      <c r="E102" s="302">
        <f t="shared" si="49"/>
        <v>6.3956405888047065</v>
      </c>
      <c r="F102" s="303"/>
      <c r="G102" s="302">
        <v>4.09724615212148</v>
      </c>
      <c r="H102" s="302">
        <v>1.2775464635047629</v>
      </c>
      <c r="I102" s="302">
        <v>0.45921551669295685</v>
      </c>
      <c r="J102" s="302">
        <f t="shared" si="52"/>
        <v>5.8340081323191999</v>
      </c>
      <c r="K102" s="303"/>
      <c r="L102" s="302">
        <v>2.1393143248214503</v>
      </c>
      <c r="M102" s="302">
        <v>0.77176713665541841</v>
      </c>
      <c r="N102" s="302">
        <v>0.35263520506966117</v>
      </c>
      <c r="O102" s="302">
        <f t="shared" si="51"/>
        <v>3.2637166665465296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70.422483059629741</v>
      </c>
      <c r="C104" s="311">
        <f t="shared" ref="C104:E104" si="53">SUM(C94:C102)</f>
        <v>5.0447565571270285</v>
      </c>
      <c r="D104" s="311">
        <f t="shared" si="53"/>
        <v>9.5827603832430093</v>
      </c>
      <c r="E104" s="311">
        <f t="shared" si="53"/>
        <v>85.049999999999784</v>
      </c>
      <c r="F104" s="311"/>
      <c r="G104" s="311">
        <f t="shared" ref="G104:J104" si="54">SUM(G94:G102)</f>
        <v>70.80741975190584</v>
      </c>
      <c r="H104" s="311">
        <f t="shared" si="54"/>
        <v>8.1654337437664868</v>
      </c>
      <c r="I104" s="311">
        <f t="shared" si="54"/>
        <v>5.1971465043276464</v>
      </c>
      <c r="J104" s="311">
        <f t="shared" si="54"/>
        <v>84.169999999999959</v>
      </c>
      <c r="K104" s="311"/>
      <c r="L104" s="311">
        <f t="shared" ref="L104:O104" si="55">SUM(L94:L102)</f>
        <v>57.001303643380091</v>
      </c>
      <c r="M104" s="311">
        <f t="shared" si="55"/>
        <v>6.5791425007777251</v>
      </c>
      <c r="N104" s="311">
        <f t="shared" si="55"/>
        <v>4.1325538558422856</v>
      </c>
      <c r="O104" s="311">
        <f t="shared" si="55"/>
        <v>67.713000000000108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0.67055160309206896</v>
      </c>
      <c r="C111" s="302">
        <v>3.6251130050768507E-2</v>
      </c>
      <c r="D111" s="302">
        <v>0.11192870416947141</v>
      </c>
      <c r="E111" s="302">
        <f>SUM(B111:D111)</f>
        <v>0.81873143731230891</v>
      </c>
      <c r="F111" s="303"/>
      <c r="G111" s="302">
        <v>0.53848869186334225</v>
      </c>
      <c r="H111" s="302">
        <v>2.1383238354359391E-2</v>
      </c>
      <c r="I111" s="302">
        <v>0</v>
      </c>
      <c r="J111" s="302">
        <f>SUM(G111:I111)</f>
        <v>0.55987193021770165</v>
      </c>
      <c r="K111" s="303"/>
      <c r="L111" s="302">
        <v>0.53230770484967349</v>
      </c>
      <c r="M111" s="302">
        <v>2.0867961921587023E-2</v>
      </c>
      <c r="N111" s="302">
        <v>0</v>
      </c>
      <c r="O111" s="302">
        <f>SUM(L111:N111)</f>
        <v>0.55317566677126051</v>
      </c>
    </row>
    <row r="112" spans="1:15" s="236" customFormat="1" x14ac:dyDescent="0.2">
      <c r="A112" s="237" t="str">
        <f>name!E$5</f>
        <v>Professional occupations</v>
      </c>
      <c r="B112" s="302">
        <v>1.1764700466911944</v>
      </c>
      <c r="C112" s="302">
        <v>4.7834301166412546E-2</v>
      </c>
      <c r="D112" s="302">
        <v>0.13917641132618563</v>
      </c>
      <c r="E112" s="302">
        <f t="shared" ref="E112:E119" si="56">SUM(B112:D112)</f>
        <v>1.3634807591837927</v>
      </c>
      <c r="F112" s="303"/>
      <c r="G112" s="302">
        <v>1.073116417275408</v>
      </c>
      <c r="H112" s="302">
        <v>2.6761706608396808E-2</v>
      </c>
      <c r="I112" s="302">
        <v>0</v>
      </c>
      <c r="J112" s="302">
        <f t="shared" ref="J112:J114" si="57">SUM(G112:I112)</f>
        <v>1.0998781238838047</v>
      </c>
      <c r="K112" s="303"/>
      <c r="L112" s="302">
        <v>1.1584894258092944</v>
      </c>
      <c r="M112" s="302">
        <v>2.9489666056380811E-2</v>
      </c>
      <c r="N112" s="302">
        <v>0</v>
      </c>
      <c r="O112" s="302">
        <f t="shared" ref="O112:O119" si="58">SUM(L112:N112)</f>
        <v>1.1879790918656752</v>
      </c>
    </row>
    <row r="113" spans="1:15" s="236" customFormat="1" x14ac:dyDescent="0.2">
      <c r="A113" s="237" t="str">
        <f>name!E$6</f>
        <v>Associate professional occupations</v>
      </c>
      <c r="B113" s="302">
        <v>0.78888602714350131</v>
      </c>
      <c r="C113" s="302">
        <v>7.5870629014944263E-2</v>
      </c>
      <c r="D113" s="302">
        <v>4.6625800117679889E-2</v>
      </c>
      <c r="E113" s="302">
        <f t="shared" si="56"/>
        <v>0.91138245627612546</v>
      </c>
      <c r="F113" s="303"/>
      <c r="G113" s="302">
        <v>0.67605330116015805</v>
      </c>
      <c r="H113" s="302">
        <v>3.3841707927047722E-2</v>
      </c>
      <c r="I113" s="302">
        <v>0</v>
      </c>
      <c r="J113" s="302">
        <f t="shared" si="57"/>
        <v>0.70989500908720582</v>
      </c>
      <c r="K113" s="303"/>
      <c r="L113" s="302">
        <v>0.56612749346842561</v>
      </c>
      <c r="M113" s="302">
        <v>3.2990875814979795E-2</v>
      </c>
      <c r="N113" s="302">
        <v>0</v>
      </c>
      <c r="O113" s="302">
        <f t="shared" si="58"/>
        <v>0.59911836928340545</v>
      </c>
    </row>
    <row r="114" spans="1:15" s="236" customFormat="1" x14ac:dyDescent="0.2">
      <c r="A114" s="237" t="str">
        <f>name!E$7</f>
        <v>Administrative and secretarial occupations</v>
      </c>
      <c r="B114" s="302">
        <v>0.93612152652454861</v>
      </c>
      <c r="C114" s="302">
        <v>0.24709571984514855</v>
      </c>
      <c r="D114" s="302">
        <v>3.9760734079075793E-2</v>
      </c>
      <c r="E114" s="302">
        <f t="shared" si="56"/>
        <v>1.2229779804487728</v>
      </c>
      <c r="F114" s="303"/>
      <c r="G114" s="302">
        <v>0.70105819750821208</v>
      </c>
      <c r="H114" s="302">
        <v>9.7008263163554154E-2</v>
      </c>
      <c r="I114" s="302">
        <v>0</v>
      </c>
      <c r="J114" s="302">
        <f t="shared" si="57"/>
        <v>0.79806646067176623</v>
      </c>
      <c r="K114" s="303"/>
      <c r="L114" s="302">
        <v>0.5720290234651535</v>
      </c>
      <c r="M114" s="302">
        <v>6.9878739973705625E-2</v>
      </c>
      <c r="N114" s="302">
        <v>0</v>
      </c>
      <c r="O114" s="302">
        <f t="shared" si="58"/>
        <v>0.64190776343885914</v>
      </c>
    </row>
    <row r="115" spans="1:15" s="236" customFormat="1" x14ac:dyDescent="0.2">
      <c r="A115" s="237" t="str">
        <f>name!E$8</f>
        <v>Skilled trades occupations</v>
      </c>
      <c r="B115" s="302">
        <v>0.71648630700454741</v>
      </c>
      <c r="C115" s="302">
        <v>2.200946112914802E-2</v>
      </c>
      <c r="D115" s="302">
        <v>0.11270452027418035</v>
      </c>
      <c r="E115" s="302">
        <f t="shared" si="56"/>
        <v>0.85120028840787576</v>
      </c>
      <c r="F115" s="303"/>
      <c r="G115" s="302">
        <v>0.42312971558049051</v>
      </c>
      <c r="H115" s="302">
        <v>6.4670642349758199E-3</v>
      </c>
      <c r="I115" s="302">
        <v>0</v>
      </c>
      <c r="J115" s="302">
        <f>SUM(G115:I115)</f>
        <v>0.42959677981546635</v>
      </c>
      <c r="K115" s="303"/>
      <c r="L115" s="302">
        <v>0.26537596755935916</v>
      </c>
      <c r="M115" s="302">
        <v>5.4978113425592744E-3</v>
      </c>
      <c r="N115" s="302">
        <v>0</v>
      </c>
      <c r="O115" s="302">
        <f t="shared" si="58"/>
        <v>0.27087377890191844</v>
      </c>
    </row>
    <row r="116" spans="1:15" s="236" customFormat="1" x14ac:dyDescent="0.2">
      <c r="A116" s="237" t="str">
        <f>name!E$9</f>
        <v>Caring, leisure and other service occupations</v>
      </c>
      <c r="B116" s="302">
        <v>8.9686963744552178E-2</v>
      </c>
      <c r="C116" s="302">
        <v>9.6631636526912749E-3</v>
      </c>
      <c r="D116" s="302">
        <v>5.9245730610313204E-3</v>
      </c>
      <c r="E116" s="302">
        <f t="shared" si="56"/>
        <v>0.10527470045827478</v>
      </c>
      <c r="F116" s="303"/>
      <c r="G116" s="302">
        <v>6.6204842446565493E-2</v>
      </c>
      <c r="H116" s="302">
        <v>4.214481528621257E-3</v>
      </c>
      <c r="I116" s="302">
        <v>0</v>
      </c>
      <c r="J116" s="302">
        <f t="shared" ref="J116:J119" si="59">SUM(G116:I116)</f>
        <v>7.0419323975186743E-2</v>
      </c>
      <c r="K116" s="303"/>
      <c r="L116" s="302">
        <v>6.7589576557383832E-2</v>
      </c>
      <c r="M116" s="302">
        <v>3.3364256387940563E-3</v>
      </c>
      <c r="N116" s="302">
        <v>0</v>
      </c>
      <c r="O116" s="302">
        <f t="shared" si="58"/>
        <v>7.0926002196177895E-2</v>
      </c>
    </row>
    <row r="117" spans="1:15" s="236" customFormat="1" x14ac:dyDescent="0.2">
      <c r="A117" s="237" t="str">
        <f>name!E$10</f>
        <v>Sales and customer service occupations</v>
      </c>
      <c r="B117" s="302">
        <v>0.63089503430553007</v>
      </c>
      <c r="C117" s="302">
        <v>0.26109997331669532</v>
      </c>
      <c r="D117" s="302">
        <v>6.3588180788534857E-2</v>
      </c>
      <c r="E117" s="302">
        <f t="shared" si="56"/>
        <v>0.95558318841076029</v>
      </c>
      <c r="F117" s="303"/>
      <c r="G117" s="302">
        <v>0.46580791764198354</v>
      </c>
      <c r="H117" s="302">
        <v>0.1187877667090826</v>
      </c>
      <c r="I117" s="302">
        <v>0</v>
      </c>
      <c r="J117" s="302">
        <f t="shared" si="59"/>
        <v>0.58459568435106612</v>
      </c>
      <c r="K117" s="303"/>
      <c r="L117" s="302">
        <v>0.56093491489795055</v>
      </c>
      <c r="M117" s="302">
        <v>0.13761732001961166</v>
      </c>
      <c r="N117" s="302">
        <v>0</v>
      </c>
      <c r="O117" s="302">
        <f t="shared" si="58"/>
        <v>0.69855223491756224</v>
      </c>
    </row>
    <row r="118" spans="1:15" s="236" customFormat="1" x14ac:dyDescent="0.2">
      <c r="A118" s="237" t="str">
        <f>name!E$11</f>
        <v>Process, plant and machine operatives</v>
      </c>
      <c r="B118" s="302">
        <v>0.31948625529960645</v>
      </c>
      <c r="C118" s="302">
        <v>9.6395977565528704E-3</v>
      </c>
      <c r="D118" s="302">
        <v>6.9884819201691803E-2</v>
      </c>
      <c r="E118" s="302">
        <f t="shared" si="56"/>
        <v>0.39901067225785114</v>
      </c>
      <c r="F118" s="303"/>
      <c r="G118" s="302">
        <v>0.19536566790871968</v>
      </c>
      <c r="H118" s="302">
        <v>4.8201070690662619E-3</v>
      </c>
      <c r="I118" s="302">
        <v>0</v>
      </c>
      <c r="J118" s="302">
        <f t="shared" si="59"/>
        <v>0.20018577497778595</v>
      </c>
      <c r="K118" s="303"/>
      <c r="L118" s="302">
        <v>0.20478393635604694</v>
      </c>
      <c r="M118" s="302">
        <v>5.5017786848310301E-3</v>
      </c>
      <c r="N118" s="302">
        <v>0</v>
      </c>
      <c r="O118" s="302">
        <f t="shared" si="58"/>
        <v>0.21028571504087798</v>
      </c>
    </row>
    <row r="119" spans="1:15" s="236" customFormat="1" x14ac:dyDescent="0.2">
      <c r="A119" s="237" t="str">
        <f>name!E$12</f>
        <v>Elementary occupations</v>
      </c>
      <c r="B119" s="302">
        <v>0.10079775819911081</v>
      </c>
      <c r="C119" s="302">
        <v>1.9864521573917011E-2</v>
      </c>
      <c r="D119" s="302">
        <v>3.6696237471213138E-2</v>
      </c>
      <c r="E119" s="302">
        <f t="shared" si="56"/>
        <v>0.15735851724424096</v>
      </c>
      <c r="F119" s="303"/>
      <c r="G119" s="302">
        <v>6.5242478002001836E-2</v>
      </c>
      <c r="H119" s="302">
        <v>6.2484350180151841E-3</v>
      </c>
      <c r="I119" s="302">
        <v>0</v>
      </c>
      <c r="J119" s="302">
        <f t="shared" si="59"/>
        <v>7.1490913020017019E-2</v>
      </c>
      <c r="K119" s="303"/>
      <c r="L119" s="302">
        <v>4.6956270946874455E-2</v>
      </c>
      <c r="M119" s="302">
        <v>2.2251066373863951E-3</v>
      </c>
      <c r="N119" s="302">
        <v>0</v>
      </c>
      <c r="O119" s="302">
        <f t="shared" si="58"/>
        <v>4.9181377584260853E-2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5.4293815220046602</v>
      </c>
      <c r="C121" s="311">
        <f t="shared" ref="C121:E121" si="60">SUM(C111:C119)</f>
        <v>0.72932849750627837</v>
      </c>
      <c r="D121" s="311">
        <f t="shared" si="60"/>
        <v>0.62628998048906415</v>
      </c>
      <c r="E121" s="311">
        <f t="shared" si="60"/>
        <v>6.7850000000000028</v>
      </c>
      <c r="F121" s="311"/>
      <c r="G121" s="311">
        <f t="shared" ref="G121:J121" si="61">SUM(G111:G119)</f>
        <v>4.2044672293868812</v>
      </c>
      <c r="H121" s="311">
        <f t="shared" si="61"/>
        <v>0.31953277061311919</v>
      </c>
      <c r="I121" s="311">
        <f t="shared" si="61"/>
        <v>0</v>
      </c>
      <c r="J121" s="311">
        <f t="shared" si="61"/>
        <v>4.5240000000000009</v>
      </c>
      <c r="K121" s="311"/>
      <c r="L121" s="311">
        <f t="shared" ref="L121:O121" si="62">SUM(L111:L119)</f>
        <v>3.9745943139101616</v>
      </c>
      <c r="M121" s="311">
        <f t="shared" si="62"/>
        <v>0.30740568608983565</v>
      </c>
      <c r="N121" s="311">
        <f t="shared" si="62"/>
        <v>0</v>
      </c>
      <c r="O121" s="311">
        <f t="shared" si="62"/>
        <v>4.2819999999999974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0.57233141872017879</v>
      </c>
      <c r="C128" s="302">
        <v>6.3489620076821407E-2</v>
      </c>
      <c r="D128" s="302">
        <v>0.12488167690782316</v>
      </c>
      <c r="E128" s="302">
        <f>SUM(B128:D128)</f>
        <v>0.7607027157048234</v>
      </c>
      <c r="F128" s="303"/>
      <c r="G128" s="302">
        <v>0.80607594554821571</v>
      </c>
      <c r="H128" s="302">
        <v>0.1494566699809535</v>
      </c>
      <c r="I128" s="302">
        <v>8.8029004263266514E-2</v>
      </c>
      <c r="J128" s="302">
        <f>SUM(G128:I128)</f>
        <v>1.0435616197924358</v>
      </c>
      <c r="K128" s="303"/>
      <c r="L128" s="302">
        <v>0.87941688486722447</v>
      </c>
      <c r="M128" s="302">
        <v>0.18300454612785166</v>
      </c>
      <c r="N128" s="302">
        <v>9.4900662320739584E-2</v>
      </c>
      <c r="O128" s="302">
        <f>SUM(L128:N128)</f>
        <v>1.1573220933158157</v>
      </c>
    </row>
    <row r="129" spans="1:15" s="236" customFormat="1" x14ac:dyDescent="0.2">
      <c r="A129" s="237" t="str">
        <f>name!E$5</f>
        <v>Professional occupations</v>
      </c>
      <c r="B129" s="302">
        <v>0.5894625746252391</v>
      </c>
      <c r="C129" s="302">
        <v>0.11010328531932358</v>
      </c>
      <c r="D129" s="302">
        <v>6.0497045071792759E-2</v>
      </c>
      <c r="E129" s="302">
        <f t="shared" ref="E129:E136" si="63">SUM(B129:D129)</f>
        <v>0.76006290501635543</v>
      </c>
      <c r="F129" s="303"/>
      <c r="G129" s="302">
        <v>0.99652022540238105</v>
      </c>
      <c r="H129" s="302">
        <v>0.21476287858440948</v>
      </c>
      <c r="I129" s="302">
        <v>4.7215160143894194E-2</v>
      </c>
      <c r="J129" s="302">
        <f t="shared" ref="J129:J131" si="64">SUM(G129:I129)</f>
        <v>1.2584982641306848</v>
      </c>
      <c r="K129" s="303"/>
      <c r="L129" s="302">
        <v>1.3066043225832227</v>
      </c>
      <c r="M129" s="302">
        <v>0.22675787629879951</v>
      </c>
      <c r="N129" s="302">
        <v>5.0966053993331456E-2</v>
      </c>
      <c r="O129" s="302">
        <f t="shared" ref="O129:O136" si="65">SUM(L129:N129)</f>
        <v>1.5843282528753537</v>
      </c>
    </row>
    <row r="130" spans="1:15" s="236" customFormat="1" x14ac:dyDescent="0.2">
      <c r="A130" s="237" t="str">
        <f>name!E$6</f>
        <v>Associate professional occupations</v>
      </c>
      <c r="B130" s="302">
        <v>0.56593488599410879</v>
      </c>
      <c r="C130" s="302">
        <v>0.15737522128998968</v>
      </c>
      <c r="D130" s="302">
        <v>5.2998577667334401E-2</v>
      </c>
      <c r="E130" s="302">
        <f t="shared" si="63"/>
        <v>0.7763086849514329</v>
      </c>
      <c r="F130" s="303"/>
      <c r="G130" s="302">
        <v>0.8696842126475256</v>
      </c>
      <c r="H130" s="302">
        <v>0.17170929861564327</v>
      </c>
      <c r="I130" s="302">
        <v>1.8512497603491124E-2</v>
      </c>
      <c r="J130" s="302">
        <f t="shared" si="64"/>
        <v>1.0599060088666601</v>
      </c>
      <c r="K130" s="303"/>
      <c r="L130" s="302">
        <v>1.0315519416143288</v>
      </c>
      <c r="M130" s="302">
        <v>0.1431121473264019</v>
      </c>
      <c r="N130" s="302">
        <v>1.9882198734574103E-2</v>
      </c>
      <c r="O130" s="302">
        <f t="shared" si="65"/>
        <v>1.1945462876753048</v>
      </c>
    </row>
    <row r="131" spans="1:15" s="236" customFormat="1" x14ac:dyDescent="0.2">
      <c r="A131" s="237" t="str">
        <f>name!E$7</f>
        <v>Administrative and secretarial occupations</v>
      </c>
      <c r="B131" s="302">
        <v>0.35681629094874395</v>
      </c>
      <c r="C131" s="302">
        <v>0.24253675605227248</v>
      </c>
      <c r="D131" s="302">
        <v>1.8544572210589444E-2</v>
      </c>
      <c r="E131" s="302">
        <f t="shared" si="63"/>
        <v>0.61789761921160591</v>
      </c>
      <c r="F131" s="303"/>
      <c r="G131" s="302">
        <v>0.46942225258349662</v>
      </c>
      <c r="H131" s="302">
        <v>0.39854938736490625</v>
      </c>
      <c r="I131" s="302">
        <v>6.41238909050272E-3</v>
      </c>
      <c r="J131" s="302">
        <f t="shared" si="64"/>
        <v>0.87438402903890555</v>
      </c>
      <c r="K131" s="303"/>
      <c r="L131" s="302">
        <v>0.46165944031154721</v>
      </c>
      <c r="M131" s="302">
        <v>0.35107827456891483</v>
      </c>
      <c r="N131" s="302">
        <v>1.0937810118881425E-2</v>
      </c>
      <c r="O131" s="302">
        <f t="shared" si="65"/>
        <v>0.82367552499934338</v>
      </c>
    </row>
    <row r="132" spans="1:15" s="236" customFormat="1" x14ac:dyDescent="0.2">
      <c r="A132" s="237" t="str">
        <f>name!E$8</f>
        <v>Skilled trades occupations</v>
      </c>
      <c r="B132" s="302">
        <v>0.49498484904618867</v>
      </c>
      <c r="C132" s="302">
        <v>7.1808331705953979E-2</v>
      </c>
      <c r="D132" s="302">
        <v>0.34287302557058547</v>
      </c>
      <c r="E132" s="302">
        <f t="shared" si="63"/>
        <v>0.9096662063227281</v>
      </c>
      <c r="F132" s="303"/>
      <c r="G132" s="302">
        <v>0.48886813537138335</v>
      </c>
      <c r="H132" s="302">
        <v>0.19104394439110681</v>
      </c>
      <c r="I132" s="302">
        <v>0.17844155810985607</v>
      </c>
      <c r="J132" s="302">
        <f>SUM(G132:I132)</f>
        <v>0.8583536378723462</v>
      </c>
      <c r="K132" s="303"/>
      <c r="L132" s="302">
        <v>0.40143807613609445</v>
      </c>
      <c r="M132" s="302">
        <v>0.31162206894163841</v>
      </c>
      <c r="N132" s="302">
        <v>0.15596937436538535</v>
      </c>
      <c r="O132" s="302">
        <f t="shared" si="65"/>
        <v>0.86902951944311824</v>
      </c>
    </row>
    <row r="133" spans="1:15" s="236" customFormat="1" x14ac:dyDescent="0.2">
      <c r="A133" s="237" t="str">
        <f>name!E$9</f>
        <v>Caring, leisure and other service occupations</v>
      </c>
      <c r="B133" s="302">
        <v>8.2113777986535713E-2</v>
      </c>
      <c r="C133" s="302">
        <v>3.8384834621904063E-2</v>
      </c>
      <c r="D133" s="302">
        <v>2.7916156121024792E-2</v>
      </c>
      <c r="E133" s="302">
        <f t="shared" si="63"/>
        <v>0.14841476872946457</v>
      </c>
      <c r="F133" s="303"/>
      <c r="G133" s="302">
        <v>0.10311361868443705</v>
      </c>
      <c r="H133" s="302">
        <v>8.0071852392547077E-2</v>
      </c>
      <c r="I133" s="302">
        <v>5.5339321950741123E-3</v>
      </c>
      <c r="J133" s="302">
        <f t="shared" ref="J133:J136" si="66">SUM(G133:I133)</f>
        <v>0.18871940327205824</v>
      </c>
      <c r="K133" s="303"/>
      <c r="L133" s="302">
        <v>0.13244705558821751</v>
      </c>
      <c r="M133" s="302">
        <v>8.3992326684262E-2</v>
      </c>
      <c r="N133" s="302">
        <v>7.0867146505676822E-3</v>
      </c>
      <c r="O133" s="302">
        <f t="shared" si="65"/>
        <v>0.22352609692304717</v>
      </c>
    </row>
    <row r="134" spans="1:15" s="236" customFormat="1" x14ac:dyDescent="0.2">
      <c r="A134" s="237" t="str">
        <f>name!E$10</f>
        <v>Sales and customer service occupations</v>
      </c>
      <c r="B134" s="302">
        <v>0.15495311294592123</v>
      </c>
      <c r="C134" s="302">
        <v>0.15402529575668852</v>
      </c>
      <c r="D134" s="302">
        <v>3.0219551526887163E-2</v>
      </c>
      <c r="E134" s="302">
        <f t="shared" si="63"/>
        <v>0.33919796022949689</v>
      </c>
      <c r="F134" s="303"/>
      <c r="G134" s="302">
        <v>0.20371265060268423</v>
      </c>
      <c r="H134" s="302">
        <v>0.19129411510759778</v>
      </c>
      <c r="I134" s="302">
        <v>1.5143284453999361E-2</v>
      </c>
      <c r="J134" s="302">
        <f t="shared" si="66"/>
        <v>0.41015005016428141</v>
      </c>
      <c r="K134" s="303"/>
      <c r="L134" s="302">
        <v>0.23939338712063554</v>
      </c>
      <c r="M134" s="302">
        <v>0.19909719680952059</v>
      </c>
      <c r="N134" s="302">
        <v>1.2802100149082875E-2</v>
      </c>
      <c r="O134" s="302">
        <f t="shared" si="65"/>
        <v>0.45129268407923906</v>
      </c>
    </row>
    <row r="135" spans="1:15" s="236" customFormat="1" x14ac:dyDescent="0.2">
      <c r="A135" s="237" t="str">
        <f>name!E$11</f>
        <v>Process, plant and machine operatives</v>
      </c>
      <c r="B135" s="302">
        <v>1.8127767162239219</v>
      </c>
      <c r="C135" s="302">
        <v>0.11334139104213103</v>
      </c>
      <c r="D135" s="302">
        <v>5.5664823433869783E-2</v>
      </c>
      <c r="E135" s="302">
        <f t="shared" si="63"/>
        <v>1.9817829306999226</v>
      </c>
      <c r="F135" s="303"/>
      <c r="G135" s="302">
        <v>1.775378747578384</v>
      </c>
      <c r="H135" s="302">
        <v>0.294916895848717</v>
      </c>
      <c r="I135" s="302">
        <v>5.6950296837120856E-2</v>
      </c>
      <c r="J135" s="302">
        <f t="shared" si="66"/>
        <v>2.1272459402642219</v>
      </c>
      <c r="K135" s="303"/>
      <c r="L135" s="302">
        <v>1.9109647964705718</v>
      </c>
      <c r="M135" s="302">
        <v>0.43319558605435404</v>
      </c>
      <c r="N135" s="302">
        <v>4.9889383533645769E-2</v>
      </c>
      <c r="O135" s="302">
        <f t="shared" si="65"/>
        <v>2.3940497660585716</v>
      </c>
    </row>
    <row r="136" spans="1:15" s="236" customFormat="1" x14ac:dyDescent="0.2">
      <c r="A136" s="237" t="str">
        <f>name!E$12</f>
        <v>Elementary occupations</v>
      </c>
      <c r="B136" s="302">
        <v>0.82482140041406893</v>
      </c>
      <c r="C136" s="302">
        <v>0.11888182194576413</v>
      </c>
      <c r="D136" s="302">
        <v>7.3262986774331018E-2</v>
      </c>
      <c r="E136" s="302">
        <f t="shared" si="63"/>
        <v>1.016966209134164</v>
      </c>
      <c r="F136" s="303"/>
      <c r="G136" s="302">
        <v>0.85590719622409983</v>
      </c>
      <c r="H136" s="302">
        <v>0.13049508218707417</v>
      </c>
      <c r="I136" s="302">
        <v>5.3778768187258054E-2</v>
      </c>
      <c r="J136" s="302">
        <f t="shared" si="66"/>
        <v>1.040181046598432</v>
      </c>
      <c r="K136" s="303"/>
      <c r="L136" s="302">
        <v>0.83031416855064122</v>
      </c>
      <c r="M136" s="302">
        <v>8.5232572789284797E-2</v>
      </c>
      <c r="N136" s="302">
        <v>5.2683033290271832E-2</v>
      </c>
      <c r="O136" s="302">
        <f t="shared" si="65"/>
        <v>0.96822977463019777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5.4541950269049071</v>
      </c>
      <c r="C138" s="311">
        <f t="shared" ref="C138:E138" si="67">SUM(C128:C136)</f>
        <v>1.0699465578108489</v>
      </c>
      <c r="D138" s="311">
        <f t="shared" si="67"/>
        <v>0.78685841528423817</v>
      </c>
      <c r="E138" s="311">
        <f t="shared" si="67"/>
        <v>7.3109999999999946</v>
      </c>
      <c r="F138" s="311"/>
      <c r="G138" s="311">
        <f t="shared" ref="G138:J138" si="68">SUM(G128:G136)</f>
        <v>6.5686829846426082</v>
      </c>
      <c r="H138" s="311">
        <f t="shared" si="68"/>
        <v>1.8223001244729549</v>
      </c>
      <c r="I138" s="311">
        <f t="shared" si="68"/>
        <v>0.47001689088446302</v>
      </c>
      <c r="J138" s="311">
        <f t="shared" si="68"/>
        <v>8.8610000000000255</v>
      </c>
      <c r="K138" s="311"/>
      <c r="L138" s="311">
        <f t="shared" ref="L138:O138" si="69">SUM(L128:L136)</f>
        <v>7.1937900732424849</v>
      </c>
      <c r="M138" s="311">
        <f t="shared" si="69"/>
        <v>2.0170925956010275</v>
      </c>
      <c r="N138" s="311">
        <f t="shared" si="69"/>
        <v>0.45511733115648018</v>
      </c>
      <c r="O138" s="311">
        <f t="shared" si="69"/>
        <v>9.6659999999999915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4.5435224892273434</v>
      </c>
      <c r="C145" s="302">
        <v>0.41716394845145371</v>
      </c>
      <c r="D145" s="302">
        <v>1.2805546642880572</v>
      </c>
      <c r="E145" s="302">
        <f>SUM(B145:D145)</f>
        <v>6.2412411019668541</v>
      </c>
      <c r="F145" s="303"/>
      <c r="G145" s="302">
        <v>6.7472760473019884</v>
      </c>
      <c r="H145" s="302">
        <v>0.98853393533278011</v>
      </c>
      <c r="I145" s="302">
        <v>2.2898795323867049</v>
      </c>
      <c r="J145" s="302">
        <f>SUM(G145:I145)</f>
        <v>10.025689515021474</v>
      </c>
      <c r="K145" s="303"/>
      <c r="L145" s="302">
        <v>7.5188448803851449</v>
      </c>
      <c r="M145" s="302">
        <v>1.116702101220151</v>
      </c>
      <c r="N145" s="302">
        <v>2.4743558702615203</v>
      </c>
      <c r="O145" s="302">
        <f>SUM(L145:N145)</f>
        <v>11.109902851866817</v>
      </c>
    </row>
    <row r="146" spans="1:15" s="236" customFormat="1" x14ac:dyDescent="0.2">
      <c r="A146" s="237" t="str">
        <f>name!E$5</f>
        <v>Professional occupations</v>
      </c>
      <c r="B146" s="302">
        <v>4.7167275838057989</v>
      </c>
      <c r="C146" s="302">
        <v>0.22488091652222944</v>
      </c>
      <c r="D146" s="302">
        <v>0.62707440180855145</v>
      </c>
      <c r="E146" s="302">
        <f t="shared" ref="E146:E153" si="70">SUM(B146:D146)</f>
        <v>5.5686829021365796</v>
      </c>
      <c r="F146" s="303"/>
      <c r="G146" s="302">
        <v>7.8660759985878554</v>
      </c>
      <c r="H146" s="302">
        <v>0.52115676472411221</v>
      </c>
      <c r="I146" s="302">
        <v>0.87686747579325652</v>
      </c>
      <c r="J146" s="302">
        <f t="shared" ref="J146:J148" si="71">SUM(G146:I146)</f>
        <v>9.2641002391052236</v>
      </c>
      <c r="K146" s="303"/>
      <c r="L146" s="302">
        <v>10.120105675074591</v>
      </c>
      <c r="M146" s="302">
        <v>0.62239987934105556</v>
      </c>
      <c r="N146" s="302">
        <v>0.71777723398731863</v>
      </c>
      <c r="O146" s="302">
        <f t="shared" ref="O146:O153" si="72">SUM(L146:N146)</f>
        <v>11.460282788402964</v>
      </c>
    </row>
    <row r="147" spans="1:15" s="236" customFormat="1" x14ac:dyDescent="0.2">
      <c r="A147" s="237" t="str">
        <f>name!E$6</f>
        <v>Associate professional occupations</v>
      </c>
      <c r="B147" s="302">
        <v>3.4293260300228039</v>
      </c>
      <c r="C147" s="302">
        <v>0.36001732328013314</v>
      </c>
      <c r="D147" s="302">
        <v>0.27156727239522255</v>
      </c>
      <c r="E147" s="302">
        <f t="shared" si="70"/>
        <v>4.0609106256981597</v>
      </c>
      <c r="F147" s="303"/>
      <c r="G147" s="302">
        <v>5.3783147642010247</v>
      </c>
      <c r="H147" s="302">
        <v>0.68429410790312384</v>
      </c>
      <c r="I147" s="302">
        <v>0.38281391355469674</v>
      </c>
      <c r="J147" s="302">
        <f t="shared" si="71"/>
        <v>6.4454227856588453</v>
      </c>
      <c r="K147" s="303"/>
      <c r="L147" s="302">
        <v>5.625389208409687</v>
      </c>
      <c r="M147" s="302">
        <v>0.6607263791431095</v>
      </c>
      <c r="N147" s="302">
        <v>0.38076770498951718</v>
      </c>
      <c r="O147" s="302">
        <f t="shared" si="72"/>
        <v>6.6668832925423134</v>
      </c>
    </row>
    <row r="148" spans="1:15" s="236" customFormat="1" x14ac:dyDescent="0.2">
      <c r="A148" s="237" t="str">
        <f>name!E$7</f>
        <v>Administrative and secretarial occupations</v>
      </c>
      <c r="B148" s="302">
        <v>3.2906388648916169</v>
      </c>
      <c r="C148" s="302">
        <v>2.1958618517791693</v>
      </c>
      <c r="D148" s="302">
        <v>0.15811871692422624</v>
      </c>
      <c r="E148" s="302">
        <f t="shared" si="70"/>
        <v>5.6446194335950128</v>
      </c>
      <c r="F148" s="303"/>
      <c r="G148" s="302">
        <v>4.3645465866377009</v>
      </c>
      <c r="H148" s="302">
        <v>2.7200044180927989</v>
      </c>
      <c r="I148" s="302">
        <v>0.41481853022124793</v>
      </c>
      <c r="J148" s="302">
        <f t="shared" si="71"/>
        <v>7.4993695349517475</v>
      </c>
      <c r="K148" s="303"/>
      <c r="L148" s="302">
        <v>3.8616884047597493</v>
      </c>
      <c r="M148" s="302">
        <v>2.9073250389859662</v>
      </c>
      <c r="N148" s="302">
        <v>0.31541702917692321</v>
      </c>
      <c r="O148" s="302">
        <f t="shared" si="72"/>
        <v>7.0844304729226382</v>
      </c>
    </row>
    <row r="149" spans="1:15" s="236" customFormat="1" x14ac:dyDescent="0.2">
      <c r="A149" s="237" t="str">
        <f>name!E$8</f>
        <v>Skilled trades occupations</v>
      </c>
      <c r="B149" s="302">
        <v>15.022002286405264</v>
      </c>
      <c r="C149" s="302">
        <v>0.40582997635791945</v>
      </c>
      <c r="D149" s="302">
        <v>21.745531929559672</v>
      </c>
      <c r="E149" s="302">
        <f t="shared" si="70"/>
        <v>37.173364192322857</v>
      </c>
      <c r="F149" s="303"/>
      <c r="G149" s="302">
        <v>15.355874112947333</v>
      </c>
      <c r="H149" s="302">
        <v>0.69908287224358823</v>
      </c>
      <c r="I149" s="302">
        <v>19.033640511582472</v>
      </c>
      <c r="J149" s="302">
        <f>SUM(G149:I149)</f>
        <v>35.088597496773389</v>
      </c>
      <c r="K149" s="303"/>
      <c r="L149" s="302">
        <v>12.424302856552524</v>
      </c>
      <c r="M149" s="302">
        <v>1.0856045126559517</v>
      </c>
      <c r="N149" s="302">
        <v>19.537234251570968</v>
      </c>
      <c r="O149" s="302">
        <f t="shared" si="72"/>
        <v>33.047141620779442</v>
      </c>
    </row>
    <row r="150" spans="1:15" s="236" customFormat="1" x14ac:dyDescent="0.2">
      <c r="A150" s="237" t="str">
        <f>name!E$9</f>
        <v>Caring, leisure and other service occupations</v>
      </c>
      <c r="B150" s="302">
        <v>0.13030251795270653</v>
      </c>
      <c r="C150" s="302">
        <v>3.0132818089016362E-2</v>
      </c>
      <c r="D150" s="302">
        <v>9.3001585865347923E-3</v>
      </c>
      <c r="E150" s="302">
        <f t="shared" si="70"/>
        <v>0.16973549462825768</v>
      </c>
      <c r="F150" s="303"/>
      <c r="G150" s="302">
        <v>0.18124713321636737</v>
      </c>
      <c r="H150" s="302">
        <v>5.8606862259565171E-2</v>
      </c>
      <c r="I150" s="302">
        <v>2.379317885708801E-2</v>
      </c>
      <c r="J150" s="302">
        <f t="shared" ref="J150:J153" si="73">SUM(G150:I150)</f>
        <v>0.26364717433302054</v>
      </c>
      <c r="K150" s="303"/>
      <c r="L150" s="302">
        <v>0.19671798042829686</v>
      </c>
      <c r="M150" s="302">
        <v>4.9593519549016689E-2</v>
      </c>
      <c r="N150" s="302">
        <v>4.6435956672678046E-2</v>
      </c>
      <c r="O150" s="302">
        <f t="shared" si="72"/>
        <v>0.29274745664999158</v>
      </c>
    </row>
    <row r="151" spans="1:15" s="236" customFormat="1" x14ac:dyDescent="0.2">
      <c r="A151" s="237" t="str">
        <f>name!E$10</f>
        <v>Sales and customer service occupations</v>
      </c>
      <c r="B151" s="302">
        <v>0.87706733365640377</v>
      </c>
      <c r="C151" s="302">
        <v>0.4095846920277979</v>
      </c>
      <c r="D151" s="302">
        <v>9.3133288919230187E-2</v>
      </c>
      <c r="E151" s="302">
        <f t="shared" si="70"/>
        <v>1.3797853146034318</v>
      </c>
      <c r="F151" s="303"/>
      <c r="G151" s="302">
        <v>1.1314367534360175</v>
      </c>
      <c r="H151" s="302">
        <v>0.54807176660253532</v>
      </c>
      <c r="I151" s="302">
        <v>0.12760005047122105</v>
      </c>
      <c r="J151" s="302">
        <f t="shared" si="73"/>
        <v>1.807108570509774</v>
      </c>
      <c r="K151" s="303"/>
      <c r="L151" s="302">
        <v>1.386896487302838</v>
      </c>
      <c r="M151" s="302">
        <v>0.6315041265028164</v>
      </c>
      <c r="N151" s="302">
        <v>0.15004873991692455</v>
      </c>
      <c r="O151" s="302">
        <f t="shared" si="72"/>
        <v>2.1684493537225791</v>
      </c>
    </row>
    <row r="152" spans="1:15" s="236" customFormat="1" x14ac:dyDescent="0.2">
      <c r="A152" s="237" t="str">
        <f>name!E$11</f>
        <v>Process, plant and machine operatives</v>
      </c>
      <c r="B152" s="302">
        <v>4.5898751584779962</v>
      </c>
      <c r="C152" s="302">
        <v>0.1128074569207962</v>
      </c>
      <c r="D152" s="302">
        <v>1.4489273820878412</v>
      </c>
      <c r="E152" s="302">
        <f t="shared" si="70"/>
        <v>6.1516099974866343</v>
      </c>
      <c r="F152" s="303"/>
      <c r="G152" s="302">
        <v>4.7621342687959061</v>
      </c>
      <c r="H152" s="302">
        <v>0.3213600678363448</v>
      </c>
      <c r="I152" s="302">
        <v>1.7299129061469403</v>
      </c>
      <c r="J152" s="302">
        <f t="shared" si="73"/>
        <v>6.8134072427791912</v>
      </c>
      <c r="K152" s="303"/>
      <c r="L152" s="302">
        <v>5.4006931936727058</v>
      </c>
      <c r="M152" s="302">
        <v>0.39688988002334269</v>
      </c>
      <c r="N152" s="302">
        <v>2.553713792699305</v>
      </c>
      <c r="O152" s="302">
        <f t="shared" si="72"/>
        <v>8.3512968663953533</v>
      </c>
    </row>
    <row r="153" spans="1:15" s="236" customFormat="1" x14ac:dyDescent="0.2">
      <c r="A153" s="237" t="str">
        <f>name!E$12</f>
        <v>Elementary occupations</v>
      </c>
      <c r="B153" s="302">
        <v>2.8442344453247799</v>
      </c>
      <c r="C153" s="302">
        <v>0.61978100827305183</v>
      </c>
      <c r="D153" s="302">
        <v>1.6840354839643499</v>
      </c>
      <c r="E153" s="302">
        <f t="shared" si="70"/>
        <v>5.1480509375621812</v>
      </c>
      <c r="F153" s="303"/>
      <c r="G153" s="302">
        <v>2.8628980575066172</v>
      </c>
      <c r="H153" s="302">
        <v>0.9483036596850325</v>
      </c>
      <c r="I153" s="302">
        <v>1.7724557236756899</v>
      </c>
      <c r="J153" s="302">
        <f t="shared" si="73"/>
        <v>5.5836574408673396</v>
      </c>
      <c r="K153" s="303"/>
      <c r="L153" s="302">
        <v>2.3664659220937865</v>
      </c>
      <c r="M153" s="302">
        <v>0.67943866400447173</v>
      </c>
      <c r="N153" s="302">
        <v>2.5089607106196983</v>
      </c>
      <c r="O153" s="302">
        <f t="shared" si="72"/>
        <v>5.5548652967179564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39.443696709764716</v>
      </c>
      <c r="C155" s="311">
        <f t="shared" ref="C155:E155" si="74">SUM(C145:C153)</f>
        <v>4.776059991701568</v>
      </c>
      <c r="D155" s="311">
        <f t="shared" si="74"/>
        <v>27.318243298533684</v>
      </c>
      <c r="E155" s="311">
        <f t="shared" si="74"/>
        <v>71.537999999999954</v>
      </c>
      <c r="F155" s="311"/>
      <c r="G155" s="311">
        <f t="shared" ref="G155:J155" si="75">SUM(G145:G153)</f>
        <v>48.649803722630814</v>
      </c>
      <c r="H155" s="311">
        <f t="shared" si="75"/>
        <v>7.4894144546798813</v>
      </c>
      <c r="I155" s="311">
        <f t="shared" si="75"/>
        <v>26.651781822689316</v>
      </c>
      <c r="J155" s="311">
        <f t="shared" si="75"/>
        <v>82.790999999999997</v>
      </c>
      <c r="K155" s="311"/>
      <c r="L155" s="311">
        <f t="shared" ref="L155:O155" si="76">SUM(L145:L153)</f>
        <v>48.901104608679326</v>
      </c>
      <c r="M155" s="311">
        <f t="shared" si="76"/>
        <v>8.1501841014258822</v>
      </c>
      <c r="N155" s="311">
        <f t="shared" si="76"/>
        <v>28.684711289894857</v>
      </c>
      <c r="O155" s="311">
        <f t="shared" si="76"/>
        <v>85.736000000000075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14.465469547857001</v>
      </c>
      <c r="C162" s="302">
        <v>1.0304738363251167</v>
      </c>
      <c r="D162" s="302">
        <v>6.1120258552405353</v>
      </c>
      <c r="E162" s="302">
        <f>SUM(B162:D162)</f>
        <v>21.607969239422651</v>
      </c>
      <c r="F162" s="303"/>
      <c r="G162" s="302">
        <v>18.000187057539211</v>
      </c>
      <c r="H162" s="302">
        <v>1.6233838492490187</v>
      </c>
      <c r="I162" s="302">
        <v>5.2472355786322771</v>
      </c>
      <c r="J162" s="302">
        <f>SUM(G162:I162)</f>
        <v>24.870806485420509</v>
      </c>
      <c r="K162" s="303"/>
      <c r="L162" s="302">
        <v>21.041015861013445</v>
      </c>
      <c r="M162" s="302">
        <v>1.8072614735246093</v>
      </c>
      <c r="N162" s="302">
        <v>6.152044739025933</v>
      </c>
      <c r="O162" s="302">
        <f>SUM(L162:N162)</f>
        <v>29.000322073563986</v>
      </c>
    </row>
    <row r="163" spans="1:15" s="236" customFormat="1" x14ac:dyDescent="0.2">
      <c r="A163" s="237" t="str">
        <f>name!E$5</f>
        <v>Professional occupations</v>
      </c>
      <c r="B163" s="302">
        <v>9.4751294749150681</v>
      </c>
      <c r="C163" s="302">
        <v>1.3072942030032235</v>
      </c>
      <c r="D163" s="302">
        <v>1.2411835339785962</v>
      </c>
      <c r="E163" s="302">
        <f t="shared" ref="E163:E170" si="77">SUM(B163:D163)</f>
        <v>12.023607211896888</v>
      </c>
      <c r="F163" s="303"/>
      <c r="G163" s="302">
        <v>13.246649026515415</v>
      </c>
      <c r="H163" s="302">
        <v>1.8934877723304866</v>
      </c>
      <c r="I163" s="302">
        <v>1.057766328763811</v>
      </c>
      <c r="J163" s="302">
        <f t="shared" ref="J163:J165" si="78">SUM(G163:I163)</f>
        <v>16.197903127609713</v>
      </c>
      <c r="K163" s="303"/>
      <c r="L163" s="302">
        <v>17.159695740091774</v>
      </c>
      <c r="M163" s="302">
        <v>2.0044092951484056</v>
      </c>
      <c r="N163" s="302">
        <v>0.7872372068936101</v>
      </c>
      <c r="O163" s="302">
        <f t="shared" ref="O163:O170" si="79">SUM(L163:N163)</f>
        <v>19.951342242133791</v>
      </c>
    </row>
    <row r="164" spans="1:15" s="236" customFormat="1" x14ac:dyDescent="0.2">
      <c r="A164" s="237" t="str">
        <f>name!E$6</f>
        <v>Associate professional occupations</v>
      </c>
      <c r="B164" s="302">
        <v>9.4882711224925735</v>
      </c>
      <c r="C164" s="302">
        <v>2.3302442504856988</v>
      </c>
      <c r="D164" s="302">
        <v>0.98399582279422093</v>
      </c>
      <c r="E164" s="302">
        <f t="shared" si="77"/>
        <v>12.802511195772492</v>
      </c>
      <c r="F164" s="303"/>
      <c r="G164" s="302">
        <v>11.740014604740511</v>
      </c>
      <c r="H164" s="302">
        <v>2.7631836718848506</v>
      </c>
      <c r="I164" s="302">
        <v>0.68514223064471125</v>
      </c>
      <c r="J164" s="302">
        <f t="shared" si="78"/>
        <v>15.188340507270073</v>
      </c>
      <c r="K164" s="303"/>
      <c r="L164" s="302">
        <v>12.597284787998523</v>
      </c>
      <c r="M164" s="302">
        <v>2.5650637048004103</v>
      </c>
      <c r="N164" s="302">
        <v>0.49964188620316785</v>
      </c>
      <c r="O164" s="302">
        <f t="shared" si="79"/>
        <v>15.661990379002102</v>
      </c>
    </row>
    <row r="165" spans="1:15" s="236" customFormat="1" x14ac:dyDescent="0.2">
      <c r="A165" s="237" t="str">
        <f>name!E$7</f>
        <v>Administrative and secretarial occupations</v>
      </c>
      <c r="B165" s="302">
        <v>10.704895079771269</v>
      </c>
      <c r="C165" s="302">
        <v>4.4274062008160291</v>
      </c>
      <c r="D165" s="302">
        <v>0.42179692864561069</v>
      </c>
      <c r="E165" s="302">
        <f t="shared" si="77"/>
        <v>15.55409820923291</v>
      </c>
      <c r="F165" s="303"/>
      <c r="G165" s="302">
        <v>11.269944151799066</v>
      </c>
      <c r="H165" s="302">
        <v>4.3442096619390798</v>
      </c>
      <c r="I165" s="302">
        <v>0.25646626928370742</v>
      </c>
      <c r="J165" s="302">
        <f t="shared" si="78"/>
        <v>15.870620083021853</v>
      </c>
      <c r="K165" s="303"/>
      <c r="L165" s="302">
        <v>12.147775130618111</v>
      </c>
      <c r="M165" s="302">
        <v>3.8535751277312524</v>
      </c>
      <c r="N165" s="302">
        <v>0.23291940766714778</v>
      </c>
      <c r="O165" s="302">
        <f t="shared" si="79"/>
        <v>16.234269666016509</v>
      </c>
    </row>
    <row r="166" spans="1:15" s="236" customFormat="1" x14ac:dyDescent="0.2">
      <c r="A166" s="237" t="str">
        <f>name!E$8</f>
        <v>Skilled trades occupations</v>
      </c>
      <c r="B166" s="302">
        <v>11.026014139837347</v>
      </c>
      <c r="C166" s="302">
        <v>1.2580004964868094</v>
      </c>
      <c r="D166" s="302">
        <v>3.6581723228645298</v>
      </c>
      <c r="E166" s="302">
        <f t="shared" si="77"/>
        <v>15.942186959188687</v>
      </c>
      <c r="F166" s="303"/>
      <c r="G166" s="302">
        <v>10.309784706940636</v>
      </c>
      <c r="H166" s="302">
        <v>1.0294765872657781</v>
      </c>
      <c r="I166" s="302">
        <v>2.9903462096306606</v>
      </c>
      <c r="J166" s="302">
        <f>SUM(G166:I166)</f>
        <v>14.329607503837074</v>
      </c>
      <c r="K166" s="303"/>
      <c r="L166" s="302">
        <v>10.174153215014126</v>
      </c>
      <c r="M166" s="302">
        <v>1.0030869523283323</v>
      </c>
      <c r="N166" s="302">
        <v>3.2654297410637172</v>
      </c>
      <c r="O166" s="302">
        <f t="shared" si="79"/>
        <v>14.442669908406174</v>
      </c>
    </row>
    <row r="167" spans="1:15" s="236" customFormat="1" x14ac:dyDescent="0.2">
      <c r="A167" s="237" t="str">
        <f>name!E$9</f>
        <v>Caring, leisure and other service occupations</v>
      </c>
      <c r="B167" s="302">
        <v>0.85305645814189868</v>
      </c>
      <c r="C167" s="302">
        <v>0.29418998573452193</v>
      </c>
      <c r="D167" s="302">
        <v>0.24876319203782984</v>
      </c>
      <c r="E167" s="302">
        <f t="shared" si="77"/>
        <v>1.3960096359142504</v>
      </c>
      <c r="F167" s="303"/>
      <c r="G167" s="302">
        <v>0.81042115135490822</v>
      </c>
      <c r="H167" s="302">
        <v>0.28123545412368378</v>
      </c>
      <c r="I167" s="302">
        <v>0.18744530787866798</v>
      </c>
      <c r="J167" s="302">
        <f t="shared" ref="J167:J170" si="80">SUM(G167:I167)</f>
        <v>1.2791019133572601</v>
      </c>
      <c r="K167" s="303"/>
      <c r="L167" s="302">
        <v>1.121199083638561</v>
      </c>
      <c r="M167" s="302">
        <v>0.24573719647681636</v>
      </c>
      <c r="N167" s="302">
        <v>0.31588446546832938</v>
      </c>
      <c r="O167" s="302">
        <f t="shared" si="79"/>
        <v>1.6828207455837068</v>
      </c>
    </row>
    <row r="168" spans="1:15" s="236" customFormat="1" x14ac:dyDescent="0.2">
      <c r="A168" s="237" t="str">
        <f>name!E$10</f>
        <v>Sales and customer service occupations</v>
      </c>
      <c r="B168" s="302">
        <v>17.683896568467478</v>
      </c>
      <c r="C168" s="302">
        <v>38.466118242456709</v>
      </c>
      <c r="D168" s="302">
        <v>2.8036663931414028</v>
      </c>
      <c r="E168" s="302">
        <f t="shared" si="77"/>
        <v>58.953681204065596</v>
      </c>
      <c r="F168" s="303"/>
      <c r="G168" s="302">
        <v>16.95638610985435</v>
      </c>
      <c r="H168" s="302">
        <v>40.02328483382621</v>
      </c>
      <c r="I168" s="302">
        <v>1.6948396784438546</v>
      </c>
      <c r="J168" s="302">
        <f t="shared" si="80"/>
        <v>58.674510622124416</v>
      </c>
      <c r="K168" s="303"/>
      <c r="L168" s="302">
        <v>13.663997327257743</v>
      </c>
      <c r="M168" s="302">
        <v>35.382812458212996</v>
      </c>
      <c r="N168" s="302">
        <v>1.2427142197269694</v>
      </c>
      <c r="O168" s="302">
        <f t="shared" si="79"/>
        <v>50.289524005197713</v>
      </c>
    </row>
    <row r="169" spans="1:15" s="236" customFormat="1" x14ac:dyDescent="0.2">
      <c r="A169" s="237" t="str">
        <f>name!E$11</f>
        <v>Process, plant and machine operatives</v>
      </c>
      <c r="B169" s="302">
        <v>11.154278142970528</v>
      </c>
      <c r="C169" s="302">
        <v>1.856402876582457</v>
      </c>
      <c r="D169" s="302">
        <v>0.40809914896267629</v>
      </c>
      <c r="E169" s="302">
        <f t="shared" si="77"/>
        <v>13.418780168515662</v>
      </c>
      <c r="F169" s="303"/>
      <c r="G169" s="302">
        <v>9.3790162598782292</v>
      </c>
      <c r="H169" s="302">
        <v>2.0668911983426215</v>
      </c>
      <c r="I169" s="302">
        <v>0.35916347286009692</v>
      </c>
      <c r="J169" s="302">
        <f t="shared" si="80"/>
        <v>11.805070931080948</v>
      </c>
      <c r="K169" s="303"/>
      <c r="L169" s="302">
        <v>10.422496997520579</v>
      </c>
      <c r="M169" s="302">
        <v>3.1672157111695602</v>
      </c>
      <c r="N169" s="302">
        <v>0.44564296056665109</v>
      </c>
      <c r="O169" s="302">
        <f t="shared" si="79"/>
        <v>14.035355669256791</v>
      </c>
    </row>
    <row r="170" spans="1:15" s="236" customFormat="1" x14ac:dyDescent="0.2">
      <c r="A170" s="237" t="str">
        <f>name!E$12</f>
        <v>Elementary occupations</v>
      </c>
      <c r="B170" s="302">
        <v>10.039188386121184</v>
      </c>
      <c r="C170" s="302">
        <v>7.6663955916809696</v>
      </c>
      <c r="D170" s="302">
        <v>0.26457219818882527</v>
      </c>
      <c r="E170" s="302">
        <f t="shared" si="77"/>
        <v>17.970156175990979</v>
      </c>
      <c r="F170" s="303"/>
      <c r="G170" s="302">
        <v>8.472152284518895</v>
      </c>
      <c r="H170" s="302">
        <v>6.7058214495860673</v>
      </c>
      <c r="I170" s="302">
        <v>0.1980650921730005</v>
      </c>
      <c r="J170" s="302">
        <f t="shared" si="80"/>
        <v>15.376038826277963</v>
      </c>
      <c r="K170" s="303"/>
      <c r="L170" s="302">
        <v>6.4031565935066661</v>
      </c>
      <c r="M170" s="302">
        <v>4.9496438478803082</v>
      </c>
      <c r="N170" s="302">
        <v>0.22390486945225116</v>
      </c>
      <c r="O170" s="302">
        <f t="shared" si="79"/>
        <v>11.576705310839227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94.890198920574349</v>
      </c>
      <c r="C172" s="311">
        <f t="shared" ref="C172:E172" si="81">SUM(C162:C170)</f>
        <v>58.636525683571534</v>
      </c>
      <c r="D172" s="311">
        <f t="shared" si="81"/>
        <v>16.142275395854227</v>
      </c>
      <c r="E172" s="311">
        <f t="shared" si="81"/>
        <v>169.66900000000012</v>
      </c>
      <c r="F172" s="311"/>
      <c r="G172" s="311">
        <f t="shared" ref="G172:J172" si="82">SUM(G162:G170)</f>
        <v>100.18455535314122</v>
      </c>
      <c r="H172" s="311">
        <f t="shared" si="82"/>
        <v>60.7309744785478</v>
      </c>
      <c r="I172" s="311">
        <f t="shared" si="82"/>
        <v>12.676470168310786</v>
      </c>
      <c r="J172" s="311">
        <f t="shared" si="82"/>
        <v>173.59199999999981</v>
      </c>
      <c r="K172" s="311"/>
      <c r="L172" s="311">
        <f t="shared" ref="L172:O172" si="83">SUM(L162:L170)</f>
        <v>104.73077473665954</v>
      </c>
      <c r="M172" s="311">
        <f t="shared" si="83"/>
        <v>54.978805767272689</v>
      </c>
      <c r="N172" s="311">
        <f t="shared" si="83"/>
        <v>13.165419496067777</v>
      </c>
      <c r="O172" s="311">
        <f t="shared" si="83"/>
        <v>172.875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3.316487323099389</v>
      </c>
      <c r="C179" s="302">
        <v>0.2234350369268065</v>
      </c>
      <c r="D179" s="302">
        <v>0.90974103089433411</v>
      </c>
      <c r="E179" s="302">
        <f>SUM(B179:D179)</f>
        <v>4.449663390920529</v>
      </c>
      <c r="F179" s="303"/>
      <c r="G179" s="302">
        <v>4.5716327578210487</v>
      </c>
      <c r="H179" s="302">
        <v>0.55688740084681321</v>
      </c>
      <c r="I179" s="302">
        <v>0.78585695987686577</v>
      </c>
      <c r="J179" s="302">
        <f>SUM(G179:I179)</f>
        <v>5.9143771185447278</v>
      </c>
      <c r="K179" s="303"/>
      <c r="L179" s="302">
        <v>5.7470684617116783</v>
      </c>
      <c r="M179" s="302">
        <v>0.79567425694354443</v>
      </c>
      <c r="N179" s="302">
        <v>0.92127854410145649</v>
      </c>
      <c r="O179" s="302">
        <f>SUM(L179:N179)</f>
        <v>7.4640212627566793</v>
      </c>
    </row>
    <row r="180" spans="1:15" s="236" customFormat="1" x14ac:dyDescent="0.2">
      <c r="A180" s="237" t="str">
        <f>name!E$5</f>
        <v>Professional occupations</v>
      </c>
      <c r="B180" s="302">
        <v>2.7587008202412444</v>
      </c>
      <c r="C180" s="302">
        <v>0.17418920015117847</v>
      </c>
      <c r="D180" s="302">
        <v>0.26289416112662045</v>
      </c>
      <c r="E180" s="302">
        <f t="shared" ref="E180:E187" si="84">SUM(B180:D180)</f>
        <v>3.1957841815190431</v>
      </c>
      <c r="F180" s="303"/>
      <c r="G180" s="302">
        <v>4.5115392980966789</v>
      </c>
      <c r="H180" s="302">
        <v>0.42876409098839235</v>
      </c>
      <c r="I180" s="302">
        <v>0.2156601517474922</v>
      </c>
      <c r="J180" s="302">
        <f t="shared" ref="J180:J182" si="85">SUM(G180:I180)</f>
        <v>5.1559635408325635</v>
      </c>
      <c r="K180" s="303"/>
      <c r="L180" s="302">
        <v>6.9742597867274645</v>
      </c>
      <c r="M180" s="302">
        <v>0.71107988875927708</v>
      </c>
      <c r="N180" s="302">
        <v>0.21243156074947869</v>
      </c>
      <c r="O180" s="302">
        <f t="shared" ref="O180:O187" si="86">SUM(L180:N180)</f>
        <v>7.8977712362362196</v>
      </c>
    </row>
    <row r="181" spans="1:15" s="236" customFormat="1" x14ac:dyDescent="0.2">
      <c r="A181" s="237" t="str">
        <f>name!E$6</f>
        <v>Associate professional occupations</v>
      </c>
      <c r="B181" s="302">
        <v>3.2509199035406038</v>
      </c>
      <c r="C181" s="302">
        <v>0.25858053494368866</v>
      </c>
      <c r="D181" s="302">
        <v>0.17459440791936118</v>
      </c>
      <c r="E181" s="302">
        <f t="shared" si="84"/>
        <v>3.6840948464036538</v>
      </c>
      <c r="F181" s="303"/>
      <c r="G181" s="302">
        <v>4.8168116894237896</v>
      </c>
      <c r="H181" s="302">
        <v>0.53364025013408678</v>
      </c>
      <c r="I181" s="302">
        <v>0.14570440147584648</v>
      </c>
      <c r="J181" s="302">
        <f t="shared" si="85"/>
        <v>5.4961563410337231</v>
      </c>
      <c r="K181" s="303"/>
      <c r="L181" s="302">
        <v>6.2401836062443801</v>
      </c>
      <c r="M181" s="302">
        <v>0.69192161111750439</v>
      </c>
      <c r="N181" s="302">
        <v>0.14369551339316206</v>
      </c>
      <c r="O181" s="302">
        <f t="shared" si="86"/>
        <v>7.0758007307550468</v>
      </c>
    </row>
    <row r="182" spans="1:15" s="236" customFormat="1" x14ac:dyDescent="0.2">
      <c r="A182" s="237" t="str">
        <f>name!E$7</f>
        <v>Administrative and secretarial occupations</v>
      </c>
      <c r="B182" s="302">
        <v>4.6196101486173973</v>
      </c>
      <c r="C182" s="302">
        <v>1.5347308862602884</v>
      </c>
      <c r="D182" s="302">
        <v>0.19489086198905034</v>
      </c>
      <c r="E182" s="302">
        <f t="shared" si="84"/>
        <v>6.3492318968667352</v>
      </c>
      <c r="F182" s="303"/>
      <c r="G182" s="302">
        <v>5.7431020067002194</v>
      </c>
      <c r="H182" s="302">
        <v>2.6640649477965712</v>
      </c>
      <c r="I182" s="302">
        <v>0.14849654002267029</v>
      </c>
      <c r="J182" s="302">
        <f t="shared" si="85"/>
        <v>8.555663494519461</v>
      </c>
      <c r="K182" s="303"/>
      <c r="L182" s="302">
        <v>6.4844390152311009</v>
      </c>
      <c r="M182" s="302">
        <v>2.6888803766799478</v>
      </c>
      <c r="N182" s="302">
        <v>0.13894977606523473</v>
      </c>
      <c r="O182" s="302">
        <f t="shared" si="86"/>
        <v>9.3122691679762841</v>
      </c>
    </row>
    <row r="183" spans="1:15" s="236" customFormat="1" x14ac:dyDescent="0.2">
      <c r="A183" s="237" t="str">
        <f>name!E$8</f>
        <v>Skilled trades occupations</v>
      </c>
      <c r="B183" s="302">
        <v>2.0844341823176546</v>
      </c>
      <c r="C183" s="302">
        <v>0.35255477415301989</v>
      </c>
      <c r="D183" s="302">
        <v>0.83600116797083945</v>
      </c>
      <c r="E183" s="302">
        <f t="shared" si="84"/>
        <v>3.272990124441514</v>
      </c>
      <c r="F183" s="303"/>
      <c r="G183" s="302">
        <v>1.9857866605899404</v>
      </c>
      <c r="H183" s="302">
        <v>0.43453952277242197</v>
      </c>
      <c r="I183" s="302">
        <v>0.41714455285868302</v>
      </c>
      <c r="J183" s="302">
        <f>SUM(G183:I183)</f>
        <v>2.8374707362210456</v>
      </c>
      <c r="K183" s="303"/>
      <c r="L183" s="302">
        <v>2.1258654944323188</v>
      </c>
      <c r="M183" s="302">
        <v>0.58466009042022615</v>
      </c>
      <c r="N183" s="302">
        <v>0.46854869177650943</v>
      </c>
      <c r="O183" s="302">
        <f t="shared" si="86"/>
        <v>3.1790742766290543</v>
      </c>
    </row>
    <row r="184" spans="1:15" s="236" customFormat="1" x14ac:dyDescent="0.2">
      <c r="A184" s="237" t="str">
        <f>name!E$9</f>
        <v>Caring, leisure and other service occupations</v>
      </c>
      <c r="B184" s="302">
        <v>1.8254241183294553</v>
      </c>
      <c r="C184" s="302">
        <v>1.1471827151730525</v>
      </c>
      <c r="D184" s="302">
        <v>0.3343529336625467</v>
      </c>
      <c r="E184" s="302">
        <f t="shared" si="84"/>
        <v>3.3069597671650546</v>
      </c>
      <c r="F184" s="303"/>
      <c r="G184" s="302">
        <v>2.4062175925189626</v>
      </c>
      <c r="H184" s="302">
        <v>1.6224085798352939</v>
      </c>
      <c r="I184" s="302">
        <v>0.21407104662234663</v>
      </c>
      <c r="J184" s="302">
        <f t="shared" ref="J184:J187" si="87">SUM(G184:I184)</f>
        <v>4.2426972189766028</v>
      </c>
      <c r="K184" s="303"/>
      <c r="L184" s="302">
        <v>3.0629285490402212</v>
      </c>
      <c r="M184" s="302">
        <v>1.9845018557699714</v>
      </c>
      <c r="N184" s="302">
        <v>0.28393323970720252</v>
      </c>
      <c r="O184" s="302">
        <f t="shared" si="86"/>
        <v>5.3313636445173955</v>
      </c>
    </row>
    <row r="185" spans="1:15" s="236" customFormat="1" x14ac:dyDescent="0.2">
      <c r="A185" s="237" t="str">
        <f>name!E$10</f>
        <v>Sales and customer service occupations</v>
      </c>
      <c r="B185" s="302">
        <v>1.6928339586614498</v>
      </c>
      <c r="C185" s="302">
        <v>0.47135207147872249</v>
      </c>
      <c r="D185" s="302">
        <v>0.1720690714180565</v>
      </c>
      <c r="E185" s="302">
        <f t="shared" si="84"/>
        <v>2.3362551015582285</v>
      </c>
      <c r="F185" s="303"/>
      <c r="G185" s="302">
        <v>2.1479468005096582</v>
      </c>
      <c r="H185" s="302">
        <v>0.7510398359068563</v>
      </c>
      <c r="I185" s="302">
        <v>0.10245800829250701</v>
      </c>
      <c r="J185" s="302">
        <f t="shared" si="87"/>
        <v>3.0014446447090215</v>
      </c>
      <c r="K185" s="303"/>
      <c r="L185" s="302">
        <v>3.1626250144878094</v>
      </c>
      <c r="M185" s="302">
        <v>1.1906885852374067</v>
      </c>
      <c r="N185" s="302">
        <v>0.10338763997729526</v>
      </c>
      <c r="O185" s="302">
        <f t="shared" si="86"/>
        <v>4.456701239702511</v>
      </c>
    </row>
    <row r="186" spans="1:15" s="236" customFormat="1" x14ac:dyDescent="0.2">
      <c r="A186" s="237" t="str">
        <f>name!E$11</f>
        <v>Process, plant and machine operatives</v>
      </c>
      <c r="B186" s="302">
        <v>12.944207489849232</v>
      </c>
      <c r="C186" s="302">
        <v>1.5277135753155977</v>
      </c>
      <c r="D186" s="302">
        <v>7.466224534303799</v>
      </c>
      <c r="E186" s="302">
        <f t="shared" si="84"/>
        <v>21.93814559946863</v>
      </c>
      <c r="F186" s="303"/>
      <c r="G186" s="302">
        <v>11.716182823660192</v>
      </c>
      <c r="H186" s="302">
        <v>2.6826269858196281</v>
      </c>
      <c r="I186" s="302">
        <v>5.3393946082590231</v>
      </c>
      <c r="J186" s="302">
        <f t="shared" si="87"/>
        <v>19.738204417738842</v>
      </c>
      <c r="K186" s="303"/>
      <c r="L186" s="302">
        <v>11.629154694726505</v>
      </c>
      <c r="M186" s="302">
        <v>3.744940671452385</v>
      </c>
      <c r="N186" s="302">
        <v>6.7208138434284681</v>
      </c>
      <c r="O186" s="302">
        <f t="shared" si="86"/>
        <v>22.094909209607358</v>
      </c>
    </row>
    <row r="187" spans="1:15" s="236" customFormat="1" x14ac:dyDescent="0.2">
      <c r="A187" s="237" t="str">
        <f>name!E$12</f>
        <v>Elementary occupations</v>
      </c>
      <c r="B187" s="302">
        <v>6.9194112633923428</v>
      </c>
      <c r="C187" s="302">
        <v>1.9299483444385968</v>
      </c>
      <c r="D187" s="302">
        <v>0.34551548382559966</v>
      </c>
      <c r="E187" s="302">
        <f t="shared" si="84"/>
        <v>9.194875091656538</v>
      </c>
      <c r="F187" s="303"/>
      <c r="G187" s="302">
        <v>6.6942376327763355</v>
      </c>
      <c r="H187" s="302">
        <v>2.5111672662726079</v>
      </c>
      <c r="I187" s="302">
        <v>0.21561758837506392</v>
      </c>
      <c r="J187" s="302">
        <f t="shared" si="87"/>
        <v>9.4210224874240076</v>
      </c>
      <c r="K187" s="303"/>
      <c r="L187" s="302">
        <v>5.9638773285423934</v>
      </c>
      <c r="M187" s="302">
        <v>2.8916842200514399</v>
      </c>
      <c r="N187" s="302">
        <v>0.24952768322557403</v>
      </c>
      <c r="O187" s="302">
        <f t="shared" si="86"/>
        <v>9.1050892318194077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39.412029208048764</v>
      </c>
      <c r="C189" s="311">
        <f t="shared" ref="C189:E189" si="88">SUM(C179:C187)</f>
        <v>7.6196871388409519</v>
      </c>
      <c r="D189" s="311">
        <f t="shared" si="88"/>
        <v>10.696283653110207</v>
      </c>
      <c r="E189" s="311">
        <f t="shared" si="88"/>
        <v>57.727999999999923</v>
      </c>
      <c r="F189" s="311"/>
      <c r="G189" s="311">
        <f t="shared" ref="G189:J189" si="89">SUM(G179:G187)</f>
        <v>44.593457262096827</v>
      </c>
      <c r="H189" s="311">
        <f t="shared" si="89"/>
        <v>12.185138880372671</v>
      </c>
      <c r="I189" s="311">
        <f t="shared" si="89"/>
        <v>7.5844038575304982</v>
      </c>
      <c r="J189" s="311">
        <f t="shared" si="89"/>
        <v>64.363</v>
      </c>
      <c r="K189" s="311"/>
      <c r="L189" s="311">
        <f t="shared" ref="L189:O189" si="90">SUM(L179:L187)</f>
        <v>51.390401951143872</v>
      </c>
      <c r="M189" s="311">
        <f t="shared" si="90"/>
        <v>15.284031556431703</v>
      </c>
      <c r="N189" s="311">
        <f t="shared" si="90"/>
        <v>9.2425664924243822</v>
      </c>
      <c r="O189" s="311">
        <f t="shared" si="90"/>
        <v>75.916999999999959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5.032603274685723</v>
      </c>
      <c r="C196" s="302">
        <v>1.0141774124633309</v>
      </c>
      <c r="D196" s="302">
        <v>2.9789966678843816</v>
      </c>
      <c r="E196" s="302">
        <f>SUM(B196:D196)</f>
        <v>9.0257773550334353</v>
      </c>
      <c r="F196" s="303"/>
      <c r="G196" s="302">
        <v>6.1663319428576244</v>
      </c>
      <c r="H196" s="302">
        <v>1.6449360796744454</v>
      </c>
      <c r="I196" s="302">
        <v>2.2732958629125291</v>
      </c>
      <c r="J196" s="302">
        <f>SUM(G196:I196)</f>
        <v>10.084563885444599</v>
      </c>
      <c r="K196" s="303"/>
      <c r="L196" s="302">
        <v>7.4581001444776502</v>
      </c>
      <c r="M196" s="302">
        <v>2.6900678196660754</v>
      </c>
      <c r="N196" s="302">
        <v>2.6781801105161493</v>
      </c>
      <c r="O196" s="302">
        <f>SUM(L196:N196)</f>
        <v>12.826348074659876</v>
      </c>
    </row>
    <row r="197" spans="1:15" s="236" customFormat="1" x14ac:dyDescent="0.2">
      <c r="A197" s="237" t="str">
        <f>name!E$5</f>
        <v>Professional occupations</v>
      </c>
      <c r="B197" s="302">
        <v>1.4541624448201433</v>
      </c>
      <c r="C197" s="302">
        <v>0.30042129292997583</v>
      </c>
      <c r="D197" s="302">
        <v>0.20927693549331758</v>
      </c>
      <c r="E197" s="302">
        <f t="shared" ref="E197:E204" si="91">SUM(B197:D197)</f>
        <v>1.9638606732434367</v>
      </c>
      <c r="F197" s="303"/>
      <c r="G197" s="302">
        <v>2.1422562383305732</v>
      </c>
      <c r="H197" s="302">
        <v>0.52609685145169416</v>
      </c>
      <c r="I197" s="302">
        <v>0.15559122889380722</v>
      </c>
      <c r="J197" s="302">
        <f t="shared" ref="J197:J199" si="92">SUM(G197:I197)</f>
        <v>2.8239443186760749</v>
      </c>
      <c r="K197" s="303"/>
      <c r="L197" s="302">
        <v>2.3785534541558353</v>
      </c>
      <c r="M197" s="302">
        <v>0.68418887608913126</v>
      </c>
      <c r="N197" s="302">
        <v>8.4359422824351507E-2</v>
      </c>
      <c r="O197" s="302">
        <f t="shared" ref="O197:O204" si="93">SUM(L197:N197)</f>
        <v>3.1471017530693182</v>
      </c>
    </row>
    <row r="198" spans="1:15" s="236" customFormat="1" x14ac:dyDescent="0.2">
      <c r="A198" s="237" t="str">
        <f>name!E$6</f>
        <v>Associate professional occupations</v>
      </c>
      <c r="B198" s="302">
        <v>1.0605225528775906</v>
      </c>
      <c r="C198" s="302">
        <v>0.94133586301564853</v>
      </c>
      <c r="D198" s="302">
        <v>0.13287504322144042</v>
      </c>
      <c r="E198" s="302">
        <f t="shared" si="91"/>
        <v>2.1347334591146798</v>
      </c>
      <c r="F198" s="303"/>
      <c r="G198" s="302">
        <v>1.4281758682816568</v>
      </c>
      <c r="H198" s="302">
        <v>1.1329595885106705</v>
      </c>
      <c r="I198" s="302">
        <v>8.6861286584256611E-2</v>
      </c>
      <c r="J198" s="302">
        <f t="shared" si="92"/>
        <v>2.6479967433765839</v>
      </c>
      <c r="K198" s="303"/>
      <c r="L198" s="302">
        <v>1.4761374685906257</v>
      </c>
      <c r="M198" s="302">
        <v>1.6017931969916395</v>
      </c>
      <c r="N198" s="302">
        <v>6.5294774000066239E-2</v>
      </c>
      <c r="O198" s="302">
        <f t="shared" si="93"/>
        <v>3.1432254395823316</v>
      </c>
    </row>
    <row r="199" spans="1:15" s="236" customFormat="1" x14ac:dyDescent="0.2">
      <c r="A199" s="237" t="str">
        <f>name!E$7</f>
        <v>Administrative and secretarial occupations</v>
      </c>
      <c r="B199" s="302">
        <v>1.5054202856428351</v>
      </c>
      <c r="C199" s="302">
        <v>1.4127607806558646</v>
      </c>
      <c r="D199" s="302">
        <v>4.4085194129694825E-2</v>
      </c>
      <c r="E199" s="302">
        <f t="shared" si="91"/>
        <v>2.9622662604283945</v>
      </c>
      <c r="F199" s="303"/>
      <c r="G199" s="302">
        <v>1.6726492713451235</v>
      </c>
      <c r="H199" s="302">
        <v>1.6788701509412844</v>
      </c>
      <c r="I199" s="302">
        <v>3.4371851582428892E-2</v>
      </c>
      <c r="J199" s="302">
        <f t="shared" si="92"/>
        <v>3.3858912738688369</v>
      </c>
      <c r="K199" s="303"/>
      <c r="L199" s="302">
        <v>1.8512347801429756</v>
      </c>
      <c r="M199" s="302">
        <v>2.0569956013336315</v>
      </c>
      <c r="N199" s="302">
        <v>2.5395265342195179E-2</v>
      </c>
      <c r="O199" s="302">
        <f t="shared" si="93"/>
        <v>3.9336256468188027</v>
      </c>
    </row>
    <row r="200" spans="1:15" s="236" customFormat="1" x14ac:dyDescent="0.2">
      <c r="A200" s="237" t="str">
        <f>name!E$8</f>
        <v>Skilled trades occupations</v>
      </c>
      <c r="B200" s="302">
        <v>2.5588257431828998</v>
      </c>
      <c r="C200" s="302">
        <v>3.7872222132278521</v>
      </c>
      <c r="D200" s="302">
        <v>0.90036579308878872</v>
      </c>
      <c r="E200" s="302">
        <f t="shared" si="91"/>
        <v>7.2464137494995402</v>
      </c>
      <c r="F200" s="303"/>
      <c r="G200" s="302">
        <v>2.3346538428225059</v>
      </c>
      <c r="H200" s="302">
        <v>3.1411710098823447</v>
      </c>
      <c r="I200" s="302">
        <v>0.70216880715383412</v>
      </c>
      <c r="J200" s="302">
        <f>SUM(G200:I200)</f>
        <v>6.177993659858684</v>
      </c>
      <c r="K200" s="303"/>
      <c r="L200" s="302">
        <v>1.522996979051239</v>
      </c>
      <c r="M200" s="302">
        <v>3.1475277006747597</v>
      </c>
      <c r="N200" s="302">
        <v>0.80486711587071158</v>
      </c>
      <c r="O200" s="302">
        <f t="shared" si="93"/>
        <v>5.4753917955967104</v>
      </c>
    </row>
    <row r="201" spans="1:15" s="236" customFormat="1" x14ac:dyDescent="0.2">
      <c r="A201" s="237" t="str">
        <f>name!E$9</f>
        <v>Caring, leisure and other service occupations</v>
      </c>
      <c r="B201" s="302">
        <v>1.393488724271976</v>
      </c>
      <c r="C201" s="302">
        <v>1.4495571991183476</v>
      </c>
      <c r="D201" s="302">
        <v>0.19933668218977296</v>
      </c>
      <c r="E201" s="302">
        <f t="shared" si="91"/>
        <v>3.0423826055800962</v>
      </c>
      <c r="F201" s="303"/>
      <c r="G201" s="302">
        <v>1.4259576620664927</v>
      </c>
      <c r="H201" s="302">
        <v>1.3846626401509194</v>
      </c>
      <c r="I201" s="302">
        <v>0.20992475773682562</v>
      </c>
      <c r="J201" s="302">
        <f t="shared" ref="J201:J204" si="94">SUM(G201:I201)</f>
        <v>3.0205450599542378</v>
      </c>
      <c r="K201" s="303"/>
      <c r="L201" s="302">
        <v>1.554864647523859</v>
      </c>
      <c r="M201" s="302">
        <v>1.3558358506477743</v>
      </c>
      <c r="N201" s="302">
        <v>0.32199281285244713</v>
      </c>
      <c r="O201" s="302">
        <f t="shared" si="93"/>
        <v>3.2326933110240801</v>
      </c>
    </row>
    <row r="202" spans="1:15" s="236" customFormat="1" x14ac:dyDescent="0.2">
      <c r="A202" s="237" t="str">
        <f>name!E$10</f>
        <v>Sales and customer service occupations</v>
      </c>
      <c r="B202" s="302">
        <v>1.320907511484924</v>
      </c>
      <c r="C202" s="302">
        <v>3.7056023796444237</v>
      </c>
      <c r="D202" s="302">
        <v>1.1072067878966929</v>
      </c>
      <c r="E202" s="302">
        <f t="shared" si="91"/>
        <v>6.1337166790260405</v>
      </c>
      <c r="F202" s="303"/>
      <c r="G202" s="302">
        <v>1.4061506404723036</v>
      </c>
      <c r="H202" s="302">
        <v>3.9751932401884433</v>
      </c>
      <c r="I202" s="302">
        <v>0.59824410898492408</v>
      </c>
      <c r="J202" s="302">
        <f t="shared" si="94"/>
        <v>5.9795879896456716</v>
      </c>
      <c r="K202" s="303"/>
      <c r="L202" s="302">
        <v>1.5360699451862052</v>
      </c>
      <c r="M202" s="302">
        <v>5.1030425412948102</v>
      </c>
      <c r="N202" s="302">
        <v>0.44191947407778748</v>
      </c>
      <c r="O202" s="302">
        <f t="shared" si="93"/>
        <v>7.0810319605588026</v>
      </c>
    </row>
    <row r="203" spans="1:15" s="236" customFormat="1" x14ac:dyDescent="0.2">
      <c r="A203" s="237" t="str">
        <f>name!E$11</f>
        <v>Process, plant and machine operatives</v>
      </c>
      <c r="B203" s="302">
        <v>0.67379764667684117</v>
      </c>
      <c r="C203" s="302">
        <v>1.6620723677756721</v>
      </c>
      <c r="D203" s="302">
        <v>0.10470804629507634</v>
      </c>
      <c r="E203" s="302">
        <f t="shared" si="91"/>
        <v>2.4405780607475895</v>
      </c>
      <c r="F203" s="303"/>
      <c r="G203" s="302">
        <v>0.56914100715180571</v>
      </c>
      <c r="H203" s="302">
        <v>1.8633978486822278</v>
      </c>
      <c r="I203" s="302">
        <v>6.2792748924506162E-2</v>
      </c>
      <c r="J203" s="302">
        <f t="shared" si="94"/>
        <v>2.4953316047585399</v>
      </c>
      <c r="K203" s="303"/>
      <c r="L203" s="302">
        <v>0.6842129900453785</v>
      </c>
      <c r="M203" s="302">
        <v>2.5327274849726429</v>
      </c>
      <c r="N203" s="302">
        <v>9.7481022582074209E-2</v>
      </c>
      <c r="O203" s="302">
        <f t="shared" si="93"/>
        <v>3.3144214976000956</v>
      </c>
    </row>
    <row r="204" spans="1:15" s="236" customFormat="1" x14ac:dyDescent="0.2">
      <c r="A204" s="237" t="str">
        <f>name!E$12</f>
        <v>Elementary occupations</v>
      </c>
      <c r="B204" s="302">
        <v>8.2533197754879151</v>
      </c>
      <c r="C204" s="302">
        <v>21.379392747354402</v>
      </c>
      <c r="D204" s="302">
        <v>0.57655863448442368</v>
      </c>
      <c r="E204" s="302">
        <f t="shared" si="91"/>
        <v>30.209271157326743</v>
      </c>
      <c r="F204" s="303"/>
      <c r="G204" s="302">
        <v>7.8095950989579208</v>
      </c>
      <c r="H204" s="302">
        <v>19.273607396267849</v>
      </c>
      <c r="I204" s="302">
        <v>0.28894296919099532</v>
      </c>
      <c r="J204" s="302">
        <f t="shared" si="94"/>
        <v>27.372145464416764</v>
      </c>
      <c r="K204" s="303"/>
      <c r="L204" s="302">
        <v>9.0662479915144996</v>
      </c>
      <c r="M204" s="302">
        <v>17.901515195781037</v>
      </c>
      <c r="N204" s="302">
        <v>0.54439733379443789</v>
      </c>
      <c r="O204" s="302">
        <f t="shared" si="93"/>
        <v>27.512160521089978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23.253047959130846</v>
      </c>
      <c r="C206" s="311">
        <f t="shared" ref="C206:E206" si="95">SUM(C196:C204)</f>
        <v>35.652542256185512</v>
      </c>
      <c r="D206" s="311">
        <f t="shared" si="95"/>
        <v>6.2534097846835897</v>
      </c>
      <c r="E206" s="311">
        <f t="shared" si="95"/>
        <v>65.158999999999963</v>
      </c>
      <c r="F206" s="311"/>
      <c r="G206" s="311">
        <f t="shared" ref="G206:J206" si="96">SUM(G196:G204)</f>
        <v>24.954911572286008</v>
      </c>
      <c r="H206" s="311">
        <f t="shared" si="96"/>
        <v>34.620894805749877</v>
      </c>
      <c r="I206" s="311">
        <f t="shared" si="96"/>
        <v>4.4121936219641071</v>
      </c>
      <c r="J206" s="311">
        <f t="shared" si="96"/>
        <v>63.988</v>
      </c>
      <c r="K206" s="311"/>
      <c r="L206" s="311">
        <f t="shared" ref="L206:O206" si="97">SUM(L196:L204)</f>
        <v>27.528418400688267</v>
      </c>
      <c r="M206" s="311">
        <f t="shared" si="97"/>
        <v>37.073694267451501</v>
      </c>
      <c r="N206" s="311">
        <f t="shared" si="97"/>
        <v>5.0638873318602204</v>
      </c>
      <c r="O206" s="311">
        <f t="shared" si="97"/>
        <v>69.665999999999997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0.36738617285302599</v>
      </c>
      <c r="C213" s="302">
        <v>7.6368088817470495E-2</v>
      </c>
      <c r="D213" s="302">
        <v>0.20896248584156807</v>
      </c>
      <c r="E213" s="302">
        <f>SUM(B213:D213)</f>
        <v>0.65271674751206454</v>
      </c>
      <c r="F213" s="303"/>
      <c r="G213" s="302">
        <v>0.5296541912236713</v>
      </c>
      <c r="H213" s="302">
        <v>4.096824514090399E-2</v>
      </c>
      <c r="I213" s="302">
        <v>0.20387236361484537</v>
      </c>
      <c r="J213" s="302">
        <f>SUM(G213:I213)</f>
        <v>0.77449479997942072</v>
      </c>
      <c r="K213" s="303"/>
      <c r="L213" s="302">
        <v>0.55654278432355531</v>
      </c>
      <c r="M213" s="302">
        <v>5.2133719835791979E-2</v>
      </c>
      <c r="N213" s="302">
        <v>0.21442387839300556</v>
      </c>
      <c r="O213" s="302">
        <f>SUM(L213:N213)</f>
        <v>0.82310038255235285</v>
      </c>
    </row>
    <row r="214" spans="1:15" s="236" customFormat="1" x14ac:dyDescent="0.2">
      <c r="A214" s="237" t="str">
        <f>name!E$5</f>
        <v>Professional occupations</v>
      </c>
      <c r="B214" s="302">
        <v>0.41127175679576189</v>
      </c>
      <c r="C214" s="302">
        <v>9.6516721815121831E-2</v>
      </c>
      <c r="D214" s="302">
        <v>0.60693242844513406</v>
      </c>
      <c r="E214" s="302">
        <f t="shared" ref="E214:E221" si="98">SUM(B214:D214)</f>
        <v>1.1147209070560178</v>
      </c>
      <c r="F214" s="303"/>
      <c r="G214" s="302">
        <v>0.71909594348283978</v>
      </c>
      <c r="H214" s="302">
        <v>7.5631650788306817E-2</v>
      </c>
      <c r="I214" s="302">
        <v>0.41460347385477747</v>
      </c>
      <c r="J214" s="302">
        <f t="shared" ref="J214:J216" si="99">SUM(G214:I214)</f>
        <v>1.2093310681259242</v>
      </c>
      <c r="K214" s="303"/>
      <c r="L214" s="302">
        <v>0.83361072064698061</v>
      </c>
      <c r="M214" s="302">
        <v>0.10011964298018615</v>
      </c>
      <c r="N214" s="302">
        <v>0.36403926244959006</v>
      </c>
      <c r="O214" s="302">
        <f t="shared" ref="O214:O221" si="100">SUM(L214:N214)</f>
        <v>1.2977696260767568</v>
      </c>
    </row>
    <row r="215" spans="1:15" s="236" customFormat="1" x14ac:dyDescent="0.2">
      <c r="A215" s="237" t="str">
        <f>name!E$6</f>
        <v>Associate professional occupations</v>
      </c>
      <c r="B215" s="302">
        <v>0.41238747663133718</v>
      </c>
      <c r="C215" s="302">
        <v>0.19039279190492411</v>
      </c>
      <c r="D215" s="302">
        <v>0.54604483182118957</v>
      </c>
      <c r="E215" s="302">
        <f t="shared" si="98"/>
        <v>1.1488251003574508</v>
      </c>
      <c r="F215" s="303"/>
      <c r="G215" s="302">
        <v>0.7203236779299439</v>
      </c>
      <c r="H215" s="302">
        <v>0.10719771948098888</v>
      </c>
      <c r="I215" s="302">
        <v>0.83419287956307098</v>
      </c>
      <c r="J215" s="302">
        <f t="shared" si="99"/>
        <v>1.6617142769740036</v>
      </c>
      <c r="K215" s="303"/>
      <c r="L215" s="302">
        <v>0.71664856545106581</v>
      </c>
      <c r="M215" s="302">
        <v>0.11893092783906319</v>
      </c>
      <c r="N215" s="302">
        <v>0.81109381583319717</v>
      </c>
      <c r="O215" s="302">
        <f t="shared" si="100"/>
        <v>1.6466733091233263</v>
      </c>
    </row>
    <row r="216" spans="1:15" s="236" customFormat="1" x14ac:dyDescent="0.2">
      <c r="A216" s="237" t="str">
        <f>name!E$7</f>
        <v>Administrative and secretarial occupations</v>
      </c>
      <c r="B216" s="302">
        <v>0.3011838270602023</v>
      </c>
      <c r="C216" s="302">
        <v>0.36855912680817904</v>
      </c>
      <c r="D216" s="302">
        <v>3.312149307015861E-2</v>
      </c>
      <c r="E216" s="302">
        <f t="shared" si="98"/>
        <v>0.70286444693854</v>
      </c>
      <c r="F216" s="303"/>
      <c r="G216" s="302">
        <v>0.53666026589901761</v>
      </c>
      <c r="H216" s="302">
        <v>0.22540251474251199</v>
      </c>
      <c r="I216" s="302">
        <v>3.9693567547139895E-2</v>
      </c>
      <c r="J216" s="302">
        <f t="shared" si="99"/>
        <v>0.80175634818866959</v>
      </c>
      <c r="K216" s="303"/>
      <c r="L216" s="302">
        <v>0.44816066572569735</v>
      </c>
      <c r="M216" s="302">
        <v>0.22499071055542885</v>
      </c>
      <c r="N216" s="302">
        <v>2.9235375964063486E-2</v>
      </c>
      <c r="O216" s="302">
        <f t="shared" si="100"/>
        <v>0.70238675224518965</v>
      </c>
    </row>
    <row r="217" spans="1:15" s="236" customFormat="1" x14ac:dyDescent="0.2">
      <c r="A217" s="237" t="str">
        <f>name!E$8</f>
        <v>Skilled trades occupations</v>
      </c>
      <c r="B217" s="302">
        <v>0.39731697137821792</v>
      </c>
      <c r="C217" s="302">
        <v>0.10096854987700772</v>
      </c>
      <c r="D217" s="302">
        <v>0.31975829228736391</v>
      </c>
      <c r="E217" s="302">
        <f t="shared" si="98"/>
        <v>0.81804381354258959</v>
      </c>
      <c r="F217" s="303"/>
      <c r="G217" s="302">
        <v>0.37565736553932744</v>
      </c>
      <c r="H217" s="302">
        <v>2.9000600961056174E-2</v>
      </c>
      <c r="I217" s="302">
        <v>0.25037842143075467</v>
      </c>
      <c r="J217" s="302">
        <f>SUM(G217:I217)</f>
        <v>0.65503638793113828</v>
      </c>
      <c r="K217" s="303"/>
      <c r="L217" s="302">
        <v>0.29840875701228065</v>
      </c>
      <c r="M217" s="302">
        <v>3.7707279321008147E-2</v>
      </c>
      <c r="N217" s="302">
        <v>0.26968038332145705</v>
      </c>
      <c r="O217" s="302">
        <f t="shared" si="100"/>
        <v>0.60579641965474584</v>
      </c>
    </row>
    <row r="218" spans="1:15" s="236" customFormat="1" x14ac:dyDescent="0.2">
      <c r="A218" s="237" t="str">
        <f>name!E$9</f>
        <v>Caring, leisure and other service occupations</v>
      </c>
      <c r="B218" s="302">
        <v>0.10410819572529227</v>
      </c>
      <c r="C218" s="302">
        <v>9.8419208270583855E-2</v>
      </c>
      <c r="D218" s="302">
        <v>3.5721020389365497E-2</v>
      </c>
      <c r="E218" s="302">
        <f t="shared" si="98"/>
        <v>0.23824842438524163</v>
      </c>
      <c r="F218" s="303"/>
      <c r="G218" s="302">
        <v>0.23682096290554647</v>
      </c>
      <c r="H218" s="302">
        <v>9.7310320917806281E-2</v>
      </c>
      <c r="I218" s="302">
        <v>6.5185741413674864E-2</v>
      </c>
      <c r="J218" s="302">
        <f t="shared" ref="J218:J221" si="101">SUM(G218:I218)</f>
        <v>0.39931702523702761</v>
      </c>
      <c r="K218" s="303"/>
      <c r="L218" s="302">
        <v>0.2478357683597045</v>
      </c>
      <c r="M218" s="302">
        <v>9.4839741872510208E-2</v>
      </c>
      <c r="N218" s="302">
        <v>7.2717107899555322E-2</v>
      </c>
      <c r="O218" s="302">
        <f t="shared" si="100"/>
        <v>0.41539261813177003</v>
      </c>
    </row>
    <row r="219" spans="1:15" s="236" customFormat="1" x14ac:dyDescent="0.2">
      <c r="A219" s="237" t="str">
        <f>name!E$10</f>
        <v>Sales and customer service occupations</v>
      </c>
      <c r="B219" s="302">
        <v>0.18654886223672004</v>
      </c>
      <c r="C219" s="302">
        <v>0.15478477683036151</v>
      </c>
      <c r="D219" s="302">
        <v>3.6036042934982589E-2</v>
      </c>
      <c r="E219" s="302">
        <f t="shared" si="98"/>
        <v>0.37736968200206417</v>
      </c>
      <c r="F219" s="303"/>
      <c r="G219" s="302">
        <v>0.27142016796779966</v>
      </c>
      <c r="H219" s="302">
        <v>8.1102850682539418E-2</v>
      </c>
      <c r="I219" s="302">
        <v>3.449975085212053E-2</v>
      </c>
      <c r="J219" s="302">
        <f t="shared" si="101"/>
        <v>0.38702276950245962</v>
      </c>
      <c r="K219" s="303"/>
      <c r="L219" s="302">
        <v>0.31723777485967403</v>
      </c>
      <c r="M219" s="302">
        <v>8.9909386187374277E-2</v>
      </c>
      <c r="N219" s="302">
        <v>2.7318325275469766E-2</v>
      </c>
      <c r="O219" s="302">
        <f t="shared" si="100"/>
        <v>0.43446548632251808</v>
      </c>
    </row>
    <row r="220" spans="1:15" s="236" customFormat="1" x14ac:dyDescent="0.2">
      <c r="A220" s="237" t="str">
        <f>name!E$11</f>
        <v>Process, plant and machine operatives</v>
      </c>
      <c r="B220" s="302">
        <v>0.11266122714018664</v>
      </c>
      <c r="C220" s="302">
        <v>8.6701209590679409E-2</v>
      </c>
      <c r="D220" s="302">
        <v>0.11815083641179325</v>
      </c>
      <c r="E220" s="302">
        <f t="shared" si="98"/>
        <v>0.31751327314265931</v>
      </c>
      <c r="F220" s="303"/>
      <c r="G220" s="302">
        <v>0.1421538074038072</v>
      </c>
      <c r="H220" s="302">
        <v>2.1986500943075516E-2</v>
      </c>
      <c r="I220" s="302">
        <v>8.9531159419967074E-2</v>
      </c>
      <c r="J220" s="302">
        <f t="shared" si="101"/>
        <v>0.25367146776684979</v>
      </c>
      <c r="K220" s="303"/>
      <c r="L220" s="302">
        <v>0.13857794117204678</v>
      </c>
      <c r="M220" s="302">
        <v>3.2141185723472541E-2</v>
      </c>
      <c r="N220" s="302">
        <v>0.10645675779924778</v>
      </c>
      <c r="O220" s="302">
        <f t="shared" si="100"/>
        <v>0.27717588469476712</v>
      </c>
    </row>
    <row r="221" spans="1:15" s="236" customFormat="1" x14ac:dyDescent="0.2">
      <c r="A221" s="237" t="str">
        <f>name!E$12</f>
        <v>Elementary occupations</v>
      </c>
      <c r="B221" s="302">
        <v>0.25950816526913439</v>
      </c>
      <c r="C221" s="302">
        <v>0.48372026202443807</v>
      </c>
      <c r="D221" s="302">
        <v>0.25046917776979105</v>
      </c>
      <c r="E221" s="302">
        <f t="shared" si="98"/>
        <v>0.99369760506336358</v>
      </c>
      <c r="F221" s="303"/>
      <c r="G221" s="302">
        <v>0.45724680404949747</v>
      </c>
      <c r="H221" s="302">
        <v>0.23192487507527576</v>
      </c>
      <c r="I221" s="302">
        <v>0.22048417716975022</v>
      </c>
      <c r="J221" s="302">
        <f t="shared" si="101"/>
        <v>0.9096558562945235</v>
      </c>
      <c r="K221" s="303"/>
      <c r="L221" s="302">
        <v>0.40236861174243993</v>
      </c>
      <c r="M221" s="302">
        <v>0.19692251890849724</v>
      </c>
      <c r="N221" s="302">
        <v>0.23894839054763339</v>
      </c>
      <c r="O221" s="302">
        <f t="shared" si="100"/>
        <v>0.83823952119857059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2.5523726550898784</v>
      </c>
      <c r="C223" s="311">
        <f t="shared" ref="C223:E223" si="102">SUM(C213:C221)</f>
        <v>1.656430735938766</v>
      </c>
      <c r="D223" s="311">
        <f t="shared" si="102"/>
        <v>2.1551966089713468</v>
      </c>
      <c r="E223" s="311">
        <f t="shared" si="102"/>
        <v>6.3639999999999919</v>
      </c>
      <c r="F223" s="311"/>
      <c r="G223" s="311">
        <f t="shared" ref="G223:J223" si="103">SUM(G213:G221)</f>
        <v>3.9890331864014517</v>
      </c>
      <c r="H223" s="311">
        <f t="shared" si="103"/>
        <v>0.91052527873246469</v>
      </c>
      <c r="I223" s="311">
        <f t="shared" si="103"/>
        <v>2.1524415348661012</v>
      </c>
      <c r="J223" s="311">
        <f t="shared" si="103"/>
        <v>7.0520000000000174</v>
      </c>
      <c r="K223" s="311"/>
      <c r="L223" s="311">
        <f t="shared" ref="L223:O223" si="104">SUM(L213:L221)</f>
        <v>3.9593915892934448</v>
      </c>
      <c r="M223" s="311">
        <f t="shared" si="104"/>
        <v>0.94769511322333255</v>
      </c>
      <c r="N223" s="311">
        <f t="shared" si="104"/>
        <v>2.1339132974832196</v>
      </c>
      <c r="O223" s="311">
        <f t="shared" si="104"/>
        <v>7.0409999999999968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2.8072163616895978</v>
      </c>
      <c r="C230" s="302">
        <v>0.51005365344156239</v>
      </c>
      <c r="D230" s="302">
        <v>0.26922083741060537</v>
      </c>
      <c r="E230" s="302">
        <f>SUM(B230:D230)</f>
        <v>3.5864908525417656</v>
      </c>
      <c r="F230" s="303"/>
      <c r="G230" s="302">
        <v>4.0993729673869002</v>
      </c>
      <c r="H230" s="302">
        <v>0.63353907559811318</v>
      </c>
      <c r="I230" s="302">
        <v>0.32967549170155502</v>
      </c>
      <c r="J230" s="302">
        <f>SUM(G230:I230)</f>
        <v>5.0625875346865685</v>
      </c>
      <c r="K230" s="303"/>
      <c r="L230" s="302">
        <v>4.409102808569811</v>
      </c>
      <c r="M230" s="302">
        <v>0.84664616809866744</v>
      </c>
      <c r="N230" s="302">
        <v>0.3562317533775457</v>
      </c>
      <c r="O230" s="302">
        <f>SUM(L230:N230)</f>
        <v>5.6119807300460236</v>
      </c>
    </row>
    <row r="231" spans="1:15" s="236" customFormat="1" x14ac:dyDescent="0.2">
      <c r="A231" s="237" t="str">
        <f>name!E$5</f>
        <v>Professional occupations</v>
      </c>
      <c r="B231" s="302">
        <v>8.0275116061846106</v>
      </c>
      <c r="C231" s="302">
        <v>0.47010864636561256</v>
      </c>
      <c r="D231" s="302">
        <v>1.0043727132532652</v>
      </c>
      <c r="E231" s="302">
        <f t="shared" ref="E231:E238" si="105">SUM(B231:D231)</f>
        <v>9.5019929658034883</v>
      </c>
      <c r="F231" s="303"/>
      <c r="G231" s="302">
        <v>13.043346807685918</v>
      </c>
      <c r="H231" s="302">
        <v>0.52579815965220777</v>
      </c>
      <c r="I231" s="302">
        <v>1.0728453490365066</v>
      </c>
      <c r="J231" s="302">
        <f t="shared" ref="J231:J233" si="106">SUM(G231:I231)</f>
        <v>14.641990316374633</v>
      </c>
      <c r="K231" s="303"/>
      <c r="L231" s="302">
        <v>15.592245179295769</v>
      </c>
      <c r="M231" s="302">
        <v>0.64768170048872931</v>
      </c>
      <c r="N231" s="302">
        <v>1.0070496744231265</v>
      </c>
      <c r="O231" s="302">
        <f t="shared" ref="O231:O238" si="107">SUM(L231:N231)</f>
        <v>17.246976554207624</v>
      </c>
    </row>
    <row r="232" spans="1:15" s="236" customFormat="1" x14ac:dyDescent="0.2">
      <c r="A232" s="237" t="str">
        <f>name!E$6</f>
        <v>Associate professional occupations</v>
      </c>
      <c r="B232" s="302">
        <v>3.2505779234609236</v>
      </c>
      <c r="C232" s="302">
        <v>0.4150653696747984</v>
      </c>
      <c r="D232" s="302">
        <v>0.32633964811266936</v>
      </c>
      <c r="E232" s="302">
        <f t="shared" si="105"/>
        <v>3.9919829412483914</v>
      </c>
      <c r="F232" s="303"/>
      <c r="G232" s="302">
        <v>4.9003405832584708</v>
      </c>
      <c r="H232" s="302">
        <v>0.42996994386990989</v>
      </c>
      <c r="I232" s="302">
        <v>0.37290619059829921</v>
      </c>
      <c r="J232" s="302">
        <f t="shared" si="106"/>
        <v>5.7032167177266802</v>
      </c>
      <c r="K232" s="303"/>
      <c r="L232" s="302">
        <v>5.2028348498229642</v>
      </c>
      <c r="M232" s="302">
        <v>0.42281469703296681</v>
      </c>
      <c r="N232" s="302">
        <v>0.41324230633588793</v>
      </c>
      <c r="O232" s="302">
        <f t="shared" si="107"/>
        <v>6.038891853191819</v>
      </c>
    </row>
    <row r="233" spans="1:15" s="236" customFormat="1" x14ac:dyDescent="0.2">
      <c r="A233" s="237" t="str">
        <f>name!E$7</f>
        <v>Administrative and secretarial occupations</v>
      </c>
      <c r="B233" s="302">
        <v>1.461442992884985</v>
      </c>
      <c r="C233" s="302">
        <v>0.86956939981088532</v>
      </c>
      <c r="D233" s="302">
        <v>5.4412956621579654E-2</v>
      </c>
      <c r="E233" s="302">
        <f t="shared" si="105"/>
        <v>2.3854253493174502</v>
      </c>
      <c r="F233" s="303"/>
      <c r="G233" s="302">
        <v>1.8424334189315623</v>
      </c>
      <c r="H233" s="302">
        <v>0.70950259927522485</v>
      </c>
      <c r="I233" s="302">
        <v>4.6669398535372525E-2</v>
      </c>
      <c r="J233" s="302">
        <f t="shared" si="106"/>
        <v>2.5986054167421595</v>
      </c>
      <c r="K233" s="303"/>
      <c r="L233" s="302">
        <v>1.7229619457574292</v>
      </c>
      <c r="M233" s="302">
        <v>0.60725722603373955</v>
      </c>
      <c r="N233" s="302">
        <v>4.0360033731476321E-2</v>
      </c>
      <c r="O233" s="302">
        <f t="shared" si="107"/>
        <v>2.3705792055226453</v>
      </c>
    </row>
    <row r="234" spans="1:15" s="236" customFormat="1" x14ac:dyDescent="0.2">
      <c r="A234" s="237" t="str">
        <f>name!E$8</f>
        <v>Skilled trades occupations</v>
      </c>
      <c r="B234" s="302">
        <v>1.2044219137758274</v>
      </c>
      <c r="C234" s="302">
        <v>0.12917360784086301</v>
      </c>
      <c r="D234" s="302">
        <v>0.42756020509837434</v>
      </c>
      <c r="E234" s="302">
        <f t="shared" si="105"/>
        <v>1.7611557267150646</v>
      </c>
      <c r="F234" s="303"/>
      <c r="G234" s="302">
        <v>1.3545321931478629</v>
      </c>
      <c r="H234" s="302">
        <v>7.5498236008778058E-2</v>
      </c>
      <c r="I234" s="302">
        <v>0.37669084526083374</v>
      </c>
      <c r="J234" s="302">
        <f>SUM(G234:I234)</f>
        <v>1.8067212744174748</v>
      </c>
      <c r="K234" s="303"/>
      <c r="L234" s="302">
        <v>0.9109520231799163</v>
      </c>
      <c r="M234" s="302">
        <v>8.0186580572311386E-2</v>
      </c>
      <c r="N234" s="302">
        <v>0.66899719660254497</v>
      </c>
      <c r="O234" s="302">
        <f t="shared" si="107"/>
        <v>1.6601358003547726</v>
      </c>
    </row>
    <row r="235" spans="1:15" s="236" customFormat="1" x14ac:dyDescent="0.2">
      <c r="A235" s="237" t="str">
        <f>name!E$9</f>
        <v>Caring, leisure and other service occupations</v>
      </c>
      <c r="B235" s="302">
        <v>0.39518910468563323</v>
      </c>
      <c r="C235" s="302">
        <v>0.10697310012218368</v>
      </c>
      <c r="D235" s="302">
        <v>3.6775610349235523E-2</v>
      </c>
      <c r="E235" s="302">
        <f t="shared" si="105"/>
        <v>0.53893781515705241</v>
      </c>
      <c r="F235" s="303"/>
      <c r="G235" s="302">
        <v>0.48104920981731164</v>
      </c>
      <c r="H235" s="302">
        <v>9.2577344261631569E-2</v>
      </c>
      <c r="I235" s="302">
        <v>4.5775326960051391E-2</v>
      </c>
      <c r="J235" s="302">
        <f t="shared" ref="J235:J238" si="108">SUM(G235:I235)</f>
        <v>0.61940188103899463</v>
      </c>
      <c r="K235" s="303"/>
      <c r="L235" s="302">
        <v>0.63770402878986898</v>
      </c>
      <c r="M235" s="302">
        <v>9.501566533784371E-2</v>
      </c>
      <c r="N235" s="302">
        <v>7.7474442684935613E-2</v>
      </c>
      <c r="O235" s="302">
        <f t="shared" si="107"/>
        <v>0.81019413681264829</v>
      </c>
    </row>
    <row r="236" spans="1:15" s="236" customFormat="1" x14ac:dyDescent="0.2">
      <c r="A236" s="237" t="str">
        <f>name!E$10</f>
        <v>Sales and customer service occupations</v>
      </c>
      <c r="B236" s="302">
        <v>1.0009157966829194</v>
      </c>
      <c r="C236" s="302">
        <v>0.6068371031481935</v>
      </c>
      <c r="D236" s="302">
        <v>4.5007666495568664E-2</v>
      </c>
      <c r="E236" s="302">
        <f t="shared" si="105"/>
        <v>1.6527605663266816</v>
      </c>
      <c r="F236" s="303"/>
      <c r="G236" s="302">
        <v>1.1893663772100094</v>
      </c>
      <c r="H236" s="302">
        <v>0.43754698313174945</v>
      </c>
      <c r="I236" s="302">
        <v>3.3102076340764119E-2</v>
      </c>
      <c r="J236" s="302">
        <f t="shared" si="108"/>
        <v>1.6600154366825228</v>
      </c>
      <c r="K236" s="303"/>
      <c r="L236" s="302">
        <v>1.5793673596773252</v>
      </c>
      <c r="M236" s="302">
        <v>0.57315986560313426</v>
      </c>
      <c r="N236" s="302">
        <v>3.6722558588125502E-2</v>
      </c>
      <c r="O236" s="302">
        <f t="shared" si="107"/>
        <v>2.1892497838685849</v>
      </c>
    </row>
    <row r="237" spans="1:15" s="236" customFormat="1" x14ac:dyDescent="0.2">
      <c r="A237" s="237" t="str">
        <f>name!E$11</f>
        <v>Process, plant and machine operatives</v>
      </c>
      <c r="B237" s="302">
        <v>0.1888385196988023</v>
      </c>
      <c r="C237" s="302">
        <v>0.11759864143874177</v>
      </c>
      <c r="D237" s="302">
        <v>9.8659737492754099E-2</v>
      </c>
      <c r="E237" s="302">
        <f t="shared" si="105"/>
        <v>0.40509689863029813</v>
      </c>
      <c r="F237" s="303"/>
      <c r="G237" s="302">
        <v>0.17063667097881069</v>
      </c>
      <c r="H237" s="302">
        <v>0.11051158773742507</v>
      </c>
      <c r="I237" s="302">
        <v>0.10716162437891515</v>
      </c>
      <c r="J237" s="302">
        <f t="shared" si="108"/>
        <v>0.38830988309515091</v>
      </c>
      <c r="K237" s="303"/>
      <c r="L237" s="302">
        <v>0.17719852428860741</v>
      </c>
      <c r="M237" s="302">
        <v>0.11406071168685744</v>
      </c>
      <c r="N237" s="302">
        <v>0.15437255616034065</v>
      </c>
      <c r="O237" s="302">
        <f t="shared" si="107"/>
        <v>0.4456317921358055</v>
      </c>
    </row>
    <row r="238" spans="1:15" s="236" customFormat="1" x14ac:dyDescent="0.2">
      <c r="A238" s="237" t="str">
        <f>name!E$12</f>
        <v>Elementary occupations</v>
      </c>
      <c r="B238" s="302">
        <v>0.37082787868155176</v>
      </c>
      <c r="C238" s="302">
        <v>0.22561141361171091</v>
      </c>
      <c r="D238" s="302">
        <v>0.10771759196657234</v>
      </c>
      <c r="E238" s="302">
        <f t="shared" si="105"/>
        <v>0.70415688425983503</v>
      </c>
      <c r="F238" s="303"/>
      <c r="G238" s="302">
        <v>0.32293864013322432</v>
      </c>
      <c r="H238" s="302">
        <v>0.23852717985721281</v>
      </c>
      <c r="I238" s="302">
        <v>8.6685719245376963E-2</v>
      </c>
      <c r="J238" s="302">
        <f t="shared" si="108"/>
        <v>0.64815153923581403</v>
      </c>
      <c r="K238" s="303"/>
      <c r="L238" s="302">
        <v>0.30275676305960114</v>
      </c>
      <c r="M238" s="302">
        <v>0.16452186580117525</v>
      </c>
      <c r="N238" s="302">
        <v>0.11508151499936031</v>
      </c>
      <c r="O238" s="302">
        <f t="shared" si="107"/>
        <v>0.58236014386013668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18.70694209774485</v>
      </c>
      <c r="C240" s="311">
        <f t="shared" ref="C240:E240" si="109">SUM(C230:C238)</f>
        <v>3.450990935454552</v>
      </c>
      <c r="D240" s="311">
        <f t="shared" si="109"/>
        <v>2.370066966800624</v>
      </c>
      <c r="E240" s="311">
        <f t="shared" si="109"/>
        <v>24.528000000000024</v>
      </c>
      <c r="F240" s="311"/>
      <c r="G240" s="311">
        <f t="shared" ref="G240:J240" si="110">SUM(G230:G238)</f>
        <v>27.40401686855007</v>
      </c>
      <c r="H240" s="311">
        <f t="shared" si="110"/>
        <v>3.2534711093922524</v>
      </c>
      <c r="I240" s="311">
        <f t="shared" si="110"/>
        <v>2.4715120220576745</v>
      </c>
      <c r="J240" s="311">
        <f t="shared" si="110"/>
        <v>33.128999999999998</v>
      </c>
      <c r="K240" s="311"/>
      <c r="L240" s="311">
        <f t="shared" ref="L240:O240" si="111">SUM(L230:L238)</f>
        <v>30.535123482441289</v>
      </c>
      <c r="M240" s="311">
        <f t="shared" si="111"/>
        <v>3.5513444806554251</v>
      </c>
      <c r="N240" s="311">
        <f t="shared" si="111"/>
        <v>2.8695320369033439</v>
      </c>
      <c r="O240" s="311">
        <f t="shared" si="111"/>
        <v>36.95600000000006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5.7822359722748269</v>
      </c>
      <c r="C247" s="302">
        <v>0.53606353821329433</v>
      </c>
      <c r="D247" s="302">
        <v>0.1962499102361813</v>
      </c>
      <c r="E247" s="302">
        <f>SUM(B247:D247)</f>
        <v>6.5145494207243022</v>
      </c>
      <c r="F247" s="303"/>
      <c r="G247" s="302">
        <v>5.2712182066862185</v>
      </c>
      <c r="H247" s="302">
        <v>0.73998178093664813</v>
      </c>
      <c r="I247" s="302">
        <v>0.40747146201602558</v>
      </c>
      <c r="J247" s="302">
        <f>SUM(G247:I247)</f>
        <v>6.4186714496388921</v>
      </c>
      <c r="K247" s="303"/>
      <c r="L247" s="302">
        <v>5.2419783912181135</v>
      </c>
      <c r="M247" s="302">
        <v>0.93306961396871857</v>
      </c>
      <c r="N247" s="302">
        <v>0.44471896466035798</v>
      </c>
      <c r="O247" s="302">
        <f>SUM(L247:N247)</f>
        <v>6.6197669698471895</v>
      </c>
    </row>
    <row r="248" spans="1:15" s="236" customFormat="1" x14ac:dyDescent="0.2">
      <c r="A248" s="237" t="str">
        <f>name!E$5</f>
        <v>Professional occupations</v>
      </c>
      <c r="B248" s="302">
        <v>7.875027920131946</v>
      </c>
      <c r="C248" s="302">
        <v>0.41265688444201615</v>
      </c>
      <c r="D248" s="302">
        <v>0.34273522308616705</v>
      </c>
      <c r="E248" s="302">
        <f t="shared" ref="E248:E255" si="112">SUM(B248:D248)</f>
        <v>8.6304200276601293</v>
      </c>
      <c r="F248" s="303"/>
      <c r="G248" s="302">
        <v>8.6589399386114536</v>
      </c>
      <c r="H248" s="302">
        <v>0.54650718429407819</v>
      </c>
      <c r="I248" s="302">
        <v>0.55764789494050371</v>
      </c>
      <c r="J248" s="302">
        <f t="shared" ref="J248:J250" si="113">SUM(G248:I248)</f>
        <v>9.7630950178460356</v>
      </c>
      <c r="K248" s="303"/>
      <c r="L248" s="302">
        <v>10.524789946474572</v>
      </c>
      <c r="M248" s="302">
        <v>0.64612794555764208</v>
      </c>
      <c r="N248" s="302">
        <v>0.57832158808948442</v>
      </c>
      <c r="O248" s="302">
        <f t="shared" ref="O248:O255" si="114">SUM(L248:N248)</f>
        <v>11.749239480121698</v>
      </c>
    </row>
    <row r="249" spans="1:15" s="236" customFormat="1" x14ac:dyDescent="0.2">
      <c r="A249" s="237" t="str">
        <f>name!E$6</f>
        <v>Associate professional occupations</v>
      </c>
      <c r="B249" s="302">
        <v>8.2449399289780381</v>
      </c>
      <c r="C249" s="302">
        <v>1.0002286919977683</v>
      </c>
      <c r="D249" s="302">
        <v>0.42505706474314398</v>
      </c>
      <c r="E249" s="302">
        <f t="shared" si="112"/>
        <v>9.6702256857189504</v>
      </c>
      <c r="F249" s="303"/>
      <c r="G249" s="302">
        <v>7.7388059914388494</v>
      </c>
      <c r="H249" s="302">
        <v>1.0426610292162299</v>
      </c>
      <c r="I249" s="302">
        <v>0.74802067777075465</v>
      </c>
      <c r="J249" s="302">
        <f t="shared" si="113"/>
        <v>9.5294876984258341</v>
      </c>
      <c r="K249" s="303"/>
      <c r="L249" s="302">
        <v>7.0435165958594173</v>
      </c>
      <c r="M249" s="302">
        <v>1.1414152375970361</v>
      </c>
      <c r="N249" s="302">
        <v>0.79079668720070795</v>
      </c>
      <c r="O249" s="302">
        <f t="shared" si="114"/>
        <v>8.9757285206571602</v>
      </c>
    </row>
    <row r="250" spans="1:15" s="236" customFormat="1" x14ac:dyDescent="0.2">
      <c r="A250" s="237" t="str">
        <f>name!E$7</f>
        <v>Administrative and secretarial occupations</v>
      </c>
      <c r="B250" s="302">
        <v>11.831689142214664</v>
      </c>
      <c r="C250" s="302">
        <v>4.6379817234776368</v>
      </c>
      <c r="D250" s="302">
        <v>0.17255669293130438</v>
      </c>
      <c r="E250" s="302">
        <f t="shared" si="112"/>
        <v>16.642227558623606</v>
      </c>
      <c r="F250" s="303"/>
      <c r="G250" s="302">
        <v>9.636850078379581</v>
      </c>
      <c r="H250" s="302">
        <v>4.0642901304885726</v>
      </c>
      <c r="I250" s="302">
        <v>0.25997825197783836</v>
      </c>
      <c r="J250" s="302">
        <f t="shared" si="113"/>
        <v>13.961118460845992</v>
      </c>
      <c r="K250" s="303"/>
      <c r="L250" s="302">
        <v>7.7345381108102762</v>
      </c>
      <c r="M250" s="302">
        <v>3.2167878295909156</v>
      </c>
      <c r="N250" s="302">
        <v>0.19609716377501904</v>
      </c>
      <c r="O250" s="302">
        <f t="shared" si="114"/>
        <v>11.147423104176211</v>
      </c>
    </row>
    <row r="251" spans="1:15" s="236" customFormat="1" x14ac:dyDescent="0.2">
      <c r="A251" s="237" t="str">
        <f>name!E$8</f>
        <v>Skilled trades occupations</v>
      </c>
      <c r="B251" s="302">
        <v>0.46243826935136373</v>
      </c>
      <c r="C251" s="302">
        <v>0.10247961694738182</v>
      </c>
      <c r="D251" s="302">
        <v>7.6398248145430891E-2</v>
      </c>
      <c r="E251" s="302">
        <f t="shared" si="112"/>
        <v>0.64131613444417646</v>
      </c>
      <c r="F251" s="303"/>
      <c r="G251" s="302">
        <v>0.32589810863751673</v>
      </c>
      <c r="H251" s="302">
        <v>7.5760463892507235E-2</v>
      </c>
      <c r="I251" s="302">
        <v>0.13372209437724866</v>
      </c>
      <c r="J251" s="302">
        <f>SUM(G251:I251)</f>
        <v>0.5353806669072726</v>
      </c>
      <c r="K251" s="303"/>
      <c r="L251" s="302">
        <v>0.30154375901529717</v>
      </c>
      <c r="M251" s="302">
        <v>8.0492667678267266E-2</v>
      </c>
      <c r="N251" s="302">
        <v>0.14937531723076911</v>
      </c>
      <c r="O251" s="302">
        <f t="shared" si="114"/>
        <v>0.53141174392433355</v>
      </c>
    </row>
    <row r="252" spans="1:15" s="236" customFormat="1" x14ac:dyDescent="0.2">
      <c r="A252" s="237" t="str">
        <f>name!E$9</f>
        <v>Caring, leisure and other service occupations</v>
      </c>
      <c r="B252" s="302">
        <v>0.1961439976389662</v>
      </c>
      <c r="C252" s="302">
        <v>3.098969135284891E-2</v>
      </c>
      <c r="D252" s="302">
        <v>6.0080153037886143E-2</v>
      </c>
      <c r="E252" s="302">
        <f t="shared" si="112"/>
        <v>0.28721384202970124</v>
      </c>
      <c r="F252" s="303"/>
      <c r="G252" s="302">
        <v>0.26316003235985624</v>
      </c>
      <c r="H252" s="302">
        <v>2.7540159979712674E-2</v>
      </c>
      <c r="I252" s="302">
        <v>0.10830909018533461</v>
      </c>
      <c r="J252" s="302">
        <f t="shared" ref="J252:J255" si="115">SUM(G252:I252)</f>
        <v>0.39900928252490353</v>
      </c>
      <c r="K252" s="303"/>
      <c r="L252" s="302">
        <v>0.2973150288813145</v>
      </c>
      <c r="M252" s="302">
        <v>2.34557322286045E-2</v>
      </c>
      <c r="N252" s="302">
        <v>0.15361484331332778</v>
      </c>
      <c r="O252" s="302">
        <f t="shared" si="114"/>
        <v>0.47438560442324673</v>
      </c>
    </row>
    <row r="253" spans="1:15" s="236" customFormat="1" x14ac:dyDescent="0.2">
      <c r="A253" s="237" t="str">
        <f>name!E$10</f>
        <v>Sales and customer service occupations</v>
      </c>
      <c r="B253" s="302">
        <v>2.6090735291152076</v>
      </c>
      <c r="C253" s="302">
        <v>1.2225177825984523</v>
      </c>
      <c r="D253" s="302">
        <v>0.20133673365613569</v>
      </c>
      <c r="E253" s="302">
        <f t="shared" si="112"/>
        <v>4.0329280453697951</v>
      </c>
      <c r="F253" s="303"/>
      <c r="G253" s="302">
        <v>2.2826047610884346</v>
      </c>
      <c r="H253" s="302">
        <v>1.233743687657191</v>
      </c>
      <c r="I253" s="302">
        <v>0.22494305553576915</v>
      </c>
      <c r="J253" s="302">
        <f t="shared" si="115"/>
        <v>3.7412915042813943</v>
      </c>
      <c r="K253" s="303"/>
      <c r="L253" s="302">
        <v>2.6087703210115363</v>
      </c>
      <c r="M253" s="302">
        <v>1.5490533626401171</v>
      </c>
      <c r="N253" s="302">
        <v>0.19153952069694105</v>
      </c>
      <c r="O253" s="302">
        <f t="shared" si="114"/>
        <v>4.3493632043485944</v>
      </c>
    </row>
    <row r="254" spans="1:15" s="236" customFormat="1" x14ac:dyDescent="0.2">
      <c r="A254" s="237" t="str">
        <f>name!E$11</f>
        <v>Process, plant and machine operatives</v>
      </c>
      <c r="B254" s="302">
        <v>0.25257994801269612</v>
      </c>
      <c r="C254" s="302">
        <v>3.7197150573358449E-2</v>
      </c>
      <c r="D254" s="302">
        <v>4.4744321726161239E-2</v>
      </c>
      <c r="E254" s="302">
        <f t="shared" si="112"/>
        <v>0.33452142031221577</v>
      </c>
      <c r="F254" s="303"/>
      <c r="G254" s="302">
        <v>0.15418861729022529</v>
      </c>
      <c r="H254" s="302">
        <v>3.2511129578419257E-2</v>
      </c>
      <c r="I254" s="302">
        <v>0.12545159035597314</v>
      </c>
      <c r="J254" s="302">
        <f t="shared" si="115"/>
        <v>0.31215133722461769</v>
      </c>
      <c r="K254" s="303"/>
      <c r="L254" s="302">
        <v>0.1827021874625909</v>
      </c>
      <c r="M254" s="302">
        <v>6.1771984766235841E-2</v>
      </c>
      <c r="N254" s="302">
        <v>0.20358860950033225</v>
      </c>
      <c r="O254" s="302">
        <f t="shared" si="114"/>
        <v>0.44806278172915898</v>
      </c>
    </row>
    <row r="255" spans="1:15" s="236" customFormat="1" x14ac:dyDescent="0.2">
      <c r="A255" s="237" t="str">
        <f>name!E$12</f>
        <v>Elementary occupations</v>
      </c>
      <c r="B255" s="302">
        <v>0.68383990691895868</v>
      </c>
      <c r="C255" s="302">
        <v>0.15098679081113422</v>
      </c>
      <c r="D255" s="302">
        <v>6.6771167387043751E-2</v>
      </c>
      <c r="E255" s="302">
        <f t="shared" si="112"/>
        <v>0.90159786511713658</v>
      </c>
      <c r="F255" s="303"/>
      <c r="G255" s="302">
        <v>0.40750290056326205</v>
      </c>
      <c r="H255" s="302">
        <v>0.12207546387129141</v>
      </c>
      <c r="I255" s="302">
        <v>9.4216217870484842E-2</v>
      </c>
      <c r="J255" s="302">
        <f t="shared" si="115"/>
        <v>0.62379458230503826</v>
      </c>
      <c r="K255" s="303"/>
      <c r="L255" s="302">
        <v>0.38202822422611271</v>
      </c>
      <c r="M255" s="302">
        <v>9.7612863903267538E-2</v>
      </c>
      <c r="N255" s="302">
        <v>0.12797750264313909</v>
      </c>
      <c r="O255" s="302">
        <f t="shared" si="114"/>
        <v>0.60761859077251934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37.937968614636667</v>
      </c>
      <c r="C257" s="311">
        <f t="shared" ref="C257:E257" si="116">SUM(C247:C255)</f>
        <v>8.1311018704138913</v>
      </c>
      <c r="D257" s="311">
        <f t="shared" si="116"/>
        <v>1.5859295149494539</v>
      </c>
      <c r="E257" s="311">
        <f t="shared" si="116"/>
        <v>47.655000000000015</v>
      </c>
      <c r="F257" s="311"/>
      <c r="G257" s="311">
        <f t="shared" ref="G257:J257" si="117">SUM(G247:G255)</f>
        <v>34.739168635055393</v>
      </c>
      <c r="H257" s="311">
        <f t="shared" si="117"/>
        <v>7.8850710299146503</v>
      </c>
      <c r="I257" s="311">
        <f t="shared" si="117"/>
        <v>2.6597603350299321</v>
      </c>
      <c r="J257" s="311">
        <f t="shared" si="117"/>
        <v>45.283999999999978</v>
      </c>
      <c r="K257" s="311"/>
      <c r="L257" s="311">
        <f t="shared" ref="L257:O257" si="118">SUM(L247:L255)</f>
        <v>34.317182564959225</v>
      </c>
      <c r="M257" s="311">
        <f t="shared" si="118"/>
        <v>7.7497872379308044</v>
      </c>
      <c r="N257" s="311">
        <f t="shared" si="118"/>
        <v>2.836030197110079</v>
      </c>
      <c r="O257" s="311">
        <f t="shared" si="118"/>
        <v>44.903000000000098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1.5317857168496307</v>
      </c>
      <c r="C264" s="302">
        <v>0.28811838426962549</v>
      </c>
      <c r="D264" s="302">
        <v>1.0757676633341808</v>
      </c>
      <c r="E264" s="302">
        <f>SUM(B264:D264)</f>
        <v>2.8956717644534371</v>
      </c>
      <c r="F264" s="303"/>
      <c r="G264" s="302">
        <v>2.319408179014081</v>
      </c>
      <c r="H264" s="302">
        <v>0.46663570927157744</v>
      </c>
      <c r="I264" s="302">
        <v>2.2894500114134151</v>
      </c>
      <c r="J264" s="302">
        <f>SUM(G264:I264)</f>
        <v>5.0754938996990742</v>
      </c>
      <c r="K264" s="303"/>
      <c r="L264" s="302">
        <v>2.3931003221965828</v>
      </c>
      <c r="M264" s="302">
        <v>0.47061887932379487</v>
      </c>
      <c r="N264" s="302">
        <v>2.2625387935090311</v>
      </c>
      <c r="O264" s="302">
        <f>SUM(L264:N264)</f>
        <v>5.1262579950294089</v>
      </c>
    </row>
    <row r="265" spans="1:15" s="236" customFormat="1" x14ac:dyDescent="0.2">
      <c r="A265" s="237" t="str">
        <f>name!E$5</f>
        <v>Professional occupations</v>
      </c>
      <c r="B265" s="302">
        <v>1.6095221086130647</v>
      </c>
      <c r="C265" s="302">
        <v>0.30412430027625714</v>
      </c>
      <c r="D265" s="302">
        <v>0.25103588741101046</v>
      </c>
      <c r="E265" s="302">
        <f t="shared" ref="E265:E272" si="119">SUM(B265:D265)</f>
        <v>2.1646822963003323</v>
      </c>
      <c r="F265" s="303"/>
      <c r="G265" s="302">
        <v>2.8246353960347541</v>
      </c>
      <c r="H265" s="302">
        <v>0.43660298315018292</v>
      </c>
      <c r="I265" s="302">
        <v>0.45538730687345319</v>
      </c>
      <c r="J265" s="302">
        <f t="shared" ref="J265:J267" si="120">SUM(G265:I265)</f>
        <v>3.7166256860583902</v>
      </c>
      <c r="K265" s="303"/>
      <c r="L265" s="302">
        <v>3.0306899443719342</v>
      </c>
      <c r="M265" s="302">
        <v>0.45268141311620969</v>
      </c>
      <c r="N265" s="302">
        <v>0.2680300431815536</v>
      </c>
      <c r="O265" s="302">
        <f t="shared" ref="O265:O272" si="121">SUM(L265:N265)</f>
        <v>3.7514014006696974</v>
      </c>
    </row>
    <row r="266" spans="1:15" s="236" customFormat="1" x14ac:dyDescent="0.2">
      <c r="A266" s="237" t="str">
        <f>name!E$6</f>
        <v>Associate professional occupations</v>
      </c>
      <c r="B266" s="302">
        <v>1.3852591111302905</v>
      </c>
      <c r="C266" s="302">
        <v>0.38927008500726334</v>
      </c>
      <c r="D266" s="302">
        <v>0.22119950327204443</v>
      </c>
      <c r="E266" s="302">
        <f t="shared" si="119"/>
        <v>1.9957286994095984</v>
      </c>
      <c r="F266" s="303"/>
      <c r="G266" s="302">
        <v>2.1516475764891427</v>
      </c>
      <c r="H266" s="302">
        <v>0.50481092723956911</v>
      </c>
      <c r="I266" s="302">
        <v>0.39451669794451899</v>
      </c>
      <c r="J266" s="302">
        <f t="shared" si="120"/>
        <v>3.0509752016732308</v>
      </c>
      <c r="K266" s="303"/>
      <c r="L266" s="302">
        <v>2.047426670590847</v>
      </c>
      <c r="M266" s="302">
        <v>0.43368807048139807</v>
      </c>
      <c r="N266" s="302">
        <v>0.30589224174196805</v>
      </c>
      <c r="O266" s="302">
        <f t="shared" si="121"/>
        <v>2.787006982814213</v>
      </c>
    </row>
    <row r="267" spans="1:15" s="236" customFormat="1" x14ac:dyDescent="0.2">
      <c r="A267" s="237" t="str">
        <f>name!E$7</f>
        <v>Administrative and secretarial occupations</v>
      </c>
      <c r="B267" s="302">
        <v>1.7575521715644622</v>
      </c>
      <c r="C267" s="302">
        <v>1.4301307479297805</v>
      </c>
      <c r="D267" s="302">
        <v>0.12017468655651578</v>
      </c>
      <c r="E267" s="302">
        <f t="shared" si="119"/>
        <v>3.3078576060507583</v>
      </c>
      <c r="F267" s="303"/>
      <c r="G267" s="302">
        <v>2.3128217352483986</v>
      </c>
      <c r="H267" s="302">
        <v>1.1889273684083659</v>
      </c>
      <c r="I267" s="302">
        <v>0.42986117290207787</v>
      </c>
      <c r="J267" s="302">
        <f t="shared" si="120"/>
        <v>3.9316102765588421</v>
      </c>
      <c r="K267" s="303"/>
      <c r="L267" s="302">
        <v>1.7728470018704969</v>
      </c>
      <c r="M267" s="302">
        <v>0.81526684612541367</v>
      </c>
      <c r="N267" s="302">
        <v>0.36484603833542212</v>
      </c>
      <c r="O267" s="302">
        <f t="shared" si="121"/>
        <v>2.9529598863313327</v>
      </c>
    </row>
    <row r="268" spans="1:15" s="236" customFormat="1" x14ac:dyDescent="0.2">
      <c r="A268" s="237" t="str">
        <f>name!E$8</f>
        <v>Skilled trades occupations</v>
      </c>
      <c r="B268" s="302">
        <v>0.57559462433330488</v>
      </c>
      <c r="C268" s="302">
        <v>0.10960307699581713</v>
      </c>
      <c r="D268" s="302">
        <v>0.71395966819525281</v>
      </c>
      <c r="E268" s="302">
        <f t="shared" si="119"/>
        <v>1.3991573695243749</v>
      </c>
      <c r="F268" s="303"/>
      <c r="G268" s="302">
        <v>0.66774531638530266</v>
      </c>
      <c r="H268" s="302">
        <v>0.10821003943275556</v>
      </c>
      <c r="I268" s="302">
        <v>0.90281307339216366</v>
      </c>
      <c r="J268" s="302">
        <f>SUM(G268:I268)</f>
        <v>1.6787684292102218</v>
      </c>
      <c r="K268" s="303"/>
      <c r="L268" s="302">
        <v>0.69130991494054295</v>
      </c>
      <c r="M268" s="302">
        <v>0.14530423400361223</v>
      </c>
      <c r="N268" s="302">
        <v>1.1267877111384159</v>
      </c>
      <c r="O268" s="302">
        <f t="shared" si="121"/>
        <v>1.9634018600825711</v>
      </c>
    </row>
    <row r="269" spans="1:15" s="236" customFormat="1" x14ac:dyDescent="0.2">
      <c r="A269" s="237" t="str">
        <f>name!E$9</f>
        <v>Caring, leisure and other service occupations</v>
      </c>
      <c r="B269" s="302">
        <v>0.2847155006042269</v>
      </c>
      <c r="C269" s="302">
        <v>0.15991013052513767</v>
      </c>
      <c r="D269" s="302">
        <v>0.10082125303331463</v>
      </c>
      <c r="E269" s="302">
        <f t="shared" si="119"/>
        <v>0.54544688416267917</v>
      </c>
      <c r="F269" s="303"/>
      <c r="G269" s="302">
        <v>0.36385438776226819</v>
      </c>
      <c r="H269" s="302">
        <v>0.14957340985549525</v>
      </c>
      <c r="I269" s="302">
        <v>0.18558140186186611</v>
      </c>
      <c r="J269" s="302">
        <f t="shared" ref="J269:J272" si="122">SUM(G269:I269)</f>
        <v>0.69900919947962958</v>
      </c>
      <c r="K269" s="303"/>
      <c r="L269" s="302">
        <v>0.3988408730230476</v>
      </c>
      <c r="M269" s="302">
        <v>0.12153217299857415</v>
      </c>
      <c r="N269" s="302">
        <v>0.28110683533528957</v>
      </c>
      <c r="O269" s="302">
        <f t="shared" si="121"/>
        <v>0.80147988135691128</v>
      </c>
    </row>
    <row r="270" spans="1:15" s="236" customFormat="1" x14ac:dyDescent="0.2">
      <c r="A270" s="237" t="str">
        <f>name!E$10</f>
        <v>Sales and customer service occupations</v>
      </c>
      <c r="B270" s="302">
        <v>1.1748934909264153</v>
      </c>
      <c r="C270" s="302">
        <v>0.62104034029195154</v>
      </c>
      <c r="D270" s="302">
        <v>0.27164411108248815</v>
      </c>
      <c r="E270" s="302">
        <f t="shared" si="119"/>
        <v>2.0675779423008551</v>
      </c>
      <c r="F270" s="303"/>
      <c r="G270" s="302">
        <v>1.3631494426078243</v>
      </c>
      <c r="H270" s="302">
        <v>0.57054681351185899</v>
      </c>
      <c r="I270" s="302">
        <v>0.43155297307246082</v>
      </c>
      <c r="J270" s="302">
        <f t="shared" si="122"/>
        <v>2.3652492291921443</v>
      </c>
      <c r="K270" s="303"/>
      <c r="L270" s="302">
        <v>1.2899491112624475</v>
      </c>
      <c r="M270" s="302">
        <v>0.50702047414187823</v>
      </c>
      <c r="N270" s="302">
        <v>0.30586868319542226</v>
      </c>
      <c r="O270" s="302">
        <f t="shared" si="121"/>
        <v>2.102838268599748</v>
      </c>
    </row>
    <row r="271" spans="1:15" s="236" customFormat="1" x14ac:dyDescent="0.2">
      <c r="A271" s="237" t="str">
        <f>name!E$11</f>
        <v>Process, plant and machine operatives</v>
      </c>
      <c r="B271" s="302">
        <v>0.34985311684993964</v>
      </c>
      <c r="C271" s="302">
        <v>3.4463374421666845E-2</v>
      </c>
      <c r="D271" s="302">
        <v>2.4234022887327979E-2</v>
      </c>
      <c r="E271" s="302">
        <f t="shared" si="119"/>
        <v>0.40855051415893445</v>
      </c>
      <c r="F271" s="303"/>
      <c r="G271" s="302">
        <v>0.38934397947413657</v>
      </c>
      <c r="H271" s="302">
        <v>4.2906072447312621E-2</v>
      </c>
      <c r="I271" s="302">
        <v>4.0434788123285194E-2</v>
      </c>
      <c r="J271" s="302">
        <f t="shared" si="122"/>
        <v>0.47268484004473438</v>
      </c>
      <c r="K271" s="303"/>
      <c r="L271" s="302">
        <v>0.34065691338110321</v>
      </c>
      <c r="M271" s="302">
        <v>4.746690037183364E-2</v>
      </c>
      <c r="N271" s="302">
        <v>4.8967883206829273E-2</v>
      </c>
      <c r="O271" s="302">
        <f t="shared" si="121"/>
        <v>0.43709169695976613</v>
      </c>
    </row>
    <row r="272" spans="1:15" s="236" customFormat="1" x14ac:dyDescent="0.2">
      <c r="A272" s="237" t="str">
        <f>name!E$12</f>
        <v>Elementary occupations</v>
      </c>
      <c r="B272" s="302">
        <v>0.40589959109727525</v>
      </c>
      <c r="C272" s="302">
        <v>0.42216739245142326</v>
      </c>
      <c r="D272" s="302">
        <v>6.2259940090337862E-2</v>
      </c>
      <c r="E272" s="302">
        <f t="shared" si="119"/>
        <v>0.89032692363903632</v>
      </c>
      <c r="F272" s="303"/>
      <c r="G272" s="302">
        <v>0.44948483220519475</v>
      </c>
      <c r="H272" s="302">
        <v>0.31149307217091643</v>
      </c>
      <c r="I272" s="302">
        <v>0.1006053337076014</v>
      </c>
      <c r="J272" s="302">
        <f t="shared" si="122"/>
        <v>0.86158323808371251</v>
      </c>
      <c r="K272" s="303"/>
      <c r="L272" s="302">
        <v>0.33912003104390731</v>
      </c>
      <c r="M272" s="302">
        <v>0.18156787699380897</v>
      </c>
      <c r="N272" s="302">
        <v>0.11787412011864133</v>
      </c>
      <c r="O272" s="302">
        <f t="shared" si="121"/>
        <v>0.63856202815635754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9.0750754319686102</v>
      </c>
      <c r="C274" s="311">
        <f t="shared" ref="C274:E274" si="123">SUM(C264:C272)</f>
        <v>3.7588278321689232</v>
      </c>
      <c r="D274" s="311">
        <f t="shared" si="123"/>
        <v>2.8410967358624726</v>
      </c>
      <c r="E274" s="311">
        <f t="shared" si="123"/>
        <v>15.675000000000004</v>
      </c>
      <c r="F274" s="311"/>
      <c r="G274" s="311">
        <f t="shared" ref="G274:J274" si="124">SUM(G264:G272)</f>
        <v>12.842090845221103</v>
      </c>
      <c r="H274" s="311">
        <f t="shared" si="124"/>
        <v>3.7797063954880334</v>
      </c>
      <c r="I274" s="311">
        <f t="shared" si="124"/>
        <v>5.2302027592908429</v>
      </c>
      <c r="J274" s="311">
        <f t="shared" si="124"/>
        <v>21.851999999999983</v>
      </c>
      <c r="K274" s="311"/>
      <c r="L274" s="311">
        <f t="shared" ref="L274:O274" si="125">SUM(L264:L272)</f>
        <v>12.303940782680911</v>
      </c>
      <c r="M274" s="311">
        <f t="shared" si="125"/>
        <v>3.1751468675565233</v>
      </c>
      <c r="N274" s="311">
        <f t="shared" si="125"/>
        <v>5.0819123497625736</v>
      </c>
      <c r="O274" s="311">
        <f t="shared" si="125"/>
        <v>20.561000000000003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6.606875260803748</v>
      </c>
      <c r="C281" s="302">
        <v>1.1021853228519527</v>
      </c>
      <c r="D281" s="302">
        <v>1.4635138072819474</v>
      </c>
      <c r="E281" s="302">
        <f>SUM(B281:D281)</f>
        <v>9.1725743909376476</v>
      </c>
      <c r="F281" s="303"/>
      <c r="G281" s="302">
        <v>6.8585960942518938</v>
      </c>
      <c r="H281" s="302">
        <v>1.7012716262741896</v>
      </c>
      <c r="I281" s="302">
        <v>2.152927519451644</v>
      </c>
      <c r="J281" s="302">
        <f>SUM(G281:I281)</f>
        <v>10.712795239977728</v>
      </c>
      <c r="K281" s="303"/>
      <c r="L281" s="302">
        <v>7.5240803843302944</v>
      </c>
      <c r="M281" s="302">
        <v>2.2676922260976866</v>
      </c>
      <c r="N281" s="302">
        <v>2.8769855382412328</v>
      </c>
      <c r="O281" s="302">
        <f>SUM(L281:N281)</f>
        <v>12.668758148669212</v>
      </c>
    </row>
    <row r="282" spans="1:15" s="236" customFormat="1" x14ac:dyDescent="0.2">
      <c r="A282" s="237" t="str">
        <f>name!E$5</f>
        <v>Professional occupations</v>
      </c>
      <c r="B282" s="302">
        <v>21.229367685536548</v>
      </c>
      <c r="C282" s="302">
        <v>2.1752517602414327</v>
      </c>
      <c r="D282" s="302">
        <v>5.0879040488740559</v>
      </c>
      <c r="E282" s="302">
        <f t="shared" ref="E282:E289" si="126">SUM(B282:D282)</f>
        <v>28.492523494652037</v>
      </c>
      <c r="F282" s="303"/>
      <c r="G282" s="302">
        <v>25.60135113795717</v>
      </c>
      <c r="H282" s="302">
        <v>3.2848873654631348</v>
      </c>
      <c r="I282" s="302">
        <v>6.651172658747786</v>
      </c>
      <c r="J282" s="302">
        <f t="shared" ref="J282:J284" si="127">SUM(G282:I282)</f>
        <v>35.537411162168091</v>
      </c>
      <c r="K282" s="303"/>
      <c r="L282" s="302">
        <v>31.890798200118535</v>
      </c>
      <c r="M282" s="302">
        <v>4.3596261972984918</v>
      </c>
      <c r="N282" s="302">
        <v>7.0625692981134653</v>
      </c>
      <c r="O282" s="302">
        <f t="shared" ref="O282:O289" si="128">SUM(L282:N282)</f>
        <v>43.312993695530494</v>
      </c>
    </row>
    <row r="283" spans="1:15" s="236" customFormat="1" x14ac:dyDescent="0.2">
      <c r="A283" s="237" t="str">
        <f>name!E$6</f>
        <v>Associate professional occupations</v>
      </c>
      <c r="B283" s="302">
        <v>10.226877662001277</v>
      </c>
      <c r="C283" s="302">
        <v>1.9501602483324048</v>
      </c>
      <c r="D283" s="302">
        <v>1.9793120409528298</v>
      </c>
      <c r="E283" s="302">
        <f t="shared" si="126"/>
        <v>14.156349951286511</v>
      </c>
      <c r="F283" s="303"/>
      <c r="G283" s="302">
        <v>11.338520804631063</v>
      </c>
      <c r="H283" s="302">
        <v>2.4804315449849419</v>
      </c>
      <c r="I283" s="302">
        <v>2.3377765833044188</v>
      </c>
      <c r="J283" s="302">
        <f t="shared" si="127"/>
        <v>16.156728932920423</v>
      </c>
      <c r="K283" s="303"/>
      <c r="L283" s="302">
        <v>12.047134883904961</v>
      </c>
      <c r="M283" s="302">
        <v>2.9470103118392279</v>
      </c>
      <c r="N283" s="302">
        <v>2.7730366174998222</v>
      </c>
      <c r="O283" s="302">
        <f t="shared" si="128"/>
        <v>17.767181813244012</v>
      </c>
    </row>
    <row r="284" spans="1:15" s="236" customFormat="1" x14ac:dyDescent="0.2">
      <c r="A284" s="237" t="str">
        <f>name!E$7</f>
        <v>Administrative and secretarial occupations</v>
      </c>
      <c r="B284" s="302">
        <v>12.00914125223367</v>
      </c>
      <c r="C284" s="302">
        <v>7.8295773895868583</v>
      </c>
      <c r="D284" s="302">
        <v>1.2401581587706212</v>
      </c>
      <c r="E284" s="302">
        <f t="shared" si="126"/>
        <v>21.07887680059115</v>
      </c>
      <c r="F284" s="303"/>
      <c r="G284" s="302">
        <v>11.474520471236604</v>
      </c>
      <c r="H284" s="302">
        <v>8.0183512360175744</v>
      </c>
      <c r="I284" s="302">
        <v>1.0877250097521673</v>
      </c>
      <c r="J284" s="302">
        <f t="shared" si="127"/>
        <v>20.580596717006344</v>
      </c>
      <c r="K284" s="303"/>
      <c r="L284" s="302">
        <v>8.9477196438136914</v>
      </c>
      <c r="M284" s="302">
        <v>8.2024389937295688</v>
      </c>
      <c r="N284" s="302">
        <v>1.210908604744497</v>
      </c>
      <c r="O284" s="302">
        <f t="shared" si="128"/>
        <v>18.361067242287756</v>
      </c>
    </row>
    <row r="285" spans="1:15" s="236" customFormat="1" x14ac:dyDescent="0.2">
      <c r="A285" s="237" t="str">
        <f>name!E$8</f>
        <v>Skilled trades occupations</v>
      </c>
      <c r="B285" s="302">
        <v>1.8041258635221427</v>
      </c>
      <c r="C285" s="302">
        <v>0.36937258430977998</v>
      </c>
      <c r="D285" s="302">
        <v>0.52480567696566183</v>
      </c>
      <c r="E285" s="302">
        <f t="shared" si="126"/>
        <v>2.6983041247975845</v>
      </c>
      <c r="F285" s="303"/>
      <c r="G285" s="302">
        <v>1.295854388934693</v>
      </c>
      <c r="H285" s="302">
        <v>0.22870234067065165</v>
      </c>
      <c r="I285" s="302">
        <v>0.56448314197533889</v>
      </c>
      <c r="J285" s="302">
        <f>SUM(G285:I285)</f>
        <v>2.0890398715806837</v>
      </c>
      <c r="K285" s="303"/>
      <c r="L285" s="302">
        <v>1.2147866526798525</v>
      </c>
      <c r="M285" s="302">
        <v>0.32751888930149675</v>
      </c>
      <c r="N285" s="302">
        <v>0.78905556128334753</v>
      </c>
      <c r="O285" s="302">
        <f t="shared" si="128"/>
        <v>2.331361103264697</v>
      </c>
    </row>
    <row r="286" spans="1:15" s="236" customFormat="1" x14ac:dyDescent="0.2">
      <c r="A286" s="237" t="str">
        <f>name!E$9</f>
        <v>Caring, leisure and other service occupations</v>
      </c>
      <c r="B286" s="302">
        <v>0.75447201199688596</v>
      </c>
      <c r="C286" s="302">
        <v>0.46529928371654078</v>
      </c>
      <c r="D286" s="302">
        <v>0.40788746413397375</v>
      </c>
      <c r="E286" s="302">
        <f t="shared" si="126"/>
        <v>1.6276587598474006</v>
      </c>
      <c r="F286" s="303"/>
      <c r="G286" s="302">
        <v>0.88134344474684345</v>
      </c>
      <c r="H286" s="302">
        <v>0.7596483023743088</v>
      </c>
      <c r="I286" s="302">
        <v>0.5491465185921599</v>
      </c>
      <c r="J286" s="302">
        <f t="shared" ref="J286:J289" si="129">SUM(G286:I286)</f>
        <v>2.1901382657133119</v>
      </c>
      <c r="K286" s="303"/>
      <c r="L286" s="302">
        <v>1.2128199660553309</v>
      </c>
      <c r="M286" s="302">
        <v>1.0694566073403122</v>
      </c>
      <c r="N286" s="302">
        <v>0.92450826204554859</v>
      </c>
      <c r="O286" s="302">
        <f t="shared" si="128"/>
        <v>3.2067848354411921</v>
      </c>
    </row>
    <row r="287" spans="1:15" s="236" customFormat="1" x14ac:dyDescent="0.2">
      <c r="A287" s="237" t="str">
        <f>name!E$10</f>
        <v>Sales and customer service occupations</v>
      </c>
      <c r="B287" s="302">
        <v>2.2678046252210695</v>
      </c>
      <c r="C287" s="302">
        <v>1.3464158224821083</v>
      </c>
      <c r="D287" s="302">
        <v>0.39983414105774312</v>
      </c>
      <c r="E287" s="302">
        <f t="shared" si="126"/>
        <v>4.0140545887609216</v>
      </c>
      <c r="F287" s="303"/>
      <c r="G287" s="302">
        <v>2.0258443498103014</v>
      </c>
      <c r="H287" s="302">
        <v>1.3341235804052298</v>
      </c>
      <c r="I287" s="302">
        <v>0.31445063592745148</v>
      </c>
      <c r="J287" s="302">
        <f t="shared" si="129"/>
        <v>3.6744185661429829</v>
      </c>
      <c r="K287" s="303"/>
      <c r="L287" s="302">
        <v>2.3974797891014434</v>
      </c>
      <c r="M287" s="302">
        <v>1.750034594445941</v>
      </c>
      <c r="N287" s="302">
        <v>0.32869066108876233</v>
      </c>
      <c r="O287" s="302">
        <f t="shared" si="128"/>
        <v>4.4762050446361465</v>
      </c>
    </row>
    <row r="288" spans="1:15" s="236" customFormat="1" x14ac:dyDescent="0.2">
      <c r="A288" s="237" t="str">
        <f>name!E$11</f>
        <v>Process, plant and machine operatives</v>
      </c>
      <c r="B288" s="302">
        <v>1.2860272888440996</v>
      </c>
      <c r="C288" s="302">
        <v>0.40620308802205091</v>
      </c>
      <c r="D288" s="302">
        <v>0.14190035270497775</v>
      </c>
      <c r="E288" s="302">
        <f t="shared" si="126"/>
        <v>1.8341307295711282</v>
      </c>
      <c r="F288" s="303"/>
      <c r="G288" s="302">
        <v>0.82519145249340631</v>
      </c>
      <c r="H288" s="302">
        <v>0.37193915713465331</v>
      </c>
      <c r="I288" s="302">
        <v>0.18288117689298275</v>
      </c>
      <c r="J288" s="302">
        <f t="shared" si="129"/>
        <v>1.3800117865210424</v>
      </c>
      <c r="K288" s="303"/>
      <c r="L288" s="302">
        <v>0.86224283311692884</v>
      </c>
      <c r="M288" s="302">
        <v>0.54925949140777863</v>
      </c>
      <c r="N288" s="302">
        <v>0.26702718839167577</v>
      </c>
      <c r="O288" s="302">
        <f t="shared" si="128"/>
        <v>1.6785295129163833</v>
      </c>
    </row>
    <row r="289" spans="1:15" s="236" customFormat="1" x14ac:dyDescent="0.2">
      <c r="A289" s="237" t="str">
        <f>name!E$12</f>
        <v>Elementary occupations</v>
      </c>
      <c r="B289" s="302">
        <v>1.7506957753218118</v>
      </c>
      <c r="C289" s="302">
        <v>1.0407581172289255</v>
      </c>
      <c r="D289" s="302">
        <v>0.29107326700483654</v>
      </c>
      <c r="E289" s="302">
        <f t="shared" si="126"/>
        <v>3.0825271595555734</v>
      </c>
      <c r="F289" s="303"/>
      <c r="G289" s="302">
        <v>1.2766755573045776</v>
      </c>
      <c r="H289" s="302">
        <v>0.89978879400322531</v>
      </c>
      <c r="I289" s="302">
        <v>0.23739510666152303</v>
      </c>
      <c r="J289" s="302">
        <f t="shared" si="129"/>
        <v>2.413859457969326</v>
      </c>
      <c r="K289" s="303"/>
      <c r="L289" s="302">
        <v>1.2098831793373384</v>
      </c>
      <c r="M289" s="302">
        <v>0.65422194368707753</v>
      </c>
      <c r="N289" s="302">
        <v>0.33901348098550632</v>
      </c>
      <c r="O289" s="302">
        <f t="shared" si="128"/>
        <v>2.203118604009922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57.935387425481245</v>
      </c>
      <c r="C291" s="311">
        <f t="shared" ref="C291:E291" si="130">SUM(C281:C289)</f>
        <v>16.685223616772053</v>
      </c>
      <c r="D291" s="311">
        <f t="shared" si="130"/>
        <v>11.536388957746649</v>
      </c>
      <c r="E291" s="311">
        <f t="shared" si="130"/>
        <v>86.156999999999968</v>
      </c>
      <c r="F291" s="311"/>
      <c r="G291" s="311">
        <f t="shared" ref="G291:J291" si="131">SUM(G281:G289)</f>
        <v>61.577897701366545</v>
      </c>
      <c r="H291" s="311">
        <f t="shared" si="131"/>
        <v>19.079143947327911</v>
      </c>
      <c r="I291" s="311">
        <f t="shared" si="131"/>
        <v>14.077958351305472</v>
      </c>
      <c r="J291" s="311">
        <f t="shared" si="131"/>
        <v>94.734999999999943</v>
      </c>
      <c r="K291" s="311"/>
      <c r="L291" s="311">
        <f t="shared" ref="L291:O291" si="132">SUM(L281:L289)</f>
        <v>67.306945532458371</v>
      </c>
      <c r="M291" s="311">
        <f t="shared" si="132"/>
        <v>22.127259255147585</v>
      </c>
      <c r="N291" s="311">
        <f t="shared" si="132"/>
        <v>16.571795212393859</v>
      </c>
      <c r="O291" s="311">
        <f t="shared" si="132"/>
        <v>106.00599999999982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5.2600769478819362</v>
      </c>
      <c r="C298" s="302">
        <v>0.89099590516246741</v>
      </c>
      <c r="D298" s="302">
        <v>2.1456052708770366</v>
      </c>
      <c r="E298" s="302">
        <f>SUM(B298:D298)</f>
        <v>8.2966781239214402</v>
      </c>
      <c r="F298" s="303"/>
      <c r="G298" s="302">
        <v>5.8216604883518936</v>
      </c>
      <c r="H298" s="302">
        <v>1.2462175615800701</v>
      </c>
      <c r="I298" s="302">
        <v>1.8311545528339357</v>
      </c>
      <c r="J298" s="302">
        <f>SUM(G298:I298)</f>
        <v>8.8990326027658995</v>
      </c>
      <c r="K298" s="303"/>
      <c r="L298" s="302">
        <v>6.9691634582625293</v>
      </c>
      <c r="M298" s="302">
        <v>1.5738083481891858</v>
      </c>
      <c r="N298" s="302">
        <v>2.341934980648543</v>
      </c>
      <c r="O298" s="302">
        <f>SUM(L298:N298)</f>
        <v>10.88490678710026</v>
      </c>
    </row>
    <row r="299" spans="1:15" s="236" customFormat="1" x14ac:dyDescent="0.2">
      <c r="A299" s="237" t="str">
        <f>name!E$5</f>
        <v>Professional occupations</v>
      </c>
      <c r="B299" s="302">
        <v>6.2992126296610476</v>
      </c>
      <c r="C299" s="302">
        <v>1.3193531321565048</v>
      </c>
      <c r="D299" s="302">
        <v>1.2515562497289379</v>
      </c>
      <c r="E299" s="302">
        <f t="shared" ref="E299:E306" si="133">SUM(B299:D299)</f>
        <v>8.8701220115464903</v>
      </c>
      <c r="F299" s="303"/>
      <c r="G299" s="302">
        <v>7.9993775954562283</v>
      </c>
      <c r="H299" s="302">
        <v>1.8061149082089218</v>
      </c>
      <c r="I299" s="302">
        <v>1.0539187120274733</v>
      </c>
      <c r="J299" s="302">
        <f t="shared" ref="J299:J301" si="134">SUM(G299:I299)</f>
        <v>10.859411215692623</v>
      </c>
      <c r="K299" s="303"/>
      <c r="L299" s="302">
        <v>10.802704217548532</v>
      </c>
      <c r="M299" s="302">
        <v>2.4214354197404786</v>
      </c>
      <c r="N299" s="302">
        <v>0.98053483437329469</v>
      </c>
      <c r="O299" s="302">
        <f t="shared" ref="O299:O306" si="135">SUM(L299:N299)</f>
        <v>14.204674471662305</v>
      </c>
    </row>
    <row r="300" spans="1:15" s="236" customFormat="1" x14ac:dyDescent="0.2">
      <c r="A300" s="237" t="str">
        <f>name!E$6</f>
        <v>Associate professional occupations</v>
      </c>
      <c r="B300" s="302">
        <v>7.7533664281045587</v>
      </c>
      <c r="C300" s="302">
        <v>2.0483224036162992</v>
      </c>
      <c r="D300" s="302">
        <v>2.980771181465073</v>
      </c>
      <c r="E300" s="302">
        <f t="shared" si="133"/>
        <v>12.782460013185931</v>
      </c>
      <c r="F300" s="303"/>
      <c r="G300" s="302">
        <v>9.0439522696603678</v>
      </c>
      <c r="H300" s="302">
        <v>2.3156395800470402</v>
      </c>
      <c r="I300" s="302">
        <v>2.7174423722820804</v>
      </c>
      <c r="J300" s="302">
        <f t="shared" si="134"/>
        <v>14.077034221989489</v>
      </c>
      <c r="K300" s="303"/>
      <c r="L300" s="302">
        <v>9.5880927646446068</v>
      </c>
      <c r="M300" s="302">
        <v>2.8233077395194521</v>
      </c>
      <c r="N300" s="302">
        <v>2.9802806429798192</v>
      </c>
      <c r="O300" s="302">
        <f t="shared" si="135"/>
        <v>15.391681147143878</v>
      </c>
    </row>
    <row r="301" spans="1:15" s="236" customFormat="1" x14ac:dyDescent="0.2">
      <c r="A301" s="237" t="str">
        <f>name!E$7</f>
        <v>Administrative and secretarial occupations</v>
      </c>
      <c r="B301" s="302">
        <v>8.9281111622916587</v>
      </c>
      <c r="C301" s="302">
        <v>4.8602653038641437</v>
      </c>
      <c r="D301" s="302">
        <v>0.4717593093178285</v>
      </c>
      <c r="E301" s="302">
        <f t="shared" si="133"/>
        <v>14.260135775473632</v>
      </c>
      <c r="F301" s="303"/>
      <c r="G301" s="302">
        <v>9.517575320314803</v>
      </c>
      <c r="H301" s="302">
        <v>4.8770319350750286</v>
      </c>
      <c r="I301" s="302">
        <v>0.55894158411658446</v>
      </c>
      <c r="J301" s="302">
        <f t="shared" si="134"/>
        <v>14.953548839506418</v>
      </c>
      <c r="K301" s="303"/>
      <c r="L301" s="302">
        <v>9.6553040957819931</v>
      </c>
      <c r="M301" s="302">
        <v>6.5981308286034093</v>
      </c>
      <c r="N301" s="302">
        <v>0.55349818274641416</v>
      </c>
      <c r="O301" s="302">
        <f t="shared" si="135"/>
        <v>16.806933107131815</v>
      </c>
    </row>
    <row r="302" spans="1:15" s="236" customFormat="1" x14ac:dyDescent="0.2">
      <c r="A302" s="237" t="str">
        <f>name!E$8</f>
        <v>Skilled trades occupations</v>
      </c>
      <c r="B302" s="302">
        <v>2.2236488605269296</v>
      </c>
      <c r="C302" s="302">
        <v>0.82286323571134723</v>
      </c>
      <c r="D302" s="302">
        <v>1.5315030902445173</v>
      </c>
      <c r="E302" s="302">
        <f t="shared" si="133"/>
        <v>4.5780151864827943</v>
      </c>
      <c r="F302" s="303"/>
      <c r="G302" s="302">
        <v>1.6322775048682341</v>
      </c>
      <c r="H302" s="302">
        <v>0.55545746719287392</v>
      </c>
      <c r="I302" s="302">
        <v>1.0239461180174545</v>
      </c>
      <c r="J302" s="302">
        <f>SUM(G302:I302)</f>
        <v>3.2116810900785624</v>
      </c>
      <c r="K302" s="303"/>
      <c r="L302" s="302">
        <v>1.5436373380526884</v>
      </c>
      <c r="M302" s="302">
        <v>0.8187196299058751</v>
      </c>
      <c r="N302" s="302">
        <v>1.6166589622366323</v>
      </c>
      <c r="O302" s="302">
        <f t="shared" si="135"/>
        <v>3.9790159301951959</v>
      </c>
    </row>
    <row r="303" spans="1:15" s="236" customFormat="1" x14ac:dyDescent="0.2">
      <c r="A303" s="237" t="str">
        <f>name!E$9</f>
        <v>Caring, leisure and other service occupations</v>
      </c>
      <c r="B303" s="302">
        <v>3.1846118699792245</v>
      </c>
      <c r="C303" s="302">
        <v>3.5654003018644631</v>
      </c>
      <c r="D303" s="302">
        <v>0.91985259577213929</v>
      </c>
      <c r="E303" s="302">
        <f t="shared" si="133"/>
        <v>7.6698647676158274</v>
      </c>
      <c r="F303" s="303"/>
      <c r="G303" s="302">
        <v>3.563211473296108</v>
      </c>
      <c r="H303" s="302">
        <v>3.1461621798687611</v>
      </c>
      <c r="I303" s="302">
        <v>1.1078858359981101</v>
      </c>
      <c r="J303" s="302">
        <f t="shared" ref="J303:J306" si="136">SUM(G303:I303)</f>
        <v>7.8172594891629794</v>
      </c>
      <c r="K303" s="303"/>
      <c r="L303" s="302">
        <v>4.3648180921348469</v>
      </c>
      <c r="M303" s="302">
        <v>3.6605267879013508</v>
      </c>
      <c r="N303" s="302">
        <v>1.0634735114027334</v>
      </c>
      <c r="O303" s="302">
        <f t="shared" si="135"/>
        <v>9.0888183914389309</v>
      </c>
    </row>
    <row r="304" spans="1:15" s="236" customFormat="1" x14ac:dyDescent="0.2">
      <c r="A304" s="237" t="str">
        <f>name!E$10</f>
        <v>Sales and customer service occupations</v>
      </c>
      <c r="B304" s="302">
        <v>5.216459732068091</v>
      </c>
      <c r="C304" s="302">
        <v>2.6578777176236907</v>
      </c>
      <c r="D304" s="302">
        <v>0.61862062577237409</v>
      </c>
      <c r="E304" s="302">
        <f t="shared" si="133"/>
        <v>8.4929580754641556</v>
      </c>
      <c r="F304" s="303"/>
      <c r="G304" s="302">
        <v>5.2347637864847565</v>
      </c>
      <c r="H304" s="302">
        <v>2.4906187333417393</v>
      </c>
      <c r="I304" s="302">
        <v>0.37694045890090599</v>
      </c>
      <c r="J304" s="302">
        <f t="shared" si="136"/>
        <v>8.1023229787274023</v>
      </c>
      <c r="K304" s="303"/>
      <c r="L304" s="302">
        <v>7.3550217163157434</v>
      </c>
      <c r="M304" s="302">
        <v>4.0993518584144093</v>
      </c>
      <c r="N304" s="302">
        <v>0.33179538348015097</v>
      </c>
      <c r="O304" s="302">
        <f t="shared" si="135"/>
        <v>11.786168958210302</v>
      </c>
    </row>
    <row r="305" spans="1:15" s="236" customFormat="1" x14ac:dyDescent="0.2">
      <c r="A305" s="237" t="str">
        <f>name!E$11</f>
        <v>Process, plant and machine operatives</v>
      </c>
      <c r="B305" s="302">
        <v>5.5617371357058127</v>
      </c>
      <c r="C305" s="302">
        <v>1.9207552933783094</v>
      </c>
      <c r="D305" s="302">
        <v>0.2868370038891373</v>
      </c>
      <c r="E305" s="302">
        <f t="shared" si="133"/>
        <v>7.769329432973259</v>
      </c>
      <c r="F305" s="303"/>
      <c r="G305" s="302">
        <v>4.1129766543630799</v>
      </c>
      <c r="H305" s="302">
        <v>1.5941109522930703</v>
      </c>
      <c r="I305" s="302">
        <v>0.17810937556610468</v>
      </c>
      <c r="J305" s="302">
        <f t="shared" si="136"/>
        <v>5.8851969822222552</v>
      </c>
      <c r="K305" s="303"/>
      <c r="L305" s="302">
        <v>4.7231868109306667</v>
      </c>
      <c r="M305" s="302">
        <v>2.0610993229122485</v>
      </c>
      <c r="N305" s="302">
        <v>0.20660075798942404</v>
      </c>
      <c r="O305" s="302">
        <f t="shared" si="135"/>
        <v>6.9908868918323392</v>
      </c>
    </row>
    <row r="306" spans="1:15" s="236" customFormat="1" x14ac:dyDescent="0.2">
      <c r="A306" s="237" t="str">
        <f>name!E$12</f>
        <v>Elementary occupations</v>
      </c>
      <c r="B306" s="302">
        <v>16.569790804127152</v>
      </c>
      <c r="C306" s="302">
        <v>19.922221535852401</v>
      </c>
      <c r="D306" s="302">
        <v>2.0364242733569533</v>
      </c>
      <c r="E306" s="302">
        <f t="shared" si="133"/>
        <v>38.52843661333651</v>
      </c>
      <c r="F306" s="303"/>
      <c r="G306" s="302">
        <v>14.080651827737526</v>
      </c>
      <c r="H306" s="302">
        <v>14.808506405752569</v>
      </c>
      <c r="I306" s="302">
        <v>1.3643543463642467</v>
      </c>
      <c r="J306" s="302">
        <f t="shared" si="136"/>
        <v>30.253512579854341</v>
      </c>
      <c r="K306" s="303"/>
      <c r="L306" s="302">
        <v>15.855710068112701</v>
      </c>
      <c r="M306" s="302">
        <v>12.173970521654494</v>
      </c>
      <c r="N306" s="302">
        <v>1.4952337255176835</v>
      </c>
      <c r="O306" s="302">
        <f t="shared" si="135"/>
        <v>29.524914315284878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60.997015570346406</v>
      </c>
      <c r="C308" s="311">
        <f t="shared" ref="C308:E308" si="137">SUM(C298:C306)</f>
        <v>38.008054829229629</v>
      </c>
      <c r="D308" s="311">
        <f t="shared" si="137"/>
        <v>12.242929600423999</v>
      </c>
      <c r="E308" s="311">
        <f t="shared" si="137"/>
        <v>111.24800000000005</v>
      </c>
      <c r="F308" s="311"/>
      <c r="G308" s="311">
        <f t="shared" ref="G308:J308" si="138">SUM(G298:G306)</f>
        <v>61.006446920533001</v>
      </c>
      <c r="H308" s="311">
        <f t="shared" si="138"/>
        <v>32.839859723360078</v>
      </c>
      <c r="I308" s="311">
        <f t="shared" si="138"/>
        <v>10.212693356106895</v>
      </c>
      <c r="J308" s="311">
        <f t="shared" si="138"/>
        <v>104.05899999999997</v>
      </c>
      <c r="K308" s="311"/>
      <c r="L308" s="311">
        <f t="shared" ref="L308:O308" si="139">SUM(L298:L306)</f>
        <v>70.857638561784313</v>
      </c>
      <c r="M308" s="311">
        <f t="shared" si="139"/>
        <v>36.230350456840902</v>
      </c>
      <c r="N308" s="311">
        <f t="shared" si="139"/>
        <v>11.570010981374695</v>
      </c>
      <c r="O308" s="311">
        <f t="shared" si="139"/>
        <v>118.65799999999989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2.0555107830504187</v>
      </c>
      <c r="C315" s="302">
        <v>0.71786583130283266</v>
      </c>
      <c r="D315" s="302">
        <v>1.2063656284028884E-2</v>
      </c>
      <c r="E315" s="302">
        <f>SUM(B315:D315)</f>
        <v>2.7854402706372801</v>
      </c>
      <c r="F315" s="303"/>
      <c r="G315" s="302">
        <v>2.3783828560691092</v>
      </c>
      <c r="H315" s="302">
        <v>0.97829808466712009</v>
      </c>
      <c r="I315" s="302">
        <v>0.25273883605351888</v>
      </c>
      <c r="J315" s="302">
        <f>SUM(G315:I315)</f>
        <v>3.609419776789748</v>
      </c>
      <c r="K315" s="303"/>
      <c r="L315" s="302">
        <v>2.314888389418909</v>
      </c>
      <c r="M315" s="302">
        <v>1.176582329817375</v>
      </c>
      <c r="N315" s="302">
        <v>0.27763149561862926</v>
      </c>
      <c r="O315" s="302">
        <f>SUM(L315:N315)</f>
        <v>3.7691022148549131</v>
      </c>
    </row>
    <row r="316" spans="1:15" s="236" customFormat="1" x14ac:dyDescent="0.2">
      <c r="A316" s="237" t="str">
        <f>name!E$5</f>
        <v>Professional occupations</v>
      </c>
      <c r="B316" s="302">
        <v>4.7192548068659548</v>
      </c>
      <c r="C316" s="302">
        <v>2.5094535066795998</v>
      </c>
      <c r="D316" s="302">
        <v>5.206608541034255E-2</v>
      </c>
      <c r="E316" s="302">
        <f t="shared" ref="E316:E323" si="140">SUM(B316:D316)</f>
        <v>7.2807743989558977</v>
      </c>
      <c r="F316" s="303"/>
      <c r="G316" s="302">
        <v>6.3920190521021265</v>
      </c>
      <c r="H316" s="302">
        <v>3.1415382057976031</v>
      </c>
      <c r="I316" s="302">
        <v>0.49105600218679524</v>
      </c>
      <c r="J316" s="302">
        <f t="shared" ref="J316:J318" si="141">SUM(G316:I316)</f>
        <v>10.024613260086525</v>
      </c>
      <c r="K316" s="303"/>
      <c r="L316" s="302">
        <v>7.1266250782255103</v>
      </c>
      <c r="M316" s="302">
        <v>3.9064325420414372</v>
      </c>
      <c r="N316" s="302">
        <v>0.21694836187031233</v>
      </c>
      <c r="O316" s="302">
        <f t="shared" ref="O316:O323" si="142">SUM(L316:N316)</f>
        <v>11.25000598213726</v>
      </c>
    </row>
    <row r="317" spans="1:15" s="236" customFormat="1" x14ac:dyDescent="0.2">
      <c r="A317" s="237" t="str">
        <f>name!E$6</f>
        <v>Associate professional occupations</v>
      </c>
      <c r="B317" s="302">
        <v>9.7929389534153746</v>
      </c>
      <c r="C317" s="302">
        <v>2.7406974476058688</v>
      </c>
      <c r="D317" s="302">
        <v>2.3882764820341278E-2</v>
      </c>
      <c r="E317" s="302">
        <f t="shared" si="140"/>
        <v>12.557519165841585</v>
      </c>
      <c r="F317" s="303"/>
      <c r="G317" s="302">
        <v>11.439109881534595</v>
      </c>
      <c r="H317" s="302">
        <v>2.881558936404923</v>
      </c>
      <c r="I317" s="302">
        <v>0.28098286222479929</v>
      </c>
      <c r="J317" s="302">
        <f t="shared" si="141"/>
        <v>14.601651680164318</v>
      </c>
      <c r="K317" s="303"/>
      <c r="L317" s="302">
        <v>12.524812461299605</v>
      </c>
      <c r="M317" s="302">
        <v>3.3303230187455526</v>
      </c>
      <c r="N317" s="302">
        <v>0.22501420108029471</v>
      </c>
      <c r="O317" s="302">
        <f t="shared" si="142"/>
        <v>16.080149681125452</v>
      </c>
    </row>
    <row r="318" spans="1:15" s="236" customFormat="1" x14ac:dyDescent="0.2">
      <c r="A318" s="237" t="str">
        <f>name!E$7</f>
        <v>Administrative and secretarial occupations</v>
      </c>
      <c r="B318" s="302">
        <v>10.483318559791782</v>
      </c>
      <c r="C318" s="302">
        <v>9.0460925764992179</v>
      </c>
      <c r="D318" s="302">
        <v>6.6366639560522618E-3</v>
      </c>
      <c r="E318" s="302">
        <f t="shared" si="140"/>
        <v>19.536047800247051</v>
      </c>
      <c r="F318" s="303"/>
      <c r="G318" s="302">
        <v>10.684208265532677</v>
      </c>
      <c r="H318" s="302">
        <v>8.1371209237403672</v>
      </c>
      <c r="I318" s="302">
        <v>0.12151176714409502</v>
      </c>
      <c r="J318" s="302">
        <f t="shared" si="141"/>
        <v>18.94284095641714</v>
      </c>
      <c r="K318" s="303"/>
      <c r="L318" s="302">
        <v>8.253062354050174</v>
      </c>
      <c r="M318" s="302">
        <v>6.9434252189169277</v>
      </c>
      <c r="N318" s="302">
        <v>0.14870792491064935</v>
      </c>
      <c r="O318" s="302">
        <f t="shared" si="142"/>
        <v>15.34519549787775</v>
      </c>
    </row>
    <row r="319" spans="1:15" s="236" customFormat="1" x14ac:dyDescent="0.2">
      <c r="A319" s="237" t="str">
        <f>name!E$8</f>
        <v>Skilled trades occupations</v>
      </c>
      <c r="B319" s="302">
        <v>0.35514673614695424</v>
      </c>
      <c r="C319" s="302">
        <v>6.9342437191747736E-2</v>
      </c>
      <c r="D319" s="302">
        <v>1.4415841519188179E-3</v>
      </c>
      <c r="E319" s="302">
        <f t="shared" si="140"/>
        <v>0.42593075749062076</v>
      </c>
      <c r="F319" s="303"/>
      <c r="G319" s="302">
        <v>0.30555430118505617</v>
      </c>
      <c r="H319" s="302">
        <v>5.9200996383597541E-2</v>
      </c>
      <c r="I319" s="302">
        <v>0.1329070298540283</v>
      </c>
      <c r="J319" s="302">
        <f>SUM(G319:I319)</f>
        <v>0.49766232742268202</v>
      </c>
      <c r="K319" s="303"/>
      <c r="L319" s="302">
        <v>0.30823541451790115</v>
      </c>
      <c r="M319" s="302">
        <v>0.15921719699694559</v>
      </c>
      <c r="N319" s="302">
        <v>0.16562540613203997</v>
      </c>
      <c r="O319" s="302">
        <f t="shared" si="142"/>
        <v>0.63307801764688665</v>
      </c>
    </row>
    <row r="320" spans="1:15" s="236" customFormat="1" x14ac:dyDescent="0.2">
      <c r="A320" s="237" t="str">
        <f>name!E$9</f>
        <v>Caring, leisure and other service occupations</v>
      </c>
      <c r="B320" s="302">
        <v>1.0376328577380742</v>
      </c>
      <c r="C320" s="302">
        <v>1.0834142919043501</v>
      </c>
      <c r="D320" s="302">
        <v>1.701937461154324E-2</v>
      </c>
      <c r="E320" s="302">
        <f t="shared" si="140"/>
        <v>2.138066524253968</v>
      </c>
      <c r="F320" s="303"/>
      <c r="G320" s="302">
        <v>1.0358573173803405</v>
      </c>
      <c r="H320" s="302">
        <v>0.99419876595884649</v>
      </c>
      <c r="I320" s="302">
        <v>9.0356146121899447E-2</v>
      </c>
      <c r="J320" s="302">
        <f t="shared" ref="J320:J323" si="143">SUM(G320:I320)</f>
        <v>2.1204122294610865</v>
      </c>
      <c r="K320" s="303"/>
      <c r="L320" s="302">
        <v>1.1055020491749887</v>
      </c>
      <c r="M320" s="302">
        <v>1.0441254429551485</v>
      </c>
      <c r="N320" s="302">
        <v>9.897507267598081E-2</v>
      </c>
      <c r="O320" s="302">
        <f t="shared" si="142"/>
        <v>2.2486025648061179</v>
      </c>
    </row>
    <row r="321" spans="1:15" s="236" customFormat="1" x14ac:dyDescent="0.2">
      <c r="A321" s="237" t="str">
        <f>name!E$10</f>
        <v>Sales and customer service occupations</v>
      </c>
      <c r="B321" s="302">
        <v>0.81718085339194813</v>
      </c>
      <c r="C321" s="302">
        <v>0.80605668828494992</v>
      </c>
      <c r="D321" s="302">
        <v>1.2103614826924059E-2</v>
      </c>
      <c r="E321" s="302">
        <f t="shared" si="140"/>
        <v>1.6353411565038221</v>
      </c>
      <c r="F321" s="303"/>
      <c r="G321" s="302">
        <v>0.8241679305662476</v>
      </c>
      <c r="H321" s="302">
        <v>0.78603022215154872</v>
      </c>
      <c r="I321" s="302">
        <v>4.8972394419222541E-2</v>
      </c>
      <c r="J321" s="302">
        <f t="shared" si="143"/>
        <v>1.6591705471370188</v>
      </c>
      <c r="K321" s="303"/>
      <c r="L321" s="302">
        <v>0.98281650085394701</v>
      </c>
      <c r="M321" s="302">
        <v>1.0527099541491802</v>
      </c>
      <c r="N321" s="302">
        <v>4.8947194201940714E-2</v>
      </c>
      <c r="O321" s="302">
        <f t="shared" si="142"/>
        <v>2.0844736492050679</v>
      </c>
    </row>
    <row r="322" spans="1:15" s="236" customFormat="1" x14ac:dyDescent="0.2">
      <c r="A322" s="237" t="str">
        <f>name!E$11</f>
        <v>Process, plant and machine operatives</v>
      </c>
      <c r="B322" s="302">
        <v>0.15224284874451918</v>
      </c>
      <c r="C322" s="302">
        <v>0.15667615815400812</v>
      </c>
      <c r="D322" s="302">
        <v>5.144477040816213E-3</v>
      </c>
      <c r="E322" s="302">
        <f t="shared" si="140"/>
        <v>0.31406348393934352</v>
      </c>
      <c r="F322" s="303"/>
      <c r="G322" s="302">
        <v>0.11858631518477597</v>
      </c>
      <c r="H322" s="302">
        <v>0.11528110532406345</v>
      </c>
      <c r="I322" s="302">
        <v>3.9783532504867693E-2</v>
      </c>
      <c r="J322" s="302">
        <f t="shared" si="143"/>
        <v>0.27365095301370712</v>
      </c>
      <c r="K322" s="303"/>
      <c r="L322" s="302">
        <v>9.2290695392991853E-2</v>
      </c>
      <c r="M322" s="302">
        <v>0.17079591147684225</v>
      </c>
      <c r="N322" s="302">
        <v>8.2400439812153642E-2</v>
      </c>
      <c r="O322" s="302">
        <f t="shared" si="142"/>
        <v>0.34548704668198771</v>
      </c>
    </row>
    <row r="323" spans="1:15" s="236" customFormat="1" x14ac:dyDescent="0.2">
      <c r="A323" s="237" t="str">
        <f>name!E$12</f>
        <v>Elementary occupations</v>
      </c>
      <c r="B323" s="302">
        <v>0.65748957678454689</v>
      </c>
      <c r="C323" s="302">
        <v>1.1980143943397141</v>
      </c>
      <c r="D323" s="302">
        <v>0.13531247100618296</v>
      </c>
      <c r="E323" s="302">
        <f t="shared" si="140"/>
        <v>1.9908164421304442</v>
      </c>
      <c r="F323" s="303"/>
      <c r="G323" s="302">
        <v>0.54029356756175995</v>
      </c>
      <c r="H323" s="302">
        <v>0.8664327373328633</v>
      </c>
      <c r="I323" s="302">
        <v>0.32985196461310468</v>
      </c>
      <c r="J323" s="302">
        <f t="shared" si="143"/>
        <v>1.7365782695077279</v>
      </c>
      <c r="K323" s="303"/>
      <c r="L323" s="302">
        <v>0.39197315701144331</v>
      </c>
      <c r="M323" s="302">
        <v>0.93561572969699403</v>
      </c>
      <c r="N323" s="302">
        <v>0.56931645895621263</v>
      </c>
      <c r="O323" s="302">
        <f t="shared" si="142"/>
        <v>1.8969053456646501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30.070715975929573</v>
      </c>
      <c r="C325" s="311">
        <f t="shared" ref="C325:E325" si="144">SUM(C315:C323)</f>
        <v>18.32761333196229</v>
      </c>
      <c r="D325" s="311">
        <f t="shared" si="144"/>
        <v>0.26567069210815031</v>
      </c>
      <c r="E325" s="311">
        <f t="shared" si="144"/>
        <v>48.664000000000001</v>
      </c>
      <c r="F325" s="311"/>
      <c r="G325" s="311">
        <f t="shared" ref="G325:J325" si="145">SUM(G315:G323)</f>
        <v>33.718179487116686</v>
      </c>
      <c r="H325" s="311">
        <f t="shared" si="145"/>
        <v>17.959659977760932</v>
      </c>
      <c r="I325" s="311">
        <f t="shared" si="145"/>
        <v>1.7881605351223309</v>
      </c>
      <c r="J325" s="311">
        <f t="shared" si="145"/>
        <v>53.465999999999951</v>
      </c>
      <c r="K325" s="311"/>
      <c r="L325" s="311">
        <f t="shared" ref="L325:O325" si="146">SUM(L315:L323)</f>
        <v>33.100206099945467</v>
      </c>
      <c r="M325" s="311">
        <f t="shared" si="146"/>
        <v>18.719227344796401</v>
      </c>
      <c r="N325" s="311">
        <f t="shared" si="146"/>
        <v>1.8335665552582134</v>
      </c>
      <c r="O325" s="311">
        <f t="shared" si="146"/>
        <v>53.653000000000091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1.4600544952011896</v>
      </c>
      <c r="C332" s="302">
        <v>0.58768279920478816</v>
      </c>
      <c r="D332" s="302">
        <v>0.72253330675480421</v>
      </c>
      <c r="E332" s="302">
        <f>SUM(B332:D332)</f>
        <v>2.7702706011607816</v>
      </c>
      <c r="F332" s="303"/>
      <c r="G332" s="302">
        <v>1.4953282386235638</v>
      </c>
      <c r="H332" s="302">
        <v>0.72390731084940774</v>
      </c>
      <c r="I332" s="302">
        <v>0.77891270011634428</v>
      </c>
      <c r="J332" s="302">
        <f>SUM(G332:I332)</f>
        <v>2.9981482495893159</v>
      </c>
      <c r="K332" s="303"/>
      <c r="L332" s="302">
        <v>1.5122998519334634</v>
      </c>
      <c r="M332" s="302">
        <v>0.84953658463864035</v>
      </c>
      <c r="N332" s="302">
        <v>0.86483688261911229</v>
      </c>
      <c r="O332" s="302">
        <f>SUM(L332:N332)</f>
        <v>3.226673319191216</v>
      </c>
    </row>
    <row r="333" spans="1:15" s="236" customFormat="1" x14ac:dyDescent="0.2">
      <c r="A333" s="237" t="str">
        <f>name!E$5</f>
        <v>Professional occupations</v>
      </c>
      <c r="B333" s="302">
        <v>30.137716915729321</v>
      </c>
      <c r="C333" s="302">
        <v>15.909253731688038</v>
      </c>
      <c r="D333" s="302">
        <v>3.7646190452685131</v>
      </c>
      <c r="E333" s="302">
        <f t="shared" ref="E333:E340" si="147">SUM(B333:D333)</f>
        <v>49.811589692685871</v>
      </c>
      <c r="F333" s="303"/>
      <c r="G333" s="302">
        <v>33.328160423620815</v>
      </c>
      <c r="H333" s="302">
        <v>17.112456995593423</v>
      </c>
      <c r="I333" s="302">
        <v>4.851724840336832</v>
      </c>
      <c r="J333" s="302">
        <f t="shared" ref="J333:J335" si="148">SUM(G333:I333)</f>
        <v>55.292342259551063</v>
      </c>
      <c r="K333" s="303"/>
      <c r="L333" s="302">
        <v>36.410494934081164</v>
      </c>
      <c r="M333" s="302">
        <v>20.684096802101674</v>
      </c>
      <c r="N333" s="302">
        <v>5.0239095114797081</v>
      </c>
      <c r="O333" s="302">
        <f t="shared" ref="O333:O340" si="149">SUM(L333:N333)</f>
        <v>62.118501247662543</v>
      </c>
    </row>
    <row r="334" spans="1:15" s="236" customFormat="1" x14ac:dyDescent="0.2">
      <c r="A334" s="237" t="str">
        <f>name!E$6</f>
        <v>Associate professional occupations</v>
      </c>
      <c r="B334" s="302">
        <v>3.8350138481283582</v>
      </c>
      <c r="C334" s="302">
        <v>3.5209530281837043</v>
      </c>
      <c r="D334" s="302">
        <v>1.7819987304697811</v>
      </c>
      <c r="E334" s="302">
        <f t="shared" si="147"/>
        <v>9.1379656067818438</v>
      </c>
      <c r="F334" s="303"/>
      <c r="G334" s="302">
        <v>4.1518683420422464</v>
      </c>
      <c r="H334" s="302">
        <v>3.7197725366384553</v>
      </c>
      <c r="I334" s="302">
        <v>1.479229831916268</v>
      </c>
      <c r="J334" s="302">
        <f t="shared" si="148"/>
        <v>9.3508707105969702</v>
      </c>
      <c r="K334" s="303"/>
      <c r="L334" s="302">
        <v>3.7152096140920303</v>
      </c>
      <c r="M334" s="302">
        <v>3.5769541913711351</v>
      </c>
      <c r="N334" s="302">
        <v>1.3245491836088381</v>
      </c>
      <c r="O334" s="302">
        <f t="shared" si="149"/>
        <v>8.6167129890720027</v>
      </c>
    </row>
    <row r="335" spans="1:15" s="236" customFormat="1" x14ac:dyDescent="0.2">
      <c r="A335" s="237" t="str">
        <f>name!E$7</f>
        <v>Administrative and secretarial occupations</v>
      </c>
      <c r="B335" s="302">
        <v>2.3395357907361554</v>
      </c>
      <c r="C335" s="302">
        <v>6.0261317378720758</v>
      </c>
      <c r="D335" s="302">
        <v>0.2415040579263163</v>
      </c>
      <c r="E335" s="302">
        <f t="shared" si="147"/>
        <v>8.6071715865345482</v>
      </c>
      <c r="F335" s="303"/>
      <c r="G335" s="302">
        <v>2.0880798137207424</v>
      </c>
      <c r="H335" s="302">
        <v>4.9975267870525393</v>
      </c>
      <c r="I335" s="302">
        <v>0.23162759362126567</v>
      </c>
      <c r="J335" s="302">
        <f t="shared" si="148"/>
        <v>7.3172341943945476</v>
      </c>
      <c r="K335" s="303"/>
      <c r="L335" s="302">
        <v>1.1658259113885279</v>
      </c>
      <c r="M335" s="302">
        <v>2.8302296232118653</v>
      </c>
      <c r="N335" s="302">
        <v>0.14644516168315627</v>
      </c>
      <c r="O335" s="302">
        <f t="shared" si="149"/>
        <v>4.14250069628355</v>
      </c>
    </row>
    <row r="336" spans="1:15" s="236" customFormat="1" x14ac:dyDescent="0.2">
      <c r="A336" s="237" t="str">
        <f>name!E$8</f>
        <v>Skilled trades occupations</v>
      </c>
      <c r="B336" s="302">
        <v>0.98273445382222457</v>
      </c>
      <c r="C336" s="302">
        <v>0.66436583425701168</v>
      </c>
      <c r="D336" s="302">
        <v>0.46268671499991088</v>
      </c>
      <c r="E336" s="302">
        <f t="shared" si="147"/>
        <v>2.109787003079147</v>
      </c>
      <c r="F336" s="303"/>
      <c r="G336" s="302">
        <v>0.71246127992946429</v>
      </c>
      <c r="H336" s="302">
        <v>0.43342596123518318</v>
      </c>
      <c r="I336" s="302">
        <v>0.31288655042192887</v>
      </c>
      <c r="J336" s="302">
        <f>SUM(G336:I336)</f>
        <v>1.4587737915865764</v>
      </c>
      <c r="K336" s="303"/>
      <c r="L336" s="302">
        <v>0.44366688457816106</v>
      </c>
      <c r="M336" s="302">
        <v>0.20178084906117372</v>
      </c>
      <c r="N336" s="302">
        <v>0.35848663434310629</v>
      </c>
      <c r="O336" s="302">
        <f t="shared" si="149"/>
        <v>1.0039343679824411</v>
      </c>
    </row>
    <row r="337" spans="1:15" s="236" customFormat="1" x14ac:dyDescent="0.2">
      <c r="A337" s="237" t="str">
        <f>name!E$9</f>
        <v>Caring, leisure and other service occupations</v>
      </c>
      <c r="B337" s="302">
        <v>10.070778018489744</v>
      </c>
      <c r="C337" s="302">
        <v>14.989940741406221</v>
      </c>
      <c r="D337" s="302">
        <v>0.68725721894484437</v>
      </c>
      <c r="E337" s="302">
        <f t="shared" si="147"/>
        <v>25.747975978840806</v>
      </c>
      <c r="F337" s="303"/>
      <c r="G337" s="302">
        <v>9.353373878411837</v>
      </c>
      <c r="H337" s="302">
        <v>13.50731077247559</v>
      </c>
      <c r="I337" s="302">
        <v>0.796156652811289</v>
      </c>
      <c r="J337" s="302">
        <f t="shared" ref="J337:J340" si="150">SUM(G337:I337)</f>
        <v>23.656841303698716</v>
      </c>
      <c r="K337" s="303"/>
      <c r="L337" s="302">
        <v>10.789667729771848</v>
      </c>
      <c r="M337" s="302">
        <v>13.992451930494582</v>
      </c>
      <c r="N337" s="302">
        <v>0.83692383678382354</v>
      </c>
      <c r="O337" s="302">
        <f t="shared" si="149"/>
        <v>25.619043497050257</v>
      </c>
    </row>
    <row r="338" spans="1:15" s="236" customFormat="1" x14ac:dyDescent="0.2">
      <c r="A338" s="237" t="str">
        <f>name!E$10</f>
        <v>Sales and customer service occupations</v>
      </c>
      <c r="B338" s="302">
        <v>0.2047701238249143</v>
      </c>
      <c r="C338" s="302">
        <v>0.40748045415684969</v>
      </c>
      <c r="D338" s="302">
        <v>0.22800281697101013</v>
      </c>
      <c r="E338" s="302">
        <f t="shared" si="147"/>
        <v>0.84025339495277407</v>
      </c>
      <c r="F338" s="303"/>
      <c r="G338" s="302">
        <v>0.18462295325027053</v>
      </c>
      <c r="H338" s="302">
        <v>0.3416272278444713</v>
      </c>
      <c r="I338" s="302">
        <v>0.13598501305461047</v>
      </c>
      <c r="J338" s="302">
        <f t="shared" si="150"/>
        <v>0.66223519414935228</v>
      </c>
      <c r="K338" s="303"/>
      <c r="L338" s="302">
        <v>0.19398642290028148</v>
      </c>
      <c r="M338" s="302">
        <v>0.34863852693144248</v>
      </c>
      <c r="N338" s="302">
        <v>0.15050049796565323</v>
      </c>
      <c r="O338" s="302">
        <f t="shared" si="149"/>
        <v>0.69312544779737717</v>
      </c>
    </row>
    <row r="339" spans="1:15" s="236" customFormat="1" x14ac:dyDescent="0.2">
      <c r="A339" s="237" t="str">
        <f>name!E$11</f>
        <v>Process, plant and machine operatives</v>
      </c>
      <c r="B339" s="302">
        <v>0.17057920287302381</v>
      </c>
      <c r="C339" s="302">
        <v>0.24191082366381556</v>
      </c>
      <c r="D339" s="302">
        <v>2.1064653112642322</v>
      </c>
      <c r="E339" s="302">
        <f t="shared" si="147"/>
        <v>2.5189553378010716</v>
      </c>
      <c r="F339" s="303"/>
      <c r="G339" s="302">
        <v>0.13112900286881979</v>
      </c>
      <c r="H339" s="302">
        <v>0.16325617059559161</v>
      </c>
      <c r="I339" s="302">
        <v>1.6139872247366285</v>
      </c>
      <c r="J339" s="302">
        <f t="shared" si="150"/>
        <v>1.9083723982010399</v>
      </c>
      <c r="K339" s="303"/>
      <c r="L339" s="302">
        <v>0.12713852518428079</v>
      </c>
      <c r="M339" s="302">
        <v>0.16747927414270736</v>
      </c>
      <c r="N339" s="302">
        <v>1.8524820499005648</v>
      </c>
      <c r="O339" s="302">
        <f t="shared" si="149"/>
        <v>2.147099849227553</v>
      </c>
    </row>
    <row r="340" spans="1:15" s="236" customFormat="1" x14ac:dyDescent="0.2">
      <c r="A340" s="237" t="str">
        <f>name!E$12</f>
        <v>Elementary occupations</v>
      </c>
      <c r="B340" s="302">
        <v>0.40924958572825237</v>
      </c>
      <c r="C340" s="302">
        <v>6.3074152455585626</v>
      </c>
      <c r="D340" s="302">
        <v>0.56836596687640872</v>
      </c>
      <c r="E340" s="302">
        <f t="shared" si="147"/>
        <v>7.2850307981632234</v>
      </c>
      <c r="F340" s="303"/>
      <c r="G340" s="302">
        <v>0.31531367237803848</v>
      </c>
      <c r="H340" s="302">
        <v>4.5747048336778562</v>
      </c>
      <c r="I340" s="302">
        <v>0.29916339217663018</v>
      </c>
      <c r="J340" s="302">
        <f t="shared" si="150"/>
        <v>5.1891818982325244</v>
      </c>
      <c r="K340" s="303"/>
      <c r="L340" s="302">
        <v>0.14836025598421065</v>
      </c>
      <c r="M340" s="302">
        <v>1.832301103709574</v>
      </c>
      <c r="N340" s="302">
        <v>0.47474722603914832</v>
      </c>
      <c r="O340" s="302">
        <f t="shared" si="149"/>
        <v>2.4554085857329326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49.61043243453318</v>
      </c>
      <c r="C342" s="311">
        <f t="shared" ref="C342:E342" si="151">SUM(C332:C340)</f>
        <v>48.65513439599107</v>
      </c>
      <c r="D342" s="311">
        <f t="shared" si="151"/>
        <v>10.56343316947582</v>
      </c>
      <c r="E342" s="311">
        <f t="shared" si="151"/>
        <v>108.82900000000005</v>
      </c>
      <c r="F342" s="311"/>
      <c r="G342" s="311">
        <f t="shared" ref="G342:J342" si="152">SUM(G332:G340)</f>
        <v>51.760337604845795</v>
      </c>
      <c r="H342" s="311">
        <f t="shared" si="152"/>
        <v>45.573988595962518</v>
      </c>
      <c r="I342" s="311">
        <f t="shared" si="152"/>
        <v>10.499673799191799</v>
      </c>
      <c r="J342" s="311">
        <f t="shared" si="152"/>
        <v>107.83400000000009</v>
      </c>
      <c r="K342" s="311"/>
      <c r="L342" s="311">
        <f t="shared" ref="L342:O342" si="153">SUM(L332:L340)</f>
        <v>54.506650129913972</v>
      </c>
      <c r="M342" s="311">
        <f t="shared" si="153"/>
        <v>44.483468885662802</v>
      </c>
      <c r="N342" s="311">
        <f t="shared" si="153"/>
        <v>11.032880984423112</v>
      </c>
      <c r="O342" s="311">
        <f t="shared" si="153"/>
        <v>110.02299999999985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4.1037614244752048</v>
      </c>
      <c r="C349" s="302">
        <v>1.2870744524121533</v>
      </c>
      <c r="D349" s="302">
        <v>0.78810935364636769</v>
      </c>
      <c r="E349" s="302">
        <f>SUM(B349:D349)</f>
        <v>6.178945230533726</v>
      </c>
      <c r="F349" s="303"/>
      <c r="G349" s="302">
        <v>4.7150506831763472</v>
      </c>
      <c r="H349" s="302">
        <v>1.9000256676956102</v>
      </c>
      <c r="I349" s="302">
        <v>0.85630320189076525</v>
      </c>
      <c r="J349" s="302">
        <f>SUM(G349:I349)</f>
        <v>7.4713795527627225</v>
      </c>
      <c r="K349" s="303"/>
      <c r="L349" s="302">
        <v>6.3015747760840126</v>
      </c>
      <c r="M349" s="302">
        <v>2.37918187061813</v>
      </c>
      <c r="N349" s="302">
        <v>0.98886951362289777</v>
      </c>
      <c r="O349" s="302">
        <f>SUM(L349:N349)</f>
        <v>9.6696261603250413</v>
      </c>
    </row>
    <row r="350" spans="1:15" s="236" customFormat="1" x14ac:dyDescent="0.2">
      <c r="A350" s="237" t="str">
        <f>name!E$5</f>
        <v>Professional occupations</v>
      </c>
      <c r="B350" s="302">
        <v>25.629830354781109</v>
      </c>
      <c r="C350" s="302">
        <v>12.033403103732949</v>
      </c>
      <c r="D350" s="302">
        <v>4.1151971908166791</v>
      </c>
      <c r="E350" s="302">
        <f t="shared" ref="E350:E357" si="154">SUM(B350:D350)</f>
        <v>41.778430649330737</v>
      </c>
      <c r="F350" s="303"/>
      <c r="G350" s="302">
        <v>30.838219733593061</v>
      </c>
      <c r="H350" s="302">
        <v>15.152114496288599</v>
      </c>
      <c r="I350" s="302">
        <v>3.9719158164947084</v>
      </c>
      <c r="J350" s="302">
        <f t="shared" ref="J350:J352" si="155">SUM(G350:I350)</f>
        <v>49.962250046376369</v>
      </c>
      <c r="K350" s="303"/>
      <c r="L350" s="302">
        <v>40.421890106013088</v>
      </c>
      <c r="M350" s="302">
        <v>18.276164535523829</v>
      </c>
      <c r="N350" s="302">
        <v>4.6544662906838221</v>
      </c>
      <c r="O350" s="302">
        <f t="shared" ref="O350:O357" si="156">SUM(L350:N350)</f>
        <v>63.352520932220735</v>
      </c>
    </row>
    <row r="351" spans="1:15" s="236" customFormat="1" x14ac:dyDescent="0.2">
      <c r="A351" s="237" t="str">
        <f>name!E$6</f>
        <v>Associate professional occupations</v>
      </c>
      <c r="B351" s="302">
        <v>10.529354699185729</v>
      </c>
      <c r="C351" s="302">
        <v>6.4996076486896817</v>
      </c>
      <c r="D351" s="302">
        <v>1.4809851561920893</v>
      </c>
      <c r="E351" s="302">
        <f t="shared" si="154"/>
        <v>18.509947504067501</v>
      </c>
      <c r="F351" s="303"/>
      <c r="G351" s="302">
        <v>12.346332807323808</v>
      </c>
      <c r="H351" s="302">
        <v>8.0865692280775949</v>
      </c>
      <c r="I351" s="302">
        <v>1.0962596530545308</v>
      </c>
      <c r="J351" s="302">
        <f t="shared" si="155"/>
        <v>21.529161688455936</v>
      </c>
      <c r="K351" s="303"/>
      <c r="L351" s="302">
        <v>14.46596010576158</v>
      </c>
      <c r="M351" s="302">
        <v>8.7670497906891729</v>
      </c>
      <c r="N351" s="302">
        <v>1.489783144817344</v>
      </c>
      <c r="O351" s="302">
        <f t="shared" si="156"/>
        <v>24.722793041268098</v>
      </c>
    </row>
    <row r="352" spans="1:15" s="236" customFormat="1" x14ac:dyDescent="0.2">
      <c r="A352" s="237" t="str">
        <f>name!E$7</f>
        <v>Administrative and secretarial occupations</v>
      </c>
      <c r="B352" s="302">
        <v>7.1147057939433722</v>
      </c>
      <c r="C352" s="302">
        <v>10.7701679636751</v>
      </c>
      <c r="D352" s="302">
        <v>0.34950806266729578</v>
      </c>
      <c r="E352" s="302">
        <f t="shared" si="154"/>
        <v>18.234381820285769</v>
      </c>
      <c r="F352" s="303"/>
      <c r="G352" s="302">
        <v>6.9666097332794372</v>
      </c>
      <c r="H352" s="302">
        <v>10.318314950456625</v>
      </c>
      <c r="I352" s="302">
        <v>0.21882117117312425</v>
      </c>
      <c r="J352" s="302">
        <f t="shared" si="155"/>
        <v>17.503745854909187</v>
      </c>
      <c r="K352" s="303"/>
      <c r="L352" s="302">
        <v>6.1864330853545617</v>
      </c>
      <c r="M352" s="302">
        <v>7.5055464175274498</v>
      </c>
      <c r="N352" s="302">
        <v>0.15882332093934357</v>
      </c>
      <c r="O352" s="302">
        <f t="shared" si="156"/>
        <v>13.850802823821356</v>
      </c>
    </row>
    <row r="353" spans="1:15" s="236" customFormat="1" x14ac:dyDescent="0.2">
      <c r="A353" s="237" t="str">
        <f>name!E$8</f>
        <v>Skilled trades occupations</v>
      </c>
      <c r="B353" s="302">
        <v>0.92531232820493736</v>
      </c>
      <c r="C353" s="302">
        <v>0.82427362648235503</v>
      </c>
      <c r="D353" s="302">
        <v>0.35088257738395573</v>
      </c>
      <c r="E353" s="302">
        <f t="shared" si="154"/>
        <v>2.1004685320712482</v>
      </c>
      <c r="F353" s="303"/>
      <c r="G353" s="302">
        <v>0.77347682894496439</v>
      </c>
      <c r="H353" s="302">
        <v>0.6589166619828315</v>
      </c>
      <c r="I353" s="302">
        <v>0.31672654845542741</v>
      </c>
      <c r="J353" s="302">
        <f>SUM(G353:I353)</f>
        <v>1.7491200393832234</v>
      </c>
      <c r="K353" s="303"/>
      <c r="L353" s="302">
        <v>0.5457179715060706</v>
      </c>
      <c r="M353" s="302">
        <v>0.56319392283213598</v>
      </c>
      <c r="N353" s="302">
        <v>0.38413461040343039</v>
      </c>
      <c r="O353" s="302">
        <f t="shared" si="156"/>
        <v>1.493046504741637</v>
      </c>
    </row>
    <row r="354" spans="1:15" s="236" customFormat="1" x14ac:dyDescent="0.2">
      <c r="A354" s="237" t="str">
        <f>name!E$9</f>
        <v>Caring, leisure and other service occupations</v>
      </c>
      <c r="B354" s="302">
        <v>25.676498758741612</v>
      </c>
      <c r="C354" s="302">
        <v>25.255420596617824</v>
      </c>
      <c r="D354" s="302">
        <v>2.8912547877027919</v>
      </c>
      <c r="E354" s="302">
        <f t="shared" si="154"/>
        <v>53.823174143062232</v>
      </c>
      <c r="F354" s="303"/>
      <c r="G354" s="302">
        <v>26.34899748027626</v>
      </c>
      <c r="H354" s="302">
        <v>25.931377953794012</v>
      </c>
      <c r="I354" s="302">
        <v>2.6091699876914798</v>
      </c>
      <c r="J354" s="302">
        <f t="shared" ref="J354:J357" si="157">SUM(G354:I354)</f>
        <v>54.889545421761753</v>
      </c>
      <c r="K354" s="303"/>
      <c r="L354" s="302">
        <v>34.032808329923121</v>
      </c>
      <c r="M354" s="302">
        <v>29.99040972664282</v>
      </c>
      <c r="N354" s="302">
        <v>3.2986646797555847</v>
      </c>
      <c r="O354" s="302">
        <f t="shared" si="156"/>
        <v>67.321882736321527</v>
      </c>
    </row>
    <row r="355" spans="1:15" s="236" customFormat="1" x14ac:dyDescent="0.2">
      <c r="A355" s="237" t="str">
        <f>name!E$10</f>
        <v>Sales and customer service occupations</v>
      </c>
      <c r="B355" s="302">
        <v>1.0196863508968204</v>
      </c>
      <c r="C355" s="302">
        <v>1.0382775960504049</v>
      </c>
      <c r="D355" s="302">
        <v>0.13740462863706948</v>
      </c>
      <c r="E355" s="302">
        <f t="shared" si="154"/>
        <v>2.1953685755842951</v>
      </c>
      <c r="F355" s="303"/>
      <c r="G355" s="302">
        <v>0.98496674085272073</v>
      </c>
      <c r="H355" s="302">
        <v>1.0125177205392688</v>
      </c>
      <c r="I355" s="302">
        <v>8.2594414424898219E-2</v>
      </c>
      <c r="J355" s="302">
        <f t="shared" si="157"/>
        <v>2.0800788758168878</v>
      </c>
      <c r="K355" s="303"/>
      <c r="L355" s="302">
        <v>1.2088684093904385</v>
      </c>
      <c r="M355" s="302">
        <v>1.1834606272974966</v>
      </c>
      <c r="N355" s="302">
        <v>0.10924419511431334</v>
      </c>
      <c r="O355" s="302">
        <f t="shared" si="156"/>
        <v>2.5015732318022486</v>
      </c>
    </row>
    <row r="356" spans="1:15" s="236" customFormat="1" x14ac:dyDescent="0.2">
      <c r="A356" s="237" t="str">
        <f>name!E$11</f>
        <v>Process, plant and machine operatives</v>
      </c>
      <c r="B356" s="302">
        <v>0.34684709998637059</v>
      </c>
      <c r="C356" s="302">
        <v>0.50886561318984236</v>
      </c>
      <c r="D356" s="302">
        <v>4.7211225264626892E-2</v>
      </c>
      <c r="E356" s="302">
        <f t="shared" si="154"/>
        <v>0.90292393844083985</v>
      </c>
      <c r="F356" s="303"/>
      <c r="G356" s="302">
        <v>0.2724370589733438</v>
      </c>
      <c r="H356" s="302">
        <v>0.47655151901406473</v>
      </c>
      <c r="I356" s="302">
        <v>4.5474962603841658E-2</v>
      </c>
      <c r="J356" s="302">
        <f t="shared" si="157"/>
        <v>0.79446354059125024</v>
      </c>
      <c r="K356" s="303"/>
      <c r="L356" s="302">
        <v>0.12922382095472529</v>
      </c>
      <c r="M356" s="302">
        <v>0.38348941091909267</v>
      </c>
      <c r="N356" s="302">
        <v>3.3316230851583882E-2</v>
      </c>
      <c r="O356" s="302">
        <f t="shared" si="156"/>
        <v>0.54602946272540176</v>
      </c>
    </row>
    <row r="357" spans="1:15" s="236" customFormat="1" x14ac:dyDescent="0.2">
      <c r="A357" s="237" t="str">
        <f>name!E$12</f>
        <v>Elementary occupations</v>
      </c>
      <c r="B357" s="302">
        <v>1.0557070296848852</v>
      </c>
      <c r="C357" s="302">
        <v>2.9784468771046857</v>
      </c>
      <c r="D357" s="302">
        <v>8.2205699834281318E-2</v>
      </c>
      <c r="E357" s="302">
        <f t="shared" si="154"/>
        <v>4.1163596066238526</v>
      </c>
      <c r="F357" s="303"/>
      <c r="G357" s="302">
        <v>0.95862920273232632</v>
      </c>
      <c r="H357" s="302">
        <v>2.3798036218395993</v>
      </c>
      <c r="I357" s="302">
        <v>4.182215537085035E-2</v>
      </c>
      <c r="J357" s="302">
        <f t="shared" si="157"/>
        <v>3.3802549799427757</v>
      </c>
      <c r="K357" s="303"/>
      <c r="L357" s="302">
        <v>0.71824155258882527</v>
      </c>
      <c r="M357" s="302">
        <v>1.4159839290474845</v>
      </c>
      <c r="N357" s="302">
        <v>1.3499625137613878E-2</v>
      </c>
      <c r="O357" s="302">
        <f t="shared" si="156"/>
        <v>2.1477251067739238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76.401703839900051</v>
      </c>
      <c r="C359" s="311">
        <f t="shared" ref="C359:E359" si="158">SUM(C349:C357)</f>
        <v>61.195537477955</v>
      </c>
      <c r="D359" s="311">
        <f t="shared" si="158"/>
        <v>10.242758682145157</v>
      </c>
      <c r="E359" s="311">
        <f t="shared" si="158"/>
        <v>147.84000000000023</v>
      </c>
      <c r="F359" s="311"/>
      <c r="G359" s="311">
        <f t="shared" ref="G359:J359" si="159">SUM(G349:G357)</f>
        <v>84.204720269152261</v>
      </c>
      <c r="H359" s="311">
        <f t="shared" si="159"/>
        <v>65.916191819688208</v>
      </c>
      <c r="I359" s="311">
        <f t="shared" si="159"/>
        <v>9.2390879111596274</v>
      </c>
      <c r="J359" s="311">
        <f t="shared" si="159"/>
        <v>159.3600000000001</v>
      </c>
      <c r="K359" s="311"/>
      <c r="L359" s="311">
        <f t="shared" ref="L359:O359" si="160">SUM(L349:L357)</f>
        <v>104.01071815757639</v>
      </c>
      <c r="M359" s="311">
        <f t="shared" si="160"/>
        <v>70.46448023109761</v>
      </c>
      <c r="N359" s="311">
        <f t="shared" si="160"/>
        <v>11.130801611325934</v>
      </c>
      <c r="O359" s="311">
        <f t="shared" si="160"/>
        <v>185.60599999999999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1.1719917830788276</v>
      </c>
      <c r="C366" s="302">
        <v>0.37769697607013314</v>
      </c>
      <c r="D366" s="302">
        <v>0.29773736576890381</v>
      </c>
      <c r="E366" s="302">
        <f>SUM(B366:D366)</f>
        <v>1.8474261249178645</v>
      </c>
      <c r="F366" s="303"/>
      <c r="G366" s="302">
        <v>1.2258938745995636</v>
      </c>
      <c r="H366" s="302">
        <v>0.52043207067251174</v>
      </c>
      <c r="I366" s="302">
        <v>0.50635242340952558</v>
      </c>
      <c r="J366" s="302">
        <f>SUM(G366:I366)</f>
        <v>2.2526783686816012</v>
      </c>
      <c r="K366" s="303"/>
      <c r="L366" s="302">
        <v>1.2250596431649374</v>
      </c>
      <c r="M366" s="302">
        <v>0.71441697209972765</v>
      </c>
      <c r="N366" s="302">
        <v>0.43274738568909282</v>
      </c>
      <c r="O366" s="302">
        <f>SUM(L366:N366)</f>
        <v>2.3722240009537576</v>
      </c>
    </row>
    <row r="367" spans="1:15" s="236" customFormat="1" x14ac:dyDescent="0.2">
      <c r="A367" s="237" t="str">
        <f>name!E$5</f>
        <v>Professional occupations</v>
      </c>
      <c r="B367" s="302">
        <v>1.4786671406609475</v>
      </c>
      <c r="C367" s="302">
        <v>0.78585833560134855</v>
      </c>
      <c r="D367" s="302">
        <v>0.90898664976707477</v>
      </c>
      <c r="E367" s="302">
        <f t="shared" ref="E367:E374" si="161">SUM(B367:D367)</f>
        <v>3.173512126029371</v>
      </c>
      <c r="F367" s="303"/>
      <c r="G367" s="302">
        <v>1.7911896374913623</v>
      </c>
      <c r="H367" s="302">
        <v>1.1239952641579771</v>
      </c>
      <c r="I367" s="302">
        <v>1.3979008369584938</v>
      </c>
      <c r="J367" s="302">
        <f t="shared" ref="J367:J369" si="162">SUM(G367:I367)</f>
        <v>4.3130857386078327</v>
      </c>
      <c r="K367" s="303"/>
      <c r="L367" s="302">
        <v>1.9321814582267827</v>
      </c>
      <c r="M367" s="302">
        <v>1.3460882236801637</v>
      </c>
      <c r="N367" s="302">
        <v>1.1570728571657332</v>
      </c>
      <c r="O367" s="302">
        <f t="shared" ref="O367:O374" si="163">SUM(L367:N367)</f>
        <v>4.4353425390726793</v>
      </c>
    </row>
    <row r="368" spans="1:15" s="236" customFormat="1" x14ac:dyDescent="0.2">
      <c r="A368" s="237" t="str">
        <f>name!E$6</f>
        <v>Associate professional occupations</v>
      </c>
      <c r="B368" s="302">
        <v>1.9508853849541548</v>
      </c>
      <c r="C368" s="302">
        <v>1.3380573668327658</v>
      </c>
      <c r="D368" s="302">
        <v>2.2822120010224145</v>
      </c>
      <c r="E368" s="302">
        <f t="shared" si="161"/>
        <v>5.5711547528093348</v>
      </c>
      <c r="F368" s="303"/>
      <c r="G368" s="302">
        <v>2.0929688824475852</v>
      </c>
      <c r="H368" s="302">
        <v>1.5262853977714319</v>
      </c>
      <c r="I368" s="302">
        <v>3.6349473426877497</v>
      </c>
      <c r="J368" s="302">
        <f t="shared" si="162"/>
        <v>7.2542016229067663</v>
      </c>
      <c r="K368" s="303"/>
      <c r="L368" s="302">
        <v>1.9922547389015539</v>
      </c>
      <c r="M368" s="302">
        <v>1.4928595093333019</v>
      </c>
      <c r="N368" s="302">
        <v>3.1882411027487056</v>
      </c>
      <c r="O368" s="302">
        <f t="shared" si="163"/>
        <v>6.6733553509835613</v>
      </c>
    </row>
    <row r="369" spans="1:15" s="236" customFormat="1" x14ac:dyDescent="0.2">
      <c r="A369" s="237" t="str">
        <f>name!E$7</f>
        <v>Administrative and secretarial occupations</v>
      </c>
      <c r="B369" s="302">
        <v>1.6686912740048099</v>
      </c>
      <c r="C369" s="302">
        <v>3.1818934935824696</v>
      </c>
      <c r="D369" s="302">
        <v>8.110796408831443E-2</v>
      </c>
      <c r="E369" s="302">
        <f t="shared" si="161"/>
        <v>4.9316927316755939</v>
      </c>
      <c r="F369" s="303"/>
      <c r="G369" s="302">
        <v>1.4956732858223529</v>
      </c>
      <c r="H369" s="302">
        <v>3.0369922482751504</v>
      </c>
      <c r="I369" s="302">
        <v>9.6312627252790578E-2</v>
      </c>
      <c r="J369" s="302">
        <f t="shared" si="162"/>
        <v>4.6289781613502941</v>
      </c>
      <c r="K369" s="303"/>
      <c r="L369" s="302">
        <v>1.3801460011062636</v>
      </c>
      <c r="M369" s="302">
        <v>2.8367758751578549</v>
      </c>
      <c r="N369" s="302">
        <v>7.4475592067912502E-2</v>
      </c>
      <c r="O369" s="302">
        <f t="shared" si="163"/>
        <v>4.2913974683320308</v>
      </c>
    </row>
    <row r="370" spans="1:15" s="236" customFormat="1" x14ac:dyDescent="0.2">
      <c r="A370" s="237" t="str">
        <f>name!E$8</f>
        <v>Skilled trades occupations</v>
      </c>
      <c r="B370" s="302">
        <v>1.1837234498431184</v>
      </c>
      <c r="C370" s="302">
        <v>0.73588255764337562</v>
      </c>
      <c r="D370" s="302">
        <v>0.59077337631038573</v>
      </c>
      <c r="E370" s="302">
        <f t="shared" si="161"/>
        <v>2.51037938379688</v>
      </c>
      <c r="F370" s="303"/>
      <c r="G370" s="302">
        <v>0.99226684694054712</v>
      </c>
      <c r="H370" s="302">
        <v>0.57774996186638328</v>
      </c>
      <c r="I370" s="302">
        <v>0.85024093062989958</v>
      </c>
      <c r="J370" s="302">
        <f>SUM(G370:I370)</f>
        <v>2.4202577394368299</v>
      </c>
      <c r="K370" s="303"/>
      <c r="L370" s="302">
        <v>0.72388396876695904</v>
      </c>
      <c r="M370" s="302">
        <v>0.75257324765276745</v>
      </c>
      <c r="N370" s="302">
        <v>0.82911816109729086</v>
      </c>
      <c r="O370" s="302">
        <f t="shared" si="163"/>
        <v>2.3055753775170174</v>
      </c>
    </row>
    <row r="371" spans="1:15" s="236" customFormat="1" x14ac:dyDescent="0.2">
      <c r="A371" s="237" t="str">
        <f>name!E$9</f>
        <v>Caring, leisure and other service occupations</v>
      </c>
      <c r="B371" s="302">
        <v>1.2070480106034265</v>
      </c>
      <c r="C371" s="302">
        <v>2.0379855751951639</v>
      </c>
      <c r="D371" s="302">
        <v>0.12712467706682887</v>
      </c>
      <c r="E371" s="302">
        <f t="shared" si="161"/>
        <v>3.3721582628654194</v>
      </c>
      <c r="F371" s="303"/>
      <c r="G371" s="302">
        <v>0.99124405350455747</v>
      </c>
      <c r="H371" s="302">
        <v>1.7354699656199273</v>
      </c>
      <c r="I371" s="302">
        <v>0.16377123481380659</v>
      </c>
      <c r="J371" s="302">
        <f t="shared" ref="J371:J374" si="164">SUM(G371:I371)</f>
        <v>2.8904852539382913</v>
      </c>
      <c r="K371" s="303"/>
      <c r="L371" s="302">
        <v>0.94950797518320063</v>
      </c>
      <c r="M371" s="302">
        <v>1.7171271444003711</v>
      </c>
      <c r="N371" s="302">
        <v>0.14397802263521292</v>
      </c>
      <c r="O371" s="302">
        <f t="shared" si="163"/>
        <v>2.8106131422187848</v>
      </c>
    </row>
    <row r="372" spans="1:15" s="236" customFormat="1" x14ac:dyDescent="0.2">
      <c r="A372" s="237" t="str">
        <f>name!E$10</f>
        <v>Sales and customer service occupations</v>
      </c>
      <c r="B372" s="302">
        <v>0.72768045338631482</v>
      </c>
      <c r="C372" s="302">
        <v>1.3636734879275223</v>
      </c>
      <c r="D372" s="302">
        <v>6.500421795553725E-2</v>
      </c>
      <c r="E372" s="302">
        <f t="shared" si="161"/>
        <v>2.1563581592693746</v>
      </c>
      <c r="F372" s="303"/>
      <c r="G372" s="302">
        <v>0.65709700545347827</v>
      </c>
      <c r="H372" s="302">
        <v>1.2841046934783995</v>
      </c>
      <c r="I372" s="302">
        <v>7.9213343248572543E-2</v>
      </c>
      <c r="J372" s="302">
        <f t="shared" si="164"/>
        <v>2.0204150421804501</v>
      </c>
      <c r="K372" s="303"/>
      <c r="L372" s="302">
        <v>0.75015540032487049</v>
      </c>
      <c r="M372" s="302">
        <v>1.4996984972444443</v>
      </c>
      <c r="N372" s="302">
        <v>5.449502545411862E-2</v>
      </c>
      <c r="O372" s="302">
        <f t="shared" si="163"/>
        <v>2.3043489230234333</v>
      </c>
    </row>
    <row r="373" spans="1:15" s="236" customFormat="1" x14ac:dyDescent="0.2">
      <c r="A373" s="237" t="str">
        <f>name!E$11</f>
        <v>Process, plant and machine operatives</v>
      </c>
      <c r="B373" s="302">
        <v>0.33630453229266782</v>
      </c>
      <c r="C373" s="302">
        <v>0.23781873899273379</v>
      </c>
      <c r="D373" s="302">
        <v>3.3205826406858825E-2</v>
      </c>
      <c r="E373" s="302">
        <f t="shared" si="161"/>
        <v>0.60732909769226051</v>
      </c>
      <c r="F373" s="303"/>
      <c r="G373" s="302">
        <v>0.27636765136000807</v>
      </c>
      <c r="H373" s="302">
        <v>0.22389715722815112</v>
      </c>
      <c r="I373" s="302">
        <v>5.4748321355574205E-2</v>
      </c>
      <c r="J373" s="302">
        <f t="shared" si="164"/>
        <v>0.55501312994373331</v>
      </c>
      <c r="K373" s="303"/>
      <c r="L373" s="302">
        <v>0.32107244146085345</v>
      </c>
      <c r="M373" s="302">
        <v>0.33518439232609115</v>
      </c>
      <c r="N373" s="302">
        <v>6.1004469417797455E-2</v>
      </c>
      <c r="O373" s="302">
        <f t="shared" si="163"/>
        <v>0.71726130320474202</v>
      </c>
    </row>
    <row r="374" spans="1:15" s="236" customFormat="1" x14ac:dyDescent="0.2">
      <c r="A374" s="237" t="str">
        <f>name!E$12</f>
        <v>Elementary occupations</v>
      </c>
      <c r="B374" s="302">
        <v>0.87842150668234087</v>
      </c>
      <c r="C374" s="302">
        <v>3.4678842957975644</v>
      </c>
      <c r="D374" s="302">
        <v>8.5683558463942502E-2</v>
      </c>
      <c r="E374" s="302">
        <f t="shared" si="161"/>
        <v>4.4319893609438479</v>
      </c>
      <c r="F374" s="303"/>
      <c r="G374" s="302">
        <v>0.69392343771694665</v>
      </c>
      <c r="H374" s="302">
        <v>2.6931455052579762</v>
      </c>
      <c r="I374" s="302">
        <v>9.1815999979246402E-2</v>
      </c>
      <c r="J374" s="302">
        <f t="shared" si="164"/>
        <v>3.4788849429541693</v>
      </c>
      <c r="K374" s="303"/>
      <c r="L374" s="302">
        <v>0.63056238689139354</v>
      </c>
      <c r="M374" s="302">
        <v>2.0650200148114939</v>
      </c>
      <c r="N374" s="302">
        <v>9.9299492991098345E-2</v>
      </c>
      <c r="O374" s="302">
        <f t="shared" si="163"/>
        <v>2.7948818946939857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10.603413535506608</v>
      </c>
      <c r="C376" s="311">
        <f t="shared" ref="C376:E376" si="165">SUM(C366:C374)</f>
        <v>13.526750827643077</v>
      </c>
      <c r="D376" s="311">
        <f t="shared" si="165"/>
        <v>4.4718356368502601</v>
      </c>
      <c r="E376" s="311">
        <f t="shared" si="165"/>
        <v>28.601999999999947</v>
      </c>
      <c r="F376" s="311"/>
      <c r="G376" s="311">
        <f t="shared" ref="G376:J376" si="166">SUM(G366:G374)</f>
        <v>10.216624675336401</v>
      </c>
      <c r="H376" s="311">
        <f t="shared" si="166"/>
        <v>12.72207226432791</v>
      </c>
      <c r="I376" s="311">
        <f t="shared" si="166"/>
        <v>6.8753030603356589</v>
      </c>
      <c r="J376" s="311">
        <f t="shared" si="166"/>
        <v>29.813999999999972</v>
      </c>
      <c r="K376" s="311"/>
      <c r="L376" s="311">
        <f t="shared" ref="L376:O376" si="167">SUM(L366:L374)</f>
        <v>9.9048240140268131</v>
      </c>
      <c r="M376" s="311">
        <f t="shared" si="167"/>
        <v>12.759743876706217</v>
      </c>
      <c r="N376" s="311">
        <f t="shared" si="167"/>
        <v>6.0404321092669617</v>
      </c>
      <c r="O376" s="311">
        <f t="shared" si="167"/>
        <v>28.704999999999991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0.72641733344977566</v>
      </c>
      <c r="C383" s="302">
        <v>0.13164119441154112</v>
      </c>
      <c r="D383" s="302">
        <v>0.96446874469142829</v>
      </c>
      <c r="E383" s="302">
        <f>SUM(B383:D383)</f>
        <v>1.822527272552745</v>
      </c>
      <c r="F383" s="303"/>
      <c r="G383" s="302">
        <v>1.3603214579883114</v>
      </c>
      <c r="H383" s="302">
        <v>0.34040241553363026</v>
      </c>
      <c r="I383" s="302">
        <v>1.708568851288268</v>
      </c>
      <c r="J383" s="302">
        <f>SUM(G383:I383)</f>
        <v>3.4092927248102098</v>
      </c>
      <c r="K383" s="303"/>
      <c r="L383" s="302">
        <v>1.3207624214689213</v>
      </c>
      <c r="M383" s="302">
        <v>0.4021278416592014</v>
      </c>
      <c r="N383" s="302">
        <v>1.6221332040810619</v>
      </c>
      <c r="O383" s="302">
        <f>SUM(L383:N383)</f>
        <v>3.3450234672091845</v>
      </c>
    </row>
    <row r="384" spans="1:15" s="236" customFormat="1" x14ac:dyDescent="0.2">
      <c r="A384" s="237" t="str">
        <f>name!E$5</f>
        <v>Professional occupations</v>
      </c>
      <c r="B384" s="302">
        <v>1.7100695613223775</v>
      </c>
      <c r="C384" s="302">
        <v>0.5252729355455692</v>
      </c>
      <c r="D384" s="302">
        <v>2.3681742740187035</v>
      </c>
      <c r="E384" s="302">
        <f t="shared" ref="E384:E391" si="168">SUM(B384:D384)</f>
        <v>4.6035167708866505</v>
      </c>
      <c r="F384" s="303"/>
      <c r="G384" s="302">
        <v>3.0107000827684134</v>
      </c>
      <c r="H384" s="302">
        <v>1.1074494031431004</v>
      </c>
      <c r="I384" s="302">
        <v>2.5099192664203773</v>
      </c>
      <c r="J384" s="302">
        <f t="shared" ref="J384:J386" si="169">SUM(G384:I384)</f>
        <v>6.6280687523318909</v>
      </c>
      <c r="K384" s="303"/>
      <c r="L384" s="302">
        <v>3.0387501899987721</v>
      </c>
      <c r="M384" s="302">
        <v>1.1164735539835187</v>
      </c>
      <c r="N384" s="302">
        <v>2.1476878537654458</v>
      </c>
      <c r="O384" s="302">
        <f t="shared" ref="O384:O391" si="170">SUM(L384:N384)</f>
        <v>6.3029115977477357</v>
      </c>
    </row>
    <row r="385" spans="1:15" s="236" customFormat="1" x14ac:dyDescent="0.2">
      <c r="A385" s="237" t="str">
        <f>name!E$6</f>
        <v>Associate professional occupations</v>
      </c>
      <c r="B385" s="302">
        <v>0.9481799003364958</v>
      </c>
      <c r="C385" s="302">
        <v>0.46729159731399372</v>
      </c>
      <c r="D385" s="302">
        <v>1.5519838337737866</v>
      </c>
      <c r="E385" s="302">
        <f t="shared" si="168"/>
        <v>2.9674553314242758</v>
      </c>
      <c r="F385" s="303"/>
      <c r="G385" s="302">
        <v>1.5861508027750879</v>
      </c>
      <c r="H385" s="302">
        <v>0.97403436014315636</v>
      </c>
      <c r="I385" s="302">
        <v>2.4934814368214999</v>
      </c>
      <c r="J385" s="302">
        <f t="shared" si="169"/>
        <v>5.0536665997397439</v>
      </c>
      <c r="K385" s="303"/>
      <c r="L385" s="302">
        <v>1.3416288736953474</v>
      </c>
      <c r="M385" s="302">
        <v>0.93132891394668238</v>
      </c>
      <c r="N385" s="302">
        <v>2.2290122070756295</v>
      </c>
      <c r="O385" s="302">
        <f t="shared" si="170"/>
        <v>4.5019699947176592</v>
      </c>
    </row>
    <row r="386" spans="1:15" s="236" customFormat="1" x14ac:dyDescent="0.2">
      <c r="A386" s="237" t="str">
        <f>name!E$7</f>
        <v>Administrative and secretarial occupations</v>
      </c>
      <c r="B386" s="302">
        <v>1.352406763160138</v>
      </c>
      <c r="C386" s="302">
        <v>1.2712687704474543</v>
      </c>
      <c r="D386" s="302">
        <v>0.44327922625337884</v>
      </c>
      <c r="E386" s="302">
        <f t="shared" si="168"/>
        <v>3.066954759860971</v>
      </c>
      <c r="F386" s="303"/>
      <c r="G386" s="302">
        <v>1.6914528684790553</v>
      </c>
      <c r="H386" s="302">
        <v>1.971950070747569</v>
      </c>
      <c r="I386" s="302">
        <v>0.52270995082608562</v>
      </c>
      <c r="J386" s="302">
        <f t="shared" si="169"/>
        <v>4.1861128900527094</v>
      </c>
      <c r="K386" s="303"/>
      <c r="L386" s="302">
        <v>1.3219193097015192</v>
      </c>
      <c r="M386" s="302">
        <v>2.0689221094317061</v>
      </c>
      <c r="N386" s="302">
        <v>0.66530808309599998</v>
      </c>
      <c r="O386" s="302">
        <f t="shared" si="170"/>
        <v>4.0561495022292249</v>
      </c>
    </row>
    <row r="387" spans="1:15" s="236" customFormat="1" x14ac:dyDescent="0.2">
      <c r="A387" s="237" t="str">
        <f>name!E$8</f>
        <v>Skilled trades occupations</v>
      </c>
      <c r="B387" s="302">
        <v>0.36481958209187848</v>
      </c>
      <c r="C387" s="302">
        <v>0.17777925168691561</v>
      </c>
      <c r="D387" s="302">
        <v>0.78542018146569637</v>
      </c>
      <c r="E387" s="302">
        <f t="shared" si="168"/>
        <v>1.3280190152444904</v>
      </c>
      <c r="F387" s="303"/>
      <c r="G387" s="302">
        <v>0.57857385945296114</v>
      </c>
      <c r="H387" s="302">
        <v>0.3011875201536513</v>
      </c>
      <c r="I387" s="302">
        <v>1.1674004376867122</v>
      </c>
      <c r="J387" s="302">
        <f>SUM(G387:I387)</f>
        <v>2.0471618172933246</v>
      </c>
      <c r="K387" s="303"/>
      <c r="L387" s="302">
        <v>0.46543557119915108</v>
      </c>
      <c r="M387" s="302">
        <v>0.32991226794429662</v>
      </c>
      <c r="N387" s="302">
        <v>1.4044039916869775</v>
      </c>
      <c r="O387" s="302">
        <f t="shared" si="170"/>
        <v>2.1997518308304249</v>
      </c>
    </row>
    <row r="388" spans="1:15" s="236" customFormat="1" x14ac:dyDescent="0.2">
      <c r="A388" s="237" t="str">
        <f>name!E$9</f>
        <v>Caring, leisure and other service occupations</v>
      </c>
      <c r="B388" s="302">
        <v>3.9316899335238569</v>
      </c>
      <c r="C388" s="302">
        <v>1.4137911683152</v>
      </c>
      <c r="D388" s="302">
        <v>2.892759068165113</v>
      </c>
      <c r="E388" s="302">
        <f t="shared" si="168"/>
        <v>8.2382401700041701</v>
      </c>
      <c r="F388" s="303"/>
      <c r="G388" s="302">
        <v>4.8919638383616766</v>
      </c>
      <c r="H388" s="302">
        <v>1.9068064390947617</v>
      </c>
      <c r="I388" s="302">
        <v>4.8236418342751834</v>
      </c>
      <c r="J388" s="302">
        <f t="shared" ref="J388:J391" si="171">SUM(G388:I388)</f>
        <v>11.622412111731622</v>
      </c>
      <c r="K388" s="303"/>
      <c r="L388" s="302">
        <v>3.8620220782865853</v>
      </c>
      <c r="M388" s="302">
        <v>0.81028921498666484</v>
      </c>
      <c r="N388" s="302">
        <v>3.8601419121778755</v>
      </c>
      <c r="O388" s="302">
        <f t="shared" si="170"/>
        <v>8.5324532054511248</v>
      </c>
    </row>
    <row r="389" spans="1:15" s="236" customFormat="1" x14ac:dyDescent="0.2">
      <c r="A389" s="237" t="str">
        <f>name!E$10</f>
        <v>Sales and customer service occupations</v>
      </c>
      <c r="B389" s="302">
        <v>0.32737892555042164</v>
      </c>
      <c r="C389" s="302">
        <v>0.31401124916462592</v>
      </c>
      <c r="D389" s="302">
        <v>0.30651952837344781</v>
      </c>
      <c r="E389" s="302">
        <f t="shared" si="168"/>
        <v>0.94790970308849531</v>
      </c>
      <c r="F389" s="303"/>
      <c r="G389" s="302">
        <v>0.64081222304807306</v>
      </c>
      <c r="H389" s="302">
        <v>0.76362641075823201</v>
      </c>
      <c r="I389" s="302">
        <v>0.44438721554233007</v>
      </c>
      <c r="J389" s="302">
        <f t="shared" si="171"/>
        <v>1.8488258493486351</v>
      </c>
      <c r="K389" s="303"/>
      <c r="L389" s="302">
        <v>0.64578633777538885</v>
      </c>
      <c r="M389" s="302">
        <v>0.79162591122989223</v>
      </c>
      <c r="N389" s="302">
        <v>0.27808396059004076</v>
      </c>
      <c r="O389" s="302">
        <f t="shared" si="170"/>
        <v>1.7154962095953217</v>
      </c>
    </row>
    <row r="390" spans="1:15" s="236" customFormat="1" x14ac:dyDescent="0.2">
      <c r="A390" s="237" t="str">
        <f>name!E$11</f>
        <v>Process, plant and machine operatives</v>
      </c>
      <c r="B390" s="302">
        <v>0.55709044771314264</v>
      </c>
      <c r="C390" s="302">
        <v>0.22865365465190315</v>
      </c>
      <c r="D390" s="302">
        <v>0.23973931810665791</v>
      </c>
      <c r="E390" s="302">
        <f t="shared" si="168"/>
        <v>1.0254834204717036</v>
      </c>
      <c r="F390" s="303"/>
      <c r="G390" s="302">
        <v>0.91199950284849707</v>
      </c>
      <c r="H390" s="302">
        <v>0.3287600857163519</v>
      </c>
      <c r="I390" s="302">
        <v>0.31776610543807876</v>
      </c>
      <c r="J390" s="302">
        <f t="shared" si="171"/>
        <v>1.5585256940029277</v>
      </c>
      <c r="K390" s="303"/>
      <c r="L390" s="302">
        <v>0.84149680807204308</v>
      </c>
      <c r="M390" s="302">
        <v>0.36504999962301915</v>
      </c>
      <c r="N390" s="302">
        <v>0.23482819272205335</v>
      </c>
      <c r="O390" s="302">
        <f t="shared" si="170"/>
        <v>1.4413750004171155</v>
      </c>
    </row>
    <row r="391" spans="1:15" s="236" customFormat="1" x14ac:dyDescent="0.2">
      <c r="A391" s="237" t="str">
        <f>name!E$12</f>
        <v>Elementary occupations</v>
      </c>
      <c r="B391" s="302">
        <v>0.78660684468565067</v>
      </c>
      <c r="C391" s="302">
        <v>1.0526078337724649</v>
      </c>
      <c r="D391" s="302">
        <v>0.84667887800837593</v>
      </c>
      <c r="E391" s="302">
        <f t="shared" si="168"/>
        <v>2.6858935564664916</v>
      </c>
      <c r="F391" s="303"/>
      <c r="G391" s="302">
        <v>1.3447181357526488</v>
      </c>
      <c r="H391" s="302">
        <v>1.5420292991384117</v>
      </c>
      <c r="I391" s="302">
        <v>0.80618612579785676</v>
      </c>
      <c r="J391" s="302">
        <f t="shared" si="171"/>
        <v>3.6929335606889175</v>
      </c>
      <c r="K391" s="303"/>
      <c r="L391" s="302">
        <v>1.2473197672505898</v>
      </c>
      <c r="M391" s="302">
        <v>0.99952284209291264</v>
      </c>
      <c r="N391" s="302">
        <v>0.71602658245868689</v>
      </c>
      <c r="O391" s="302">
        <f t="shared" si="170"/>
        <v>2.9628691918021892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10.704659291833735</v>
      </c>
      <c r="C393" s="311">
        <f t="shared" ref="C393:E393" si="172">SUM(C383:C391)</f>
        <v>5.5823176553096676</v>
      </c>
      <c r="D393" s="311">
        <f t="shared" si="172"/>
        <v>10.399023052856588</v>
      </c>
      <c r="E393" s="311">
        <f t="shared" si="172"/>
        <v>26.685999999999996</v>
      </c>
      <c r="F393" s="311"/>
      <c r="G393" s="311">
        <f t="shared" ref="G393:J393" si="173">SUM(G383:G391)</f>
        <v>16.016692771474723</v>
      </c>
      <c r="H393" s="311">
        <f t="shared" si="173"/>
        <v>9.2362460044288657</v>
      </c>
      <c r="I393" s="311">
        <f t="shared" si="173"/>
        <v>14.794061224096389</v>
      </c>
      <c r="J393" s="311">
        <f t="shared" si="173"/>
        <v>40.046999999999983</v>
      </c>
      <c r="K393" s="311"/>
      <c r="L393" s="311">
        <f t="shared" ref="L393:O393" si="174">SUM(L383:L391)</f>
        <v>14.085121357448317</v>
      </c>
      <c r="M393" s="311">
        <f t="shared" si="174"/>
        <v>7.8152526548978933</v>
      </c>
      <c r="N393" s="311">
        <f t="shared" si="174"/>
        <v>13.15762598765377</v>
      </c>
      <c r="O393" s="311">
        <f t="shared" si="174"/>
        <v>35.057999999999986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Yorkshire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Yorkshire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Yorkshire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102.83046228241916</v>
      </c>
      <c r="C8" s="11">
        <f t="array" ref="C8:C16">MMULT(aggregation!$B$13:$AA$21,'Occ T2'!C8:C33)</f>
        <v>118.19486305699746</v>
      </c>
      <c r="D8" s="11">
        <f t="array" ref="D8:D16">MMULT(aggregation!$B$13:$AA$21,'Occ T2'!D8:D33)</f>
        <v>124.69099470190012</v>
      </c>
      <c r="E8" s="11">
        <f t="array" ref="E8:E16">MMULT(aggregation!$B$13:$AA$21,'Occ T2'!E8:E33)</f>
        <v>125.76795186402569</v>
      </c>
      <c r="F8" s="11">
        <f t="array" ref="F8:F16">MMULT(aggregation!$B$13:$AA$21,'Occ T2'!F8:F33)</f>
        <v>140.10887485961572</v>
      </c>
      <c r="G8" s="11"/>
      <c r="H8" s="11">
        <f>F8-D8</f>
        <v>15.417880157715601</v>
      </c>
      <c r="I8" s="11">
        <f t="array" ref="I8:I16">MMULT(aggregation!$B$13:$AA$21,'Occ T2'!I8:I33)</f>
        <v>70.106438272246621</v>
      </c>
      <c r="J8" s="11">
        <f>SUM(H8:I8)</f>
        <v>85.524318429962221</v>
      </c>
      <c r="L8" s="10" t="str">
        <f>name!E4</f>
        <v>Managers, directors and senior officials</v>
      </c>
      <c r="M8" s="11">
        <f t="array" ref="M8:M16">MMULT(aggregation!$B$13:$AA$21,'Occ T2'!M8:M33)</f>
        <v>66.696991968990986</v>
      </c>
      <c r="N8" s="11">
        <f t="array" ref="N8:N16">MMULT(aggregation!$B$13:$AA$21,'Occ T2'!N8:N33)</f>
        <v>74.601732760750949</v>
      </c>
      <c r="O8" s="11">
        <f t="array" ref="O8:O16">MMULT(aggregation!$B$13:$AA$21,'Occ T2'!O8:O33)</f>
        <v>78.392347372709736</v>
      </c>
      <c r="P8" s="11">
        <f t="array" ref="P8:P16">MMULT(aggregation!$B$13:$AA$21,'Occ T2'!P8:P33)</f>
        <v>77.145270802373929</v>
      </c>
      <c r="Q8" s="11">
        <f t="array" ref="Q8:Q16">MMULT(aggregation!$B$13:$AA$21,'Occ T2'!Q8:Q33)</f>
        <v>82.621032085252267</v>
      </c>
      <c r="R8" s="11"/>
      <c r="S8" s="11">
        <f>Q8-O8</f>
        <v>4.2286847125425311</v>
      </c>
      <c r="T8" s="11">
        <f t="array" ref="T8:T16">MMULT(aggregation!$B$13:$AA$21,'Occ T2'!T8:T33)</f>
        <v>38.31662711229626</v>
      </c>
      <c r="U8" s="11">
        <f>SUM(S8:T8)</f>
        <v>42.545311824838791</v>
      </c>
      <c r="W8" s="10" t="str">
        <f>name!E4</f>
        <v>Managers, directors and senior officials</v>
      </c>
      <c r="X8" s="11">
        <f t="array" ref="X8:X16">MMULT(aggregation!$B$13:$AA$21,'Occ T2'!X8:X33)</f>
        <v>36.13347031342834</v>
      </c>
      <c r="Y8" s="11">
        <f t="array" ref="Y8:Y16">MMULT(aggregation!$B$13:$AA$21,'Occ T2'!Y8:Y33)</f>
        <v>43.593130296246521</v>
      </c>
      <c r="Z8" s="11">
        <f t="array" ref="Z8:Z16">MMULT(aggregation!$B$13:$AA$21,'Occ T2'!Z8:Z33)</f>
        <v>46.298647329190551</v>
      </c>
      <c r="AA8" s="11">
        <f t="array" ref="AA8:AA16">MMULT(aggregation!$B$13:$AA$21,'Occ T2'!AA8:AA33)</f>
        <v>48.622681061651811</v>
      </c>
      <c r="AB8" s="11">
        <f t="array" ref="AB8:AB16">MMULT(aggregation!$B$13:$AA$21,'Occ T2'!AB8:AB33)</f>
        <v>57.487842774363472</v>
      </c>
      <c r="AC8" s="11"/>
      <c r="AD8" s="11">
        <f>AB8-Z8</f>
        <v>11.189195445172921</v>
      </c>
      <c r="AE8" s="11">
        <f t="array" ref="AE8:AE16">MMULT(aggregation!$B$13:$AA$21,'Occ T2'!AE8:AE33)</f>
        <v>31.789811159950368</v>
      </c>
      <c r="AF8" s="11">
        <f>SUM(AD8:AE8)</f>
        <v>42.979006605123288</v>
      </c>
    </row>
    <row r="9" spans="1:32" x14ac:dyDescent="0.2">
      <c r="A9" t="str">
        <f>name!E5</f>
        <v>Professional occupations</v>
      </c>
      <c r="B9" s="11">
        <v>204.29189104282889</v>
      </c>
      <c r="C9" s="11">
        <v>238.78887159958271</v>
      </c>
      <c r="D9" s="11">
        <v>255.83052586660614</v>
      </c>
      <c r="E9" s="11">
        <v>273.33041643586961</v>
      </c>
      <c r="F9" s="11">
        <v>303.23760132675784</v>
      </c>
      <c r="G9" s="11"/>
      <c r="H9" s="11">
        <f t="shared" ref="H9:H16" si="0">F9-D9</f>
        <v>47.407075460151702</v>
      </c>
      <c r="I9" s="11">
        <v>134.16679763591441</v>
      </c>
      <c r="J9" s="11">
        <f t="shared" ref="J9:J15" si="1">SUM(H9:I9)</f>
        <v>181.57387309606611</v>
      </c>
      <c r="L9" s="10" t="str">
        <f>name!E5</f>
        <v>Professional occupations</v>
      </c>
      <c r="M9" s="11">
        <v>100.65419762538956</v>
      </c>
      <c r="N9" s="11">
        <v>118.46799941985245</v>
      </c>
      <c r="O9" s="11">
        <v>125.38836496143236</v>
      </c>
      <c r="P9" s="11">
        <v>131.95551623413633</v>
      </c>
      <c r="Q9" s="11">
        <v>141.06983694481622</v>
      </c>
      <c r="R9" s="11"/>
      <c r="S9" s="11">
        <f t="shared" ref="S9:S16" si="2">Q9-O9</f>
        <v>15.681471983383858</v>
      </c>
      <c r="T9" s="11">
        <v>51.608619911158314</v>
      </c>
      <c r="U9" s="11">
        <f t="shared" ref="U9:U12" si="3">SUM(S9:T9)</f>
        <v>67.290091894542172</v>
      </c>
      <c r="W9" s="10" t="str">
        <f>name!E5</f>
        <v>Professional occupations</v>
      </c>
      <c r="X9" s="11">
        <v>103.63769341743938</v>
      </c>
      <c r="Y9" s="11">
        <v>120.32087217973037</v>
      </c>
      <c r="Z9" s="11">
        <v>130.44216090517375</v>
      </c>
      <c r="AA9" s="11">
        <v>141.37490020173328</v>
      </c>
      <c r="AB9" s="11">
        <v>162.16776438194154</v>
      </c>
      <c r="AC9" s="11"/>
      <c r="AD9" s="11">
        <f t="shared" ref="AD9:AD16" si="4">AB9-Z9</f>
        <v>31.725603476767787</v>
      </c>
      <c r="AE9" s="11">
        <v>82.558177724756078</v>
      </c>
      <c r="AF9" s="11">
        <f t="shared" ref="AF9:AF12" si="5">SUM(AD9:AE9)</f>
        <v>114.28378120152387</v>
      </c>
    </row>
    <row r="10" spans="1:32" x14ac:dyDescent="0.2">
      <c r="A10" t="str">
        <f>name!E6</f>
        <v>Associate professional occupations</v>
      </c>
      <c r="B10" s="11">
        <v>128.29035069613417</v>
      </c>
      <c r="C10" s="11">
        <v>142.40483054065163</v>
      </c>
      <c r="D10" s="11">
        <v>153.5020850343077</v>
      </c>
      <c r="E10" s="11">
        <v>148.05299984227528</v>
      </c>
      <c r="F10" s="11">
        <v>159.32663433578836</v>
      </c>
      <c r="G10" s="11"/>
      <c r="H10" s="11">
        <f t="shared" si="0"/>
        <v>5.8245493014806584</v>
      </c>
      <c r="I10" s="11">
        <v>70.791106342436279</v>
      </c>
      <c r="J10" s="11">
        <f t="shared" si="1"/>
        <v>76.615655643916938</v>
      </c>
      <c r="L10" s="10" t="str">
        <f>name!E6</f>
        <v>Associate professional occupations</v>
      </c>
      <c r="M10" s="11">
        <v>67.903068846128562</v>
      </c>
      <c r="N10" s="11">
        <v>75.998700047290669</v>
      </c>
      <c r="O10" s="11">
        <v>80.917320617438804</v>
      </c>
      <c r="P10" s="11">
        <v>74.517294967668676</v>
      </c>
      <c r="Q10" s="11">
        <v>76.228972277595318</v>
      </c>
      <c r="R10" s="11"/>
      <c r="S10" s="11">
        <f t="shared" si="2"/>
        <v>-4.6883483398434862</v>
      </c>
      <c r="T10" s="11">
        <v>28.488182202970492</v>
      </c>
      <c r="U10" s="11">
        <f t="shared" si="3"/>
        <v>23.799833863127006</v>
      </c>
      <c r="W10" s="10" t="str">
        <f>name!E6</f>
        <v>Associate professional occupations</v>
      </c>
      <c r="X10" s="11">
        <v>60.387281850005508</v>
      </c>
      <c r="Y10" s="11">
        <v>66.406130493361019</v>
      </c>
      <c r="Z10" s="11">
        <v>72.58476441686885</v>
      </c>
      <c r="AA10" s="11">
        <v>73.535704874606481</v>
      </c>
      <c r="AB10" s="11">
        <v>83.097662058193123</v>
      </c>
      <c r="AC10" s="11"/>
      <c r="AD10" s="11">
        <f t="shared" si="4"/>
        <v>10.512897641324273</v>
      </c>
      <c r="AE10" s="11">
        <v>42.30292413946578</v>
      </c>
      <c r="AF10" s="11">
        <f t="shared" si="5"/>
        <v>52.815821780790053</v>
      </c>
    </row>
    <row r="11" spans="1:32" x14ac:dyDescent="0.2">
      <c r="A11" t="str">
        <f>name!E7</f>
        <v>Administrative and secretarial occupations</v>
      </c>
      <c r="B11" s="11">
        <v>153.79165534303007</v>
      </c>
      <c r="C11" s="11">
        <v>146.19385486627277</v>
      </c>
      <c r="D11" s="11">
        <v>155.90666754427519</v>
      </c>
      <c r="E11" s="11">
        <v>148.78454955213869</v>
      </c>
      <c r="F11" s="11">
        <v>138.92631735733767</v>
      </c>
      <c r="G11" s="11"/>
      <c r="H11" s="11">
        <f t="shared" si="0"/>
        <v>-16.980350186937528</v>
      </c>
      <c r="I11" s="11">
        <v>72.411924434385867</v>
      </c>
      <c r="J11" s="11">
        <f t="shared" si="1"/>
        <v>55.431574247448339</v>
      </c>
      <c r="L11" s="10" t="str">
        <f>name!E7</f>
        <v>Administrative and secretarial occupations</v>
      </c>
      <c r="M11" s="11">
        <v>46.66837069308869</v>
      </c>
      <c r="N11" s="11">
        <v>44.611703040355884</v>
      </c>
      <c r="O11" s="11">
        <v>53.027016229812418</v>
      </c>
      <c r="P11" s="11">
        <v>52.231240683904844</v>
      </c>
      <c r="Q11" s="11">
        <v>57.950821596302511</v>
      </c>
      <c r="R11" s="11"/>
      <c r="S11" s="11">
        <f t="shared" si="2"/>
        <v>4.9238053664900931</v>
      </c>
      <c r="T11" s="11">
        <v>20.436093393219387</v>
      </c>
      <c r="U11" s="11">
        <f t="shared" si="3"/>
        <v>25.35989875970948</v>
      </c>
      <c r="W11" s="10" t="str">
        <f>name!E7</f>
        <v>Administrative and secretarial occupations</v>
      </c>
      <c r="X11" s="11">
        <v>107.12328464994138</v>
      </c>
      <c r="Y11" s="11">
        <v>101.58215182591699</v>
      </c>
      <c r="Z11" s="11">
        <v>102.87965131446273</v>
      </c>
      <c r="AA11" s="11">
        <v>96.553308868233984</v>
      </c>
      <c r="AB11" s="11">
        <v>80.975495761035219</v>
      </c>
      <c r="AC11" s="11"/>
      <c r="AD11" s="11">
        <f t="shared" si="4"/>
        <v>-21.904155553427515</v>
      </c>
      <c r="AE11" s="11">
        <v>51.975831041166472</v>
      </c>
      <c r="AF11" s="11">
        <f t="shared" si="5"/>
        <v>30.071675487738958</v>
      </c>
    </row>
    <row r="12" spans="1:32" x14ac:dyDescent="0.2">
      <c r="A12" t="str">
        <f>name!E8</f>
        <v>Skilled trades occupations</v>
      </c>
      <c r="B12" s="11">
        <v>125.35521227050538</v>
      </c>
      <c r="C12" s="11">
        <v>119.80219049364899</v>
      </c>
      <c r="D12" s="11">
        <v>108.61363702600913</v>
      </c>
      <c r="E12" s="11">
        <v>106.69560637714271</v>
      </c>
      <c r="F12" s="11">
        <v>99.793038165813826</v>
      </c>
      <c r="G12" s="11"/>
      <c r="H12" s="11">
        <f t="shared" si="0"/>
        <v>-8.8205988601953038</v>
      </c>
      <c r="I12" s="11">
        <v>43.965140699625628</v>
      </c>
      <c r="J12" s="11">
        <f t="shared" si="1"/>
        <v>35.144541839430325</v>
      </c>
      <c r="L12" s="10" t="str">
        <f>name!E8</f>
        <v>Skilled trades occupations</v>
      </c>
      <c r="M12" s="11">
        <v>112.96587675436797</v>
      </c>
      <c r="N12" s="11">
        <v>107.34169352094395</v>
      </c>
      <c r="O12" s="11">
        <v>95.828077560845969</v>
      </c>
      <c r="P12" s="11">
        <v>92.74448261984989</v>
      </c>
      <c r="Q12" s="11">
        <v>84.465680426766994</v>
      </c>
      <c r="R12" s="11"/>
      <c r="S12" s="11">
        <f t="shared" si="2"/>
        <v>-11.362397134078975</v>
      </c>
      <c r="T12" s="11">
        <v>35.503664242753558</v>
      </c>
      <c r="U12" s="11">
        <f t="shared" si="3"/>
        <v>24.141267108674583</v>
      </c>
      <c r="W12" s="10" t="str">
        <f>name!E8</f>
        <v>Skilled trades occupations</v>
      </c>
      <c r="X12" s="11">
        <v>12.389335516137564</v>
      </c>
      <c r="Y12" s="11">
        <v>12.460496972705084</v>
      </c>
      <c r="Z12" s="11">
        <v>12.785559465163079</v>
      </c>
      <c r="AA12" s="11">
        <v>13.951123757292825</v>
      </c>
      <c r="AB12" s="11">
        <v>15.327357739046736</v>
      </c>
      <c r="AC12" s="11"/>
      <c r="AD12" s="11">
        <f t="shared" si="4"/>
        <v>2.5417982738836571</v>
      </c>
      <c r="AE12" s="11">
        <v>8.4614764568720773</v>
      </c>
      <c r="AF12" s="11">
        <f t="shared" si="5"/>
        <v>11.003274730755734</v>
      </c>
    </row>
    <row r="13" spans="1:32" x14ac:dyDescent="0.2">
      <c r="A13" t="str">
        <f>name!E9</f>
        <v>Caring, leisure and other service occupations</v>
      </c>
      <c r="B13" s="11">
        <v>114.20101780549233</v>
      </c>
      <c r="C13" s="11">
        <v>121.07507439105601</v>
      </c>
      <c r="D13" s="11">
        <v>118.20835615229684</v>
      </c>
      <c r="E13" s="11">
        <v>124.16360363144845</v>
      </c>
      <c r="F13" s="11">
        <v>133.86761186049824</v>
      </c>
      <c r="G13" s="11"/>
      <c r="H13" s="11">
        <f t="shared" si="0"/>
        <v>15.6592557082014</v>
      </c>
      <c r="I13" s="11">
        <v>70.009923008283053</v>
      </c>
      <c r="J13" s="11">
        <f>SUM(H13:I13)</f>
        <v>85.669178716484453</v>
      </c>
      <c r="L13" s="10" t="str">
        <f>name!E9</f>
        <v>Caring, leisure and other service occupations</v>
      </c>
      <c r="M13" s="11">
        <v>19.508371429299892</v>
      </c>
      <c r="N13" s="11">
        <v>21.784978926906525</v>
      </c>
      <c r="O13" s="11">
        <v>22.105343074690804</v>
      </c>
      <c r="P13" s="11">
        <v>24.773164807132606</v>
      </c>
      <c r="Q13" s="11">
        <v>28.219530847096731</v>
      </c>
      <c r="R13" s="11"/>
      <c r="S13" s="11">
        <f t="shared" si="2"/>
        <v>6.114187772405927</v>
      </c>
      <c r="T13" s="11">
        <v>11.311338191050323</v>
      </c>
      <c r="U13" s="11">
        <f>SUM(S13:T13)</f>
        <v>17.425525963456252</v>
      </c>
      <c r="W13" s="10" t="str">
        <f>name!E9</f>
        <v>Caring, leisure and other service occupations</v>
      </c>
      <c r="X13" s="11">
        <v>94.692646376192442</v>
      </c>
      <c r="Y13" s="11">
        <v>99.29009546414953</v>
      </c>
      <c r="Z13" s="11">
        <v>96.103013077606008</v>
      </c>
      <c r="AA13" s="11">
        <v>99.390438824315851</v>
      </c>
      <c r="AB13" s="11">
        <v>105.64808101340147</v>
      </c>
      <c r="AC13" s="11"/>
      <c r="AD13" s="11">
        <f t="shared" si="4"/>
        <v>9.5450679357954584</v>
      </c>
      <c r="AE13" s="11">
        <v>58.698584817232735</v>
      </c>
      <c r="AF13" s="11">
        <f>SUM(AD13:AE13)</f>
        <v>68.243652753028186</v>
      </c>
    </row>
    <row r="14" spans="1:32" x14ac:dyDescent="0.2">
      <c r="A14" t="str">
        <f>name!E10</f>
        <v>Sales and customer service occupations</v>
      </c>
      <c r="B14" s="11">
        <v>102.30453902294472</v>
      </c>
      <c r="C14" s="11">
        <v>103.42191942733673</v>
      </c>
      <c r="D14" s="11">
        <v>102.42384098999338</v>
      </c>
      <c r="E14" s="11">
        <v>102.66359022883157</v>
      </c>
      <c r="F14" s="11">
        <v>103.15917223444819</v>
      </c>
      <c r="G14" s="11"/>
      <c r="H14" s="11">
        <f t="shared" si="0"/>
        <v>0.73533124445481235</v>
      </c>
      <c r="I14" s="11">
        <v>47.120576668212628</v>
      </c>
      <c r="J14" s="11">
        <f t="shared" si="1"/>
        <v>47.85590791266744</v>
      </c>
      <c r="L14" s="10" t="str">
        <f>name!E10</f>
        <v>Sales and customer service occupations</v>
      </c>
      <c r="M14" s="11">
        <v>39.761932922582304</v>
      </c>
      <c r="N14" s="11">
        <v>42.685415069741211</v>
      </c>
      <c r="O14" s="11">
        <v>43.064349649991904</v>
      </c>
      <c r="P14" s="11">
        <v>45.311251327124673</v>
      </c>
      <c r="Q14" s="11">
        <v>47.755012665370607</v>
      </c>
      <c r="R14" s="11"/>
      <c r="S14" s="11">
        <f t="shared" si="2"/>
        <v>4.6906630153787034</v>
      </c>
      <c r="T14" s="11">
        <v>15.671587302007058</v>
      </c>
      <c r="U14" s="11">
        <f t="shared" ref="U14:U15" si="6">SUM(S14:T14)</f>
        <v>20.362250317385762</v>
      </c>
      <c r="W14" s="10" t="str">
        <f>name!E10</f>
        <v>Sales and customer service occupations</v>
      </c>
      <c r="X14" s="11">
        <v>62.54260610036242</v>
      </c>
      <c r="Y14" s="11">
        <v>60.736504357595372</v>
      </c>
      <c r="Z14" s="11">
        <v>59.359491340001512</v>
      </c>
      <c r="AA14" s="11">
        <v>57.35233890170695</v>
      </c>
      <c r="AB14" s="11">
        <v>55.404159569077549</v>
      </c>
      <c r="AC14" s="11"/>
      <c r="AD14" s="11">
        <f t="shared" si="4"/>
        <v>-3.9553317709239622</v>
      </c>
      <c r="AE14" s="11">
        <v>31.448989366205566</v>
      </c>
      <c r="AF14" s="11">
        <f t="shared" ref="AF14:AF15" si="7">SUM(AD14:AE14)</f>
        <v>27.493657595281604</v>
      </c>
    </row>
    <row r="15" spans="1:32" x14ac:dyDescent="0.2">
      <c r="A15" t="str">
        <f>name!E11</f>
        <v>Process, plant and machine operatives</v>
      </c>
      <c r="B15" s="11">
        <v>89.840821301700615</v>
      </c>
      <c r="C15" s="11">
        <v>87.017006399487997</v>
      </c>
      <c r="D15" s="11">
        <v>80.930670843868086</v>
      </c>
      <c r="E15" s="11">
        <v>90.674003999095049</v>
      </c>
      <c r="F15" s="11">
        <v>87.529723374812619</v>
      </c>
      <c r="G15" s="11"/>
      <c r="H15" s="11">
        <f t="shared" si="0"/>
        <v>6.5990525309445331</v>
      </c>
      <c r="I15" s="11">
        <v>41.014860881430309</v>
      </c>
      <c r="J15" s="11">
        <f t="shared" si="1"/>
        <v>47.613913412374842</v>
      </c>
      <c r="L15" s="10" t="str">
        <f>name!E11</f>
        <v>Process, plant and machine operatives</v>
      </c>
      <c r="M15" s="11">
        <v>76.474533840603314</v>
      </c>
      <c r="N15" s="11">
        <v>73.946895143291613</v>
      </c>
      <c r="O15" s="11">
        <v>69.144235106915801</v>
      </c>
      <c r="P15" s="11">
        <v>75.178144939917104</v>
      </c>
      <c r="Q15" s="11">
        <v>71.529714649758574</v>
      </c>
      <c r="R15" s="11"/>
      <c r="S15" s="11">
        <f t="shared" si="2"/>
        <v>2.3854795428427735</v>
      </c>
      <c r="T15" s="11">
        <v>32.821001885245551</v>
      </c>
      <c r="U15" s="11">
        <f t="shared" si="6"/>
        <v>35.206481428088324</v>
      </c>
      <c r="W15" s="10" t="str">
        <f>name!E11</f>
        <v>Process, plant and machine operatives</v>
      </c>
      <c r="X15" s="11">
        <v>13.366287461097354</v>
      </c>
      <c r="Y15" s="11">
        <v>13.070111256196345</v>
      </c>
      <c r="Z15" s="11">
        <v>11.786435736952303</v>
      </c>
      <c r="AA15" s="11">
        <v>15.49585905917805</v>
      </c>
      <c r="AB15" s="11">
        <v>16.000008725054062</v>
      </c>
      <c r="AC15" s="11"/>
      <c r="AD15" s="11">
        <f t="shared" si="4"/>
        <v>4.2135729881017596</v>
      </c>
      <c r="AE15" s="11">
        <v>8.1938589961847565</v>
      </c>
      <c r="AF15" s="11">
        <f t="shared" si="7"/>
        <v>12.407431984286516</v>
      </c>
    </row>
    <row r="16" spans="1:32" x14ac:dyDescent="0.2">
      <c r="A16" t="str">
        <f>name!E12</f>
        <v>Elementary occupations</v>
      </c>
      <c r="B16" s="11">
        <v>141.21005023494413</v>
      </c>
      <c r="C16" s="11">
        <v>132.67338922496643</v>
      </c>
      <c r="D16" s="11">
        <v>121.95422184074346</v>
      </c>
      <c r="E16" s="11">
        <v>117.58327806917306</v>
      </c>
      <c r="F16" s="11">
        <v>107.55902648492737</v>
      </c>
      <c r="G16" s="11"/>
      <c r="H16" s="11">
        <f t="shared" si="0"/>
        <v>-14.395195355816085</v>
      </c>
      <c r="I16" s="11">
        <v>53.190560529403726</v>
      </c>
      <c r="J16" s="11">
        <f>SUM(H16:I16)</f>
        <v>38.795365173587641</v>
      </c>
      <c r="L16" s="10" t="str">
        <f>name!E12</f>
        <v>Elementary occupations</v>
      </c>
      <c r="M16" s="11">
        <v>77.805148328434854</v>
      </c>
      <c r="N16" s="11">
        <v>71.65150514026098</v>
      </c>
      <c r="O16" s="11">
        <v>68.565779496331288</v>
      </c>
      <c r="P16" s="11">
        <v>68.454309787336243</v>
      </c>
      <c r="Q16" s="11">
        <v>64.293163179431545</v>
      </c>
      <c r="R16" s="11"/>
      <c r="S16" s="11">
        <f t="shared" si="2"/>
        <v>-4.2726163168997431</v>
      </c>
      <c r="T16" s="11">
        <v>25.940127037540744</v>
      </c>
      <c r="U16" s="11">
        <f>SUM(S16:T16)</f>
        <v>21.667510720641001</v>
      </c>
      <c r="W16" s="10" t="str">
        <f>name!E12</f>
        <v>Elementary occupations</v>
      </c>
      <c r="X16" s="11">
        <v>63.404901906509167</v>
      </c>
      <c r="Y16" s="11">
        <v>61.021884084705484</v>
      </c>
      <c r="Z16" s="11">
        <v>53.388442344412162</v>
      </c>
      <c r="AA16" s="11">
        <v>49.128968281836734</v>
      </c>
      <c r="AB16" s="11">
        <v>43.265863305495898</v>
      </c>
      <c r="AC16" s="11"/>
      <c r="AD16" s="11">
        <f t="shared" si="4"/>
        <v>-10.122579038916264</v>
      </c>
      <c r="AE16" s="11">
        <v>27.250433491862974</v>
      </c>
      <c r="AF16" s="11">
        <f>SUM(AD16:AE16)</f>
        <v>17.12785445294671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1162.1159999999995</v>
      </c>
      <c r="C18" s="34">
        <f>SUM(C8:C16)</f>
        <v>1209.5720000000008</v>
      </c>
      <c r="D18" s="34">
        <f>SUM(D8:D16)</f>
        <v>1222.0609999999999</v>
      </c>
      <c r="E18" s="34">
        <f>SUM(E8:E16)</f>
        <v>1237.7159999999999</v>
      </c>
      <c r="F18" s="34">
        <f>SUM(F8:F16)</f>
        <v>1273.508</v>
      </c>
      <c r="G18" s="11"/>
      <c r="H18" s="34">
        <f>SUM(H8:H16)</f>
        <v>51.44699999999979</v>
      </c>
      <c r="I18" s="34">
        <f>SUM(I8:I16)</f>
        <v>602.77732847193852</v>
      </c>
      <c r="J18" s="34">
        <f>SUM(H18:I18)</f>
        <v>654.22432847193829</v>
      </c>
      <c r="L18" s="231" t="str">
        <f>name!E3</f>
        <v>All occupations</v>
      </c>
      <c r="M18" s="34">
        <f>SUM(M8:M16)</f>
        <v>608.43849240888596</v>
      </c>
      <c r="N18" s="34">
        <f>SUM(N8:N16)</f>
        <v>631.09062306939427</v>
      </c>
      <c r="O18" s="34">
        <f>SUM(O8:O16)</f>
        <v>636.43283407016906</v>
      </c>
      <c r="P18" s="34">
        <f>SUM(P8:P16)</f>
        <v>642.31067616944438</v>
      </c>
      <c r="Q18" s="34">
        <f>SUM(Q8:Q16)</f>
        <v>654.13376467239073</v>
      </c>
      <c r="R18" s="11"/>
      <c r="S18" s="34">
        <f>SUM(S8:S16)</f>
        <v>17.700930602221682</v>
      </c>
      <c r="T18" s="34">
        <f>SUM(T8:T16)</f>
        <v>260.09724127824165</v>
      </c>
      <c r="U18" s="34">
        <f>SUM(S18:T18)</f>
        <v>277.79817188046331</v>
      </c>
      <c r="W18" s="231" t="str">
        <f>name!E3</f>
        <v>All occupations</v>
      </c>
      <c r="X18" s="34">
        <f>SUM(X8:X16)</f>
        <v>553.67750759111357</v>
      </c>
      <c r="Y18" s="34">
        <f>SUM(Y8:Y16)</f>
        <v>578.48137693060664</v>
      </c>
      <c r="Z18" s="34">
        <f>SUM(Z8:Z16)</f>
        <v>585.62816592983097</v>
      </c>
      <c r="AA18" s="34">
        <f>SUM(AA8:AA16)</f>
        <v>595.40532383055597</v>
      </c>
      <c r="AB18" s="34">
        <f>SUM(AB8:AB16)</f>
        <v>619.37423532760909</v>
      </c>
      <c r="AC18" s="11"/>
      <c r="AD18" s="34">
        <f>SUM(AD8:AD16)</f>
        <v>33.746069397778115</v>
      </c>
      <c r="AE18" s="34">
        <f>SUM(AE8:AE16)</f>
        <v>342.68008719369681</v>
      </c>
      <c r="AF18" s="34">
        <f>SUM(AD18:AE18)</f>
        <v>376.42615659147492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8.8485540412849666</v>
      </c>
      <c r="C26" s="18">
        <f t="shared" si="8"/>
        <v>9.7716269107583003</v>
      </c>
      <c r="D26" s="18">
        <f t="shared" si="8"/>
        <v>10.203336388437249</v>
      </c>
      <c r="E26" s="18">
        <f t="shared" si="8"/>
        <v>10.161293209752941</v>
      </c>
      <c r="F26" s="18">
        <f t="shared" si="8"/>
        <v>11.001805631343951</v>
      </c>
      <c r="G26" s="11"/>
      <c r="H26" s="40">
        <f>IF(D8&gt;0,(H8/D8)*100,0)</f>
        <v>12.364870610403955</v>
      </c>
      <c r="I26" s="40">
        <f>IF(D8&gt;0,(I8/D8)*100,0)</f>
        <v>56.224139072633683</v>
      </c>
      <c r="J26" s="40">
        <f>IF(D8&gt;0,(J8/D8)*100,0)</f>
        <v>68.589009683037645</v>
      </c>
      <c r="L26" t="str">
        <f>$A$8</f>
        <v>Managers, directors and senior officials</v>
      </c>
      <c r="M26" s="18">
        <f t="shared" ref="M26:Q26" si="9">M8/M$18*100</f>
        <v>10.961994154072837</v>
      </c>
      <c r="N26" s="18">
        <f t="shared" si="9"/>
        <v>11.821080845396716</v>
      </c>
      <c r="O26" s="18">
        <f t="shared" si="9"/>
        <v>12.317458053093894</v>
      </c>
      <c r="P26" s="18">
        <f t="shared" si="9"/>
        <v>12.010585167670897</v>
      </c>
      <c r="Q26" s="18">
        <f t="shared" si="9"/>
        <v>12.630601957480561</v>
      </c>
      <c r="R26" s="11"/>
      <c r="S26" s="40">
        <f>IF(O8&gt;0,(S8/O8)*100,0)</f>
        <v>5.3942570343475111</v>
      </c>
      <c r="T26" s="40">
        <f>IF(O8&gt;0,(T8/O8)*100,0)</f>
        <v>48.878019853293999</v>
      </c>
      <c r="U26" s="40">
        <f>IF(O8&gt;0,(U8/O8)*100,0)</f>
        <v>54.27227688764151</v>
      </c>
      <c r="W26" t="str">
        <f>$A$8</f>
        <v>Managers, directors and senior officials</v>
      </c>
      <c r="X26" s="18">
        <f t="shared" ref="X26:AB26" si="10">X8/X$18*100</f>
        <v>6.5260860009709152</v>
      </c>
      <c r="Y26" s="18">
        <f t="shared" si="10"/>
        <v>7.5357880192357269</v>
      </c>
      <c r="Z26" s="18">
        <f t="shared" si="10"/>
        <v>7.9058095260291799</v>
      </c>
      <c r="AA26" s="18">
        <f t="shared" si="10"/>
        <v>8.1663161405471651</v>
      </c>
      <c r="AB26" s="18">
        <f t="shared" si="10"/>
        <v>9.2816006051585447</v>
      </c>
      <c r="AC26" s="11"/>
      <c r="AD26" s="40">
        <f>IF(Z8&gt;0,(AD8/Z8)*100,0)</f>
        <v>24.167434883390886</v>
      </c>
      <c r="AE26" s="40">
        <f>IF(Z8&gt;0,(AE8/Z8)*100,0)</f>
        <v>68.662505264829633</v>
      </c>
      <c r="AF26" s="40">
        <f>IF(Z8&gt;0,(AF8/Z8)*100,0)</f>
        <v>92.82994014822053</v>
      </c>
    </row>
    <row r="27" spans="1:32" x14ac:dyDescent="0.2">
      <c r="A27" t="str">
        <f>$A$9</f>
        <v>Professional occupations</v>
      </c>
      <c r="B27" s="18">
        <f t="shared" si="8"/>
        <v>17.579302844365706</v>
      </c>
      <c r="C27" s="18">
        <f t="shared" si="8"/>
        <v>19.741600466907514</v>
      </c>
      <c r="D27" s="18">
        <f t="shared" si="8"/>
        <v>20.93434991106059</v>
      </c>
      <c r="E27" s="18">
        <f t="shared" si="8"/>
        <v>22.083451812521581</v>
      </c>
      <c r="F27" s="18">
        <f t="shared" si="8"/>
        <v>23.81120505931316</v>
      </c>
      <c r="G27" s="11"/>
      <c r="H27" s="40">
        <f t="shared" ref="H27:H36" si="11">IF(D9&gt;0,(H9/D9)*100,0)</f>
        <v>18.530656300519219</v>
      </c>
      <c r="I27" s="40">
        <f t="shared" ref="I27:I36" si="12">IF(D9&gt;0,(I9/D9)*100,0)</f>
        <v>52.443623442290452</v>
      </c>
      <c r="J27" s="40">
        <f t="shared" ref="J27:J36" si="13">IF(D9&gt;0,(J9/D9)*100,0)</f>
        <v>70.974279742809671</v>
      </c>
      <c r="L27" t="str">
        <f>$A$9</f>
        <v>Professional occupations</v>
      </c>
      <c r="M27" s="18">
        <f t="shared" ref="M27:Q27" si="14">M9/M$18*100</f>
        <v>16.54303580085584</v>
      </c>
      <c r="N27" s="18">
        <f t="shared" si="14"/>
        <v>18.771947338350138</v>
      </c>
      <c r="O27" s="18">
        <f t="shared" si="14"/>
        <v>19.701743569629819</v>
      </c>
      <c r="P27" s="18">
        <f t="shared" si="14"/>
        <v>20.543877150085837</v>
      </c>
      <c r="Q27" s="18">
        <f t="shared" si="14"/>
        <v>21.565900518140676</v>
      </c>
      <c r="R27" s="11"/>
      <c r="S27" s="40">
        <f t="shared" ref="S27:S34" si="15">IF(O9&gt;0,(S9/O9)*100,0)</f>
        <v>12.506321450325355</v>
      </c>
      <c r="T27" s="40">
        <f t="shared" ref="T27:T34" si="16">IF(O9&gt;0,(T9/O9)*100,0)</f>
        <v>41.159018164908986</v>
      </c>
      <c r="U27" s="40">
        <f t="shared" ref="U27:U34" si="17">IF(O9&gt;0,(U9/O9)*100,0)</f>
        <v>53.665339615234345</v>
      </c>
      <c r="W27" t="str">
        <f>$A$9</f>
        <v>Professional occupations</v>
      </c>
      <c r="X27" s="18">
        <f t="shared" ref="X27:AB27" si="18">X9/X$18*100</f>
        <v>18.718060964465796</v>
      </c>
      <c r="Y27" s="18">
        <f t="shared" si="18"/>
        <v>20.799437454347611</v>
      </c>
      <c r="Z27" s="18">
        <f t="shared" si="18"/>
        <v>22.273887851357738</v>
      </c>
      <c r="AA27" s="18">
        <f t="shared" si="18"/>
        <v>23.744312410946229</v>
      </c>
      <c r="AB27" s="18">
        <f t="shared" si="18"/>
        <v>26.182516987676319</v>
      </c>
      <c r="AC27" s="11"/>
      <c r="AD27" s="40">
        <f t="shared" ref="AD27:AD34" si="19">IF(Z9&gt;0,(AD9/Z9)*100,0)</f>
        <v>24.321586867785054</v>
      </c>
      <c r="AE27" s="40">
        <f t="shared" ref="AE27:AE34" si="20">IF(Z9&gt;0,(AE9/Z9)*100,0)</f>
        <v>63.291022742848135</v>
      </c>
      <c r="AF27" s="40">
        <f t="shared" ref="AF27:AF34" si="21">IF(Z9&gt;0,(AF9/Z9)*100,0)</f>
        <v>87.612609610633186</v>
      </c>
    </row>
    <row r="28" spans="1:32" x14ac:dyDescent="0.2">
      <c r="A28" t="str">
        <f>$A$10</f>
        <v>Associate professional occupations</v>
      </c>
      <c r="B28" s="18">
        <f t="shared" si="8"/>
        <v>11.03937564719307</v>
      </c>
      <c r="C28" s="18">
        <f t="shared" si="8"/>
        <v>11.77315864955964</v>
      </c>
      <c r="D28" s="18">
        <f t="shared" si="8"/>
        <v>12.560918402134401</v>
      </c>
      <c r="E28" s="18">
        <f t="shared" si="8"/>
        <v>11.961790898903731</v>
      </c>
      <c r="F28" s="18">
        <f t="shared" si="8"/>
        <v>12.510846758386155</v>
      </c>
      <c r="G28" s="11"/>
      <c r="H28" s="40">
        <f t="shared" si="11"/>
        <v>3.7944431179412792</v>
      </c>
      <c r="I28" s="40">
        <f t="shared" si="12"/>
        <v>46.117358162668914</v>
      </c>
      <c r="J28" s="40">
        <f t="shared" si="13"/>
        <v>49.911801280610199</v>
      </c>
      <c r="L28" t="str">
        <f>$A$10</f>
        <v>Associate professional occupations</v>
      </c>
      <c r="M28" s="18">
        <f t="shared" ref="M28:Q28" si="22">M10/M$18*100</f>
        <v>11.160219100749464</v>
      </c>
      <c r="N28" s="18">
        <f t="shared" si="22"/>
        <v>12.042438481760472</v>
      </c>
      <c r="O28" s="18">
        <f t="shared" si="22"/>
        <v>12.714196421945974</v>
      </c>
      <c r="P28" s="18">
        <f t="shared" si="22"/>
        <v>11.601441130025789</v>
      </c>
      <c r="Q28" s="18">
        <f t="shared" si="22"/>
        <v>11.653422647548703</v>
      </c>
      <c r="R28" s="11"/>
      <c r="S28" s="40">
        <f t="shared" si="15"/>
        <v>-5.7939984963282161</v>
      </c>
      <c r="T28" s="40">
        <f t="shared" si="16"/>
        <v>35.206531785273789</v>
      </c>
      <c r="U28" s="40">
        <f t="shared" si="17"/>
        <v>29.412533288945568</v>
      </c>
      <c r="W28" t="str">
        <f>$A$10</f>
        <v>Associate professional occupations</v>
      </c>
      <c r="X28" s="18">
        <f t="shared" ref="X28:AB28" si="23">X10/X$18*100</f>
        <v>10.906580278605254</v>
      </c>
      <c r="Y28" s="18">
        <f t="shared" si="23"/>
        <v>11.479389508735553</v>
      </c>
      <c r="Z28" s="18">
        <f t="shared" si="23"/>
        <v>12.39434314120162</v>
      </c>
      <c r="AA28" s="18">
        <f t="shared" si="23"/>
        <v>12.350528611587242</v>
      </c>
      <c r="AB28" s="18">
        <f t="shared" si="23"/>
        <v>13.416389852613067</v>
      </c>
      <c r="AC28" s="11"/>
      <c r="AD28" s="40">
        <f t="shared" si="19"/>
        <v>14.483614744475293</v>
      </c>
      <c r="AE28" s="40">
        <f t="shared" si="20"/>
        <v>58.28072113937246</v>
      </c>
      <c r="AF28" s="40">
        <f t="shared" si="21"/>
        <v>72.76433588384775</v>
      </c>
    </row>
    <row r="29" spans="1:32" x14ac:dyDescent="0.2">
      <c r="A29" t="str">
        <f>$A$11</f>
        <v>Administrative and secretarial occupations</v>
      </c>
      <c r="B29" s="18">
        <f t="shared" si="8"/>
        <v>13.233761117051149</v>
      </c>
      <c r="C29" s="18">
        <f t="shared" si="8"/>
        <v>12.086411959459435</v>
      </c>
      <c r="D29" s="18">
        <f t="shared" si="8"/>
        <v>12.757682926161232</v>
      </c>
      <c r="E29" s="18">
        <f t="shared" si="8"/>
        <v>12.020895710497296</v>
      </c>
      <c r="F29" s="18">
        <f t="shared" si="8"/>
        <v>10.908947360938264</v>
      </c>
      <c r="G29" s="11"/>
      <c r="H29" s="40">
        <f t="shared" si="11"/>
        <v>-10.891355998046306</v>
      </c>
      <c r="I29" s="40">
        <f t="shared" si="12"/>
        <v>46.445688035646036</v>
      </c>
      <c r="J29" s="40">
        <f t="shared" si="13"/>
        <v>35.554332037599735</v>
      </c>
      <c r="L29" t="str">
        <f>$A$11</f>
        <v>Administrative and secretarial occupations</v>
      </c>
      <c r="M29" s="18">
        <f t="shared" ref="M29:Q29" si="24">M11/M$18*100</f>
        <v>7.6701870896304785</v>
      </c>
      <c r="N29" s="18">
        <f t="shared" si="24"/>
        <v>7.0689852470602164</v>
      </c>
      <c r="O29" s="18">
        <f t="shared" si="24"/>
        <v>8.3319108303526015</v>
      </c>
      <c r="P29" s="18">
        <f t="shared" si="24"/>
        <v>8.1317721504174418</v>
      </c>
      <c r="Q29" s="18">
        <f t="shared" si="24"/>
        <v>8.8591699016371628</v>
      </c>
      <c r="R29" s="11"/>
      <c r="S29" s="40">
        <f t="shared" si="15"/>
        <v>9.2854656297290799</v>
      </c>
      <c r="T29" s="40">
        <f t="shared" si="16"/>
        <v>38.539021891505129</v>
      </c>
      <c r="U29" s="40">
        <f t="shared" si="17"/>
        <v>47.824487521234211</v>
      </c>
      <c r="W29" t="str">
        <f>$A$11</f>
        <v>Administrative and secretarial occupations</v>
      </c>
      <c r="X29" s="18">
        <f t="shared" ref="X29:AB29" si="25">X11/X$18*100</f>
        <v>19.347595519276734</v>
      </c>
      <c r="Y29" s="18">
        <f t="shared" si="25"/>
        <v>17.560142102569806</v>
      </c>
      <c r="Z29" s="18">
        <f t="shared" si="25"/>
        <v>17.567401518524232</v>
      </c>
      <c r="AA29" s="18">
        <f t="shared" si="25"/>
        <v>16.216399989011805</v>
      </c>
      <c r="AB29" s="18">
        <f t="shared" si="25"/>
        <v>13.073759149539759</v>
      </c>
      <c r="AC29" s="11"/>
      <c r="AD29" s="40">
        <f t="shared" si="19"/>
        <v>-21.291047620753599</v>
      </c>
      <c r="AE29" s="40">
        <f t="shared" si="20"/>
        <v>50.52100233339317</v>
      </c>
      <c r="AF29" s="40">
        <f t="shared" si="21"/>
        <v>29.229954712639572</v>
      </c>
    </row>
    <row r="30" spans="1:32" x14ac:dyDescent="0.2">
      <c r="A30" t="str">
        <f>$A$12</f>
        <v>Skilled trades occupations</v>
      </c>
      <c r="B30" s="18">
        <f t="shared" si="8"/>
        <v>10.786807192268709</v>
      </c>
      <c r="C30" s="18">
        <f t="shared" si="8"/>
        <v>9.9045108925842307</v>
      </c>
      <c r="D30" s="18">
        <f t="shared" si="8"/>
        <v>8.8877426761846685</v>
      </c>
      <c r="E30" s="18">
        <f t="shared" si="8"/>
        <v>8.6203625368939818</v>
      </c>
      <c r="F30" s="18">
        <f t="shared" si="8"/>
        <v>7.8360746980634461</v>
      </c>
      <c r="G30" s="11"/>
      <c r="H30" s="40">
        <f t="shared" si="11"/>
        <v>-8.1210786248536007</v>
      </c>
      <c r="I30" s="40">
        <f t="shared" si="12"/>
        <v>40.478472044074479</v>
      </c>
      <c r="J30" s="40">
        <f t="shared" si="13"/>
        <v>32.357393419220877</v>
      </c>
      <c r="L30" t="str">
        <f>$A$12</f>
        <v>Skilled trades occupations</v>
      </c>
      <c r="M30" s="18">
        <f t="shared" ref="M30:Q30" si="26">M12/M$18*100</f>
        <v>18.566523677212068</v>
      </c>
      <c r="N30" s="18">
        <f t="shared" si="26"/>
        <v>17.008919099268685</v>
      </c>
      <c r="O30" s="18">
        <f t="shared" si="26"/>
        <v>15.057060608893815</v>
      </c>
      <c r="P30" s="18">
        <f t="shared" si="26"/>
        <v>14.439193689407631</v>
      </c>
      <c r="Q30" s="18">
        <f t="shared" si="26"/>
        <v>12.912600600745607</v>
      </c>
      <c r="R30" s="11"/>
      <c r="S30" s="40">
        <f t="shared" si="15"/>
        <v>-11.857064675918631</v>
      </c>
      <c r="T30" s="40">
        <f t="shared" si="16"/>
        <v>37.049333709330163</v>
      </c>
      <c r="U30" s="40">
        <f t="shared" si="17"/>
        <v>25.192269033411531</v>
      </c>
      <c r="W30" t="str">
        <f>$A$12</f>
        <v>Skilled trades occupations</v>
      </c>
      <c r="X30" s="18">
        <f t="shared" ref="X30:AB30" si="27">X12/X$18*100</f>
        <v>2.2376447203065704</v>
      </c>
      <c r="Y30" s="18">
        <f t="shared" si="27"/>
        <v>2.1540014025723453</v>
      </c>
      <c r="Z30" s="18">
        <f t="shared" si="27"/>
        <v>2.1832214037832025</v>
      </c>
      <c r="AA30" s="18">
        <f t="shared" si="27"/>
        <v>2.3431305026864555</v>
      </c>
      <c r="AB30" s="18">
        <f t="shared" si="27"/>
        <v>2.4746521351408086</v>
      </c>
      <c r="AC30" s="11"/>
      <c r="AD30" s="40">
        <f t="shared" si="19"/>
        <v>19.880227226734316</v>
      </c>
      <c r="AE30" s="40">
        <f t="shared" si="20"/>
        <v>66.179946837110521</v>
      </c>
      <c r="AF30" s="40">
        <f t="shared" si="21"/>
        <v>86.060174063844826</v>
      </c>
    </row>
    <row r="31" spans="1:32" x14ac:dyDescent="0.2">
      <c r="A31" t="str">
        <f>$A$13</f>
        <v>Caring, leisure and other service occupations</v>
      </c>
      <c r="B31" s="18">
        <f t="shared" si="8"/>
        <v>9.8269895436851726</v>
      </c>
      <c r="C31" s="18">
        <f t="shared" si="8"/>
        <v>10.009745132249748</v>
      </c>
      <c r="D31" s="18">
        <f t="shared" si="8"/>
        <v>9.6728687154157491</v>
      </c>
      <c r="E31" s="18">
        <f t="shared" si="8"/>
        <v>10.031671533005024</v>
      </c>
      <c r="F31" s="18">
        <f t="shared" si="8"/>
        <v>10.511721313136489</v>
      </c>
      <c r="G31" s="11"/>
      <c r="H31" s="40">
        <f t="shared" si="11"/>
        <v>13.247164767291398</v>
      </c>
      <c r="I31" s="40">
        <f t="shared" si="12"/>
        <v>59.225866332227753</v>
      </c>
      <c r="J31" s="40">
        <f t="shared" si="13"/>
        <v>72.473031099519147</v>
      </c>
      <c r="L31" t="str">
        <f>$A$13</f>
        <v>Caring, leisure and other service occupations</v>
      </c>
      <c r="M31" s="18">
        <f t="shared" ref="M31:Q31" si="28">M13/M$18*100</f>
        <v>3.2063013225977453</v>
      </c>
      <c r="N31" s="18">
        <f t="shared" si="28"/>
        <v>3.4519573149340017</v>
      </c>
      <c r="O31" s="18">
        <f t="shared" si="28"/>
        <v>3.4733190827570675</v>
      </c>
      <c r="P31" s="18">
        <f t="shared" si="28"/>
        <v>3.8568819928188982</v>
      </c>
      <c r="Q31" s="18">
        <f t="shared" si="28"/>
        <v>4.3140306113429103</v>
      </c>
      <c r="R31" s="11"/>
      <c r="S31" s="40">
        <f t="shared" si="15"/>
        <v>27.659320878879633</v>
      </c>
      <c r="T31" s="40">
        <f t="shared" si="16"/>
        <v>51.170154441082062</v>
      </c>
      <c r="U31" s="40">
        <f t="shared" si="17"/>
        <v>78.829475319961702</v>
      </c>
      <c r="W31" t="str">
        <f>$A$13</f>
        <v>Caring, leisure and other service occupations</v>
      </c>
      <c r="X31" s="18">
        <f t="shared" ref="X31:AB31" si="29">X13/X$18*100</f>
        <v>17.102491085139441</v>
      </c>
      <c r="Y31" s="18">
        <f t="shared" si="29"/>
        <v>17.163922543363078</v>
      </c>
      <c r="Z31" s="18">
        <f t="shared" si="29"/>
        <v>16.410244361286562</v>
      </c>
      <c r="AA31" s="18">
        <f t="shared" si="29"/>
        <v>16.692903950687711</v>
      </c>
      <c r="AB31" s="18">
        <f t="shared" si="29"/>
        <v>17.057228891272889</v>
      </c>
      <c r="AC31" s="11"/>
      <c r="AD31" s="40">
        <f t="shared" si="19"/>
        <v>9.9321214081888716</v>
      </c>
      <c r="AE31" s="40">
        <f t="shared" si="20"/>
        <v>61.078818381929302</v>
      </c>
      <c r="AF31" s="40">
        <f t="shared" si="21"/>
        <v>71.010939790118172</v>
      </c>
    </row>
    <row r="32" spans="1:32" x14ac:dyDescent="0.2">
      <c r="A32" t="str">
        <f>$A$14</f>
        <v>Sales and customer service occupations</v>
      </c>
      <c r="B32" s="18">
        <f t="shared" si="8"/>
        <v>8.8032983818263197</v>
      </c>
      <c r="C32" s="18">
        <f t="shared" si="8"/>
        <v>8.5502904686398704</v>
      </c>
      <c r="D32" s="18">
        <f t="shared" si="8"/>
        <v>8.3812380061219027</v>
      </c>
      <c r="E32" s="18">
        <f t="shared" si="8"/>
        <v>8.2945999105474577</v>
      </c>
      <c r="F32" s="18">
        <f t="shared" si="8"/>
        <v>8.100394519268681</v>
      </c>
      <c r="H32" s="40">
        <f t="shared" si="11"/>
        <v>0.71792976844780976</v>
      </c>
      <c r="I32" s="40">
        <f t="shared" si="12"/>
        <v>46.005477057647369</v>
      </c>
      <c r="J32" s="40">
        <f t="shared" si="13"/>
        <v>46.723406826095179</v>
      </c>
      <c r="L32" t="str">
        <f>$A$14</f>
        <v>Sales and customer service occupations</v>
      </c>
      <c r="M32" s="18">
        <f t="shared" ref="M32:Q32" si="30">M14/M$18*100</f>
        <v>6.5350784703248666</v>
      </c>
      <c r="N32" s="18">
        <f t="shared" si="30"/>
        <v>6.7637536527060007</v>
      </c>
      <c r="O32" s="18">
        <f t="shared" si="30"/>
        <v>6.7665191587591629</v>
      </c>
      <c r="P32" s="18">
        <f t="shared" si="30"/>
        <v>7.0544135428898533</v>
      </c>
      <c r="Q32" s="18">
        <f t="shared" si="30"/>
        <v>7.3004965107232627</v>
      </c>
      <c r="S32" s="40">
        <f t="shared" si="15"/>
        <v>10.892218397589538</v>
      </c>
      <c r="T32" s="40">
        <f t="shared" si="16"/>
        <v>36.391092468315037</v>
      </c>
      <c r="U32" s="40">
        <f t="shared" si="17"/>
        <v>47.283310865904575</v>
      </c>
      <c r="W32" t="str">
        <f>$A$14</f>
        <v>Sales and customer service occupations</v>
      </c>
      <c r="X32" s="18">
        <f t="shared" ref="X32:AB32" si="31">X14/X$18*100</f>
        <v>11.295854580126747</v>
      </c>
      <c r="Y32" s="18">
        <f t="shared" si="31"/>
        <v>10.499301581644726</v>
      </c>
      <c r="Z32" s="18">
        <f t="shared" si="31"/>
        <v>10.13603764186333</v>
      </c>
      <c r="AA32" s="18">
        <f t="shared" si="31"/>
        <v>9.6324867457901053</v>
      </c>
      <c r="AB32" s="18">
        <f t="shared" si="31"/>
        <v>8.9451831233781167</v>
      </c>
      <c r="AD32" s="40">
        <f t="shared" si="19"/>
        <v>-6.6633518610671132</v>
      </c>
      <c r="AE32" s="40">
        <f t="shared" si="20"/>
        <v>52.980557373834067</v>
      </c>
      <c r="AF32" s="40">
        <f t="shared" si="21"/>
        <v>46.317205512766954</v>
      </c>
    </row>
    <row r="33" spans="1:32" x14ac:dyDescent="0.2">
      <c r="A33" t="str">
        <f>$A$15</f>
        <v>Process, plant and machine operatives</v>
      </c>
      <c r="B33" s="18">
        <f t="shared" si="8"/>
        <v>7.7307963492199274</v>
      </c>
      <c r="C33" s="18">
        <f t="shared" si="8"/>
        <v>7.1940327983359351</v>
      </c>
      <c r="D33" s="18">
        <f t="shared" si="8"/>
        <v>6.6224739062835729</v>
      </c>
      <c r="E33" s="18">
        <f t="shared" si="8"/>
        <v>7.3259135374427613</v>
      </c>
      <c r="F33" s="18">
        <f t="shared" si="8"/>
        <v>6.8731192403041526</v>
      </c>
      <c r="G33" s="11"/>
      <c r="H33" s="40">
        <f t="shared" si="11"/>
        <v>8.1539575319664195</v>
      </c>
      <c r="I33" s="40">
        <f t="shared" si="12"/>
        <v>50.679007666396849</v>
      </c>
      <c r="J33" s="40">
        <f t="shared" si="13"/>
        <v>58.832965198363276</v>
      </c>
      <c r="L33" t="str">
        <f>$A$15</f>
        <v>Process, plant and machine operatives</v>
      </c>
      <c r="M33" s="18">
        <f t="shared" ref="M33:Q33" si="32">M15/M$18*100</f>
        <v>12.568983520064753</v>
      </c>
      <c r="N33" s="18">
        <f t="shared" si="32"/>
        <v>11.717317995257309</v>
      </c>
      <c r="O33" s="18">
        <f t="shared" si="32"/>
        <v>10.864341279301815</v>
      </c>
      <c r="P33" s="18">
        <f t="shared" si="32"/>
        <v>11.704327474090556</v>
      </c>
      <c r="Q33" s="18">
        <f t="shared" si="32"/>
        <v>10.93502866123762</v>
      </c>
      <c r="R33" s="11"/>
      <c r="S33" s="40">
        <f t="shared" si="15"/>
        <v>3.4500049630372986</v>
      </c>
      <c r="T33" s="40">
        <f t="shared" si="16"/>
        <v>47.467445166607675</v>
      </c>
      <c r="U33" s="40">
        <f t="shared" si="17"/>
        <v>50.917450129644969</v>
      </c>
      <c r="W33" t="str">
        <f>$A$15</f>
        <v>Process, plant and machine operatives</v>
      </c>
      <c r="X33" s="18">
        <f t="shared" ref="X33:AB33" si="33">X15/X$18*100</f>
        <v>2.4140925498762087</v>
      </c>
      <c r="Y33" s="18">
        <f t="shared" si="33"/>
        <v>2.2593832364225284</v>
      </c>
      <c r="Z33" s="18">
        <f t="shared" si="33"/>
        <v>2.0126142188257616</v>
      </c>
      <c r="AA33" s="18">
        <f t="shared" si="33"/>
        <v>2.602573144540433</v>
      </c>
      <c r="AB33" s="18">
        <f t="shared" si="33"/>
        <v>2.5832538411274224</v>
      </c>
      <c r="AC33" s="11"/>
      <c r="AD33" s="40">
        <f t="shared" si="19"/>
        <v>35.749340022204976</v>
      </c>
      <c r="AE33" s="40">
        <f t="shared" si="20"/>
        <v>69.519396525412162</v>
      </c>
      <c r="AF33" s="40">
        <f t="shared" si="21"/>
        <v>105.26873654761715</v>
      </c>
    </row>
    <row r="34" spans="1:32" x14ac:dyDescent="0.2">
      <c r="A34" t="str">
        <f>$A$16</f>
        <v>Elementary occupations</v>
      </c>
      <c r="B34" s="18">
        <f t="shared" si="8"/>
        <v>12.151114883104972</v>
      </c>
      <c r="C34" s="18">
        <f t="shared" si="8"/>
        <v>10.968622721505321</v>
      </c>
      <c r="D34" s="18">
        <f t="shared" si="8"/>
        <v>9.9793890682006428</v>
      </c>
      <c r="E34" s="18">
        <f t="shared" si="8"/>
        <v>9.5000208504352415</v>
      </c>
      <c r="F34" s="18">
        <f t="shared" si="8"/>
        <v>8.4458854192456876</v>
      </c>
      <c r="G34" s="11"/>
      <c r="H34" s="40">
        <f t="shared" si="11"/>
        <v>-11.803769593654872</v>
      </c>
      <c r="I34" s="40">
        <f t="shared" si="12"/>
        <v>43.615185867746149</v>
      </c>
      <c r="J34" s="40">
        <f t="shared" si="13"/>
        <v>31.811416274091275</v>
      </c>
      <c r="L34" t="str">
        <f>$A$16</f>
        <v>Elementary occupations</v>
      </c>
      <c r="M34" s="18">
        <f t="shared" ref="M34:Q34" si="34">M16/M$18*100</f>
        <v>12.787676864491972</v>
      </c>
      <c r="N34" s="18">
        <f t="shared" si="34"/>
        <v>11.353600025266456</v>
      </c>
      <c r="O34" s="18">
        <f t="shared" si="34"/>
        <v>10.773450995265851</v>
      </c>
      <c r="P34" s="18">
        <f t="shared" si="34"/>
        <v>10.657507702593081</v>
      </c>
      <c r="Q34" s="18">
        <f t="shared" si="34"/>
        <v>9.8287485911435013</v>
      </c>
      <c r="R34" s="11"/>
      <c r="S34" s="40">
        <f t="shared" si="15"/>
        <v>-6.2314121538257368</v>
      </c>
      <c r="T34" s="40">
        <f t="shared" si="16"/>
        <v>37.832468657238422</v>
      </c>
      <c r="U34" s="40">
        <f t="shared" si="17"/>
        <v>31.601056503412689</v>
      </c>
      <c r="W34" t="str">
        <f>$A$16</f>
        <v>Elementary occupations</v>
      </c>
      <c r="X34" s="18">
        <f t="shared" ref="X34:AB34" si="35">X16/X$18*100</f>
        <v>11.45159430123233</v>
      </c>
      <c r="Y34" s="18">
        <f t="shared" si="35"/>
        <v>10.548634151108642</v>
      </c>
      <c r="Z34" s="18">
        <f t="shared" si="35"/>
        <v>9.1164403371283687</v>
      </c>
      <c r="AA34" s="18">
        <f t="shared" si="35"/>
        <v>8.2513485042028538</v>
      </c>
      <c r="AB34" s="18">
        <f t="shared" si="35"/>
        <v>6.9854154140930715</v>
      </c>
      <c r="AC34" s="11"/>
      <c r="AD34" s="40">
        <f t="shared" si="19"/>
        <v>-18.960244192207139</v>
      </c>
      <c r="AE34" s="40">
        <f t="shared" si="20"/>
        <v>51.041821591401245</v>
      </c>
      <c r="AF34" s="40">
        <f t="shared" si="21"/>
        <v>32.08157739919411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4.2098553181878637</v>
      </c>
      <c r="I36" s="43">
        <f t="shared" si="12"/>
        <v>49.324651426724081</v>
      </c>
      <c r="J36" s="43">
        <f t="shared" si="13"/>
        <v>53.534506744911944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2.7812723754397135</v>
      </c>
      <c r="T36" s="43">
        <f t="shared" ref="T36" si="37">IF(O18&gt;0,(T18/O18)*100,0)</f>
        <v>40.867979675851387</v>
      </c>
      <c r="U36" s="43">
        <f t="shared" ref="U36" si="38">IF(O18&gt;0,(U18/O18)*100,0)</f>
        <v>43.649252051291093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5.7623713067485065</v>
      </c>
      <c r="AE36" s="43">
        <f t="shared" ref="AE36" si="40">IF(Z18&gt;0,(AE18/Z18)*100,0)</f>
        <v>58.514960025805209</v>
      </c>
      <c r="AF36" s="43">
        <f t="shared" ref="AF36" si="41">IF(Z18&gt;0,(AF18/Z18)*100,0)</f>
        <v>64.277331332553729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West Yorkshire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West Yorkshire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West Yorkshire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3.5426327321219864</v>
      </c>
      <c r="C46" s="18">
        <f t="shared" si="42"/>
        <v>5.4961201162947448</v>
      </c>
      <c r="D46" s="18">
        <f t="shared" si="42"/>
        <v>0.17214645772620774</v>
      </c>
      <c r="E46" s="18">
        <f t="shared" si="42"/>
        <v>1.0856634231190432</v>
      </c>
      <c r="F46" s="18">
        <f>IF(F$6-D$6 &lt;&gt; 0,(EXP(LN(F8/D8)/(F$6-D$6))-1)*100,0)</f>
        <v>0.78023585639686033</v>
      </c>
      <c r="H46" s="18">
        <f>IF($F$6-$D$6 &lt;&gt; 0,(EXP(LN(1+(H26/100))/($F$6-$D$6))-1)*100,0)</f>
        <v>0.78023585639686033</v>
      </c>
      <c r="I46" s="18">
        <f>IF($F$6-$D$6 &lt;&gt; 0,(EXP(LN(1+(I26/100))/($F$6-$D$6))-1)*100,0)</f>
        <v>3.018813262827158</v>
      </c>
      <c r="J46" s="18">
        <f>IF($F$6-$D$6 &lt;&gt; 0,(EXP(LN(1+(J26/100))/($F$6-$D$6))-1)*100,0)</f>
        <v>3.5432877193198209</v>
      </c>
      <c r="L46" t="str">
        <f>$A$8</f>
        <v>Managers, directors and senior officials</v>
      </c>
      <c r="M46" s="18">
        <f t="shared" ref="M46:M54" si="43">IF(N$6-M$6 &lt;&gt; 0,(EXP(LN(N8/M8)/(N$6-M$6))-1)*100,0)</f>
        <v>2.8396682044759203</v>
      </c>
      <c r="N46" s="18">
        <f t="shared" ref="N46:N54" si="44">IF(O$6-N$6 &lt;&gt; 0,(EXP(LN(O8/N8)/(O$6-N$6))-1)*100,0)</f>
        <v>5.0811348097173026</v>
      </c>
      <c r="O46" s="18">
        <f t="shared" ref="O46:O54" si="45">IF(P$6-O$6 &lt;&gt; 0,(EXP(LN(P8/O8)/(P$6-O$6))-1)*100,0)</f>
        <v>-0.32020692775036608</v>
      </c>
      <c r="P46" s="18">
        <f t="shared" ref="P46:P54" si="46">IF(Q$6-P$6 &lt;&gt; 0,(EXP(LN(Q8/P8)/(Q$6-P$6))-1)*100,0)</f>
        <v>0.68809653655339531</v>
      </c>
      <c r="Q46" s="18">
        <f>IF(Q$6-O$6 &lt;&gt; 0,(EXP(LN(Q8/O8)/(Q$6-O$6))-1)*100,0)</f>
        <v>0.35086717814265533</v>
      </c>
      <c r="S46" s="18">
        <f>IF($F$6-$D$6 &lt;&gt; 0,(EXP(LN(1+(S26/100))/($F$6-$D$6))-1)*100,0)</f>
        <v>0.35086717814265533</v>
      </c>
      <c r="T46" s="18">
        <f>IF($F$6-$D$6 &lt;&gt; 0,(EXP(LN(1+(T26/100))/($F$6-$D$6))-1)*100,0)</f>
        <v>2.6885541188151896</v>
      </c>
      <c r="U46" s="18">
        <f>IF($F$6-$D$6 &lt;&gt; 0,(EXP(LN(1+(U26/100))/($F$6-$D$6))-1)*100,0)</f>
        <v>2.9325011867038286</v>
      </c>
      <c r="W46" t="str">
        <f>$A$8</f>
        <v>Managers, directors and senior officials</v>
      </c>
      <c r="X46" s="18">
        <f t="shared" ref="X46:X54" si="47">IF(Y$6-X$6 &lt;&gt; 0,(EXP(LN(Y8/X8)/(Y$6-X$6))-1)*100,0)</f>
        <v>4.8038158647265128</v>
      </c>
      <c r="Y46" s="18">
        <f t="shared" ref="Y46:Y54" si="48">IF(Z$6-Y$6 &lt;&gt; 0,(EXP(LN(Z8/Y8)/(Z$6-Y$6))-1)*100,0)</f>
        <v>6.2062921716291131</v>
      </c>
      <c r="Z46" s="18">
        <f t="shared" ref="Z46:Z54" si="49">IF(AA$6-Z$6 &lt;&gt; 0,(EXP(LN(AA8/Z8)/(AA$6-Z$6))-1)*100,0)</f>
        <v>0.98436057264150723</v>
      </c>
      <c r="AA46" s="18">
        <f t="shared" ref="AA46:AA54" si="50">IF(AB$6-AA$6 &lt;&gt; 0,(EXP(LN(AB8/AA8)/(AB$6-AA$6))-1)*100,0)</f>
        <v>1.6889378203019723</v>
      </c>
      <c r="AB46" s="18">
        <f>IF(AB$6-Z$6 &lt;&gt; 0,(EXP(LN(AB8/Z8)/(AB$6-Z$6))-1)*100,0)</f>
        <v>1.453534213450669</v>
      </c>
      <c r="AD46" s="18">
        <f>IF($F$6-$D$6 &lt;&gt; 0,(EXP(LN(1+(AD26/100))/($F$6-$D$6))-1)*100,0)</f>
        <v>1.453534213450669</v>
      </c>
      <c r="AE46" s="18">
        <f>IF($F$6-$D$6 &lt;&gt; 0,(EXP(LN(1+(AE26/100))/($F$6-$D$6))-1)*100,0)</f>
        <v>3.5462963877334053</v>
      </c>
      <c r="AF46" s="18">
        <f>IF($F$6-$D$6 &lt;&gt; 0,(EXP(LN(1+(AF26/100))/($F$6-$D$6))-1)*100,0)</f>
        <v>4.4748198864310584</v>
      </c>
    </row>
    <row r="47" spans="1:32" x14ac:dyDescent="0.2">
      <c r="A47" t="str">
        <f>$A$9</f>
        <v>Professional occupations</v>
      </c>
      <c r="B47" s="18">
        <f t="shared" si="42"/>
        <v>3.9778274023287707</v>
      </c>
      <c r="C47" s="18">
        <f t="shared" si="42"/>
        <v>7.1367037135633415</v>
      </c>
      <c r="D47" s="18">
        <f t="shared" si="42"/>
        <v>1.3321179341383882</v>
      </c>
      <c r="E47" s="18">
        <f t="shared" si="42"/>
        <v>1.0437624006444768</v>
      </c>
      <c r="F47" s="18">
        <f>IF(F$6-D$6 &lt;&gt; 0,(EXP(LN(F9/D9)/(F$6-D$6))-1)*100,0)</f>
        <v>1.1397896231596816</v>
      </c>
      <c r="H47" s="18">
        <f t="shared" ref="H47:J56" si="51">IF($F$6-$D$6 &lt;&gt; 0,(EXP(LN(1+(H27/100))/($F$6-$D$6))-1)*100,0)</f>
        <v>1.1397896231596816</v>
      </c>
      <c r="I47" s="18">
        <f t="shared" si="51"/>
        <v>2.8507076632394712</v>
      </c>
      <c r="J47" s="18">
        <f t="shared" si="51"/>
        <v>3.6403137032342547</v>
      </c>
      <c r="L47" t="str">
        <f>$A$9</f>
        <v>Professional occupations</v>
      </c>
      <c r="M47" s="18">
        <f t="shared" si="43"/>
        <v>4.1579181420992262</v>
      </c>
      <c r="N47" s="18">
        <f t="shared" si="44"/>
        <v>5.8415484143140128</v>
      </c>
      <c r="O47" s="18">
        <f t="shared" si="45"/>
        <v>1.0262103309732096</v>
      </c>
      <c r="P47" s="18">
        <f t="shared" si="46"/>
        <v>0.67013741609294186</v>
      </c>
      <c r="Q47" s="18">
        <f>IF(Q$6-O$6 &lt;&gt; 0,(EXP(LN(Q9/O9)/(Q$6-O$6))-1)*100,0)</f>
        <v>0.78868872435995385</v>
      </c>
      <c r="S47" s="18">
        <f t="shared" ref="S47:U47" si="52">IF($F$6-$D$6 &lt;&gt; 0,(EXP(LN(1+(S27/100))/($F$6-$D$6))-1)*100,0)</f>
        <v>0.78868872435995385</v>
      </c>
      <c r="T47" s="18">
        <f t="shared" si="52"/>
        <v>2.3247224367361818</v>
      </c>
      <c r="U47" s="18">
        <f t="shared" si="52"/>
        <v>2.9054543907129915</v>
      </c>
      <c r="W47" t="str">
        <f>$A$9</f>
        <v>Professional occupations</v>
      </c>
      <c r="X47" s="18">
        <f t="shared" si="47"/>
        <v>3.8020207541078266</v>
      </c>
      <c r="Y47" s="18">
        <f t="shared" si="48"/>
        <v>8.4119143603984305</v>
      </c>
      <c r="Z47" s="18">
        <f t="shared" si="49"/>
        <v>1.6227317972636657</v>
      </c>
      <c r="AA47" s="18">
        <f t="shared" si="50"/>
        <v>1.3816188782238337</v>
      </c>
      <c r="AB47" s="18">
        <f>IF(AB$6-Z$6 &lt;&gt; 0,(EXP(LN(AB9/Z9)/(AB$6-Z$6))-1)*100,0)</f>
        <v>1.4619262206480244</v>
      </c>
      <c r="AD47" s="18">
        <f t="shared" ref="AD47:AF47" si="53">IF($F$6-$D$6 &lt;&gt; 0,(EXP(LN(1+(AD27/100))/($F$6-$D$6))-1)*100,0)</f>
        <v>1.4619262206480244</v>
      </c>
      <c r="AE47" s="18">
        <f t="shared" si="53"/>
        <v>3.3231141452467527</v>
      </c>
      <c r="AF47" s="18">
        <f t="shared" si="53"/>
        <v>4.2839489329533631</v>
      </c>
    </row>
    <row r="48" spans="1:32" x14ac:dyDescent="0.2">
      <c r="A48" t="str">
        <f>$A$10</f>
        <v>Associate professional occupations</v>
      </c>
      <c r="B48" s="18">
        <f t="shared" si="42"/>
        <v>2.6437906571535441</v>
      </c>
      <c r="C48" s="18">
        <f t="shared" si="42"/>
        <v>7.792751447773516</v>
      </c>
      <c r="D48" s="18">
        <f t="shared" si="42"/>
        <v>-0.72027020127566344</v>
      </c>
      <c r="E48" s="18">
        <f t="shared" si="42"/>
        <v>0.73656018087853159</v>
      </c>
      <c r="F48" s="18">
        <f t="shared" ref="F48:F56" si="54">IF(F$6-D$6 &lt;&gt; 0,(EXP(LN(F10/D10)/(F$6-D$6))-1)*100,0)</f>
        <v>0.24859013282851894</v>
      </c>
      <c r="H48" s="18">
        <f t="shared" si="51"/>
        <v>0.24859013282851894</v>
      </c>
      <c r="I48" s="18">
        <f t="shared" si="51"/>
        <v>2.5604979511736792</v>
      </c>
      <c r="J48" s="18">
        <f t="shared" si="51"/>
        <v>2.7359374526763736</v>
      </c>
      <c r="L48" t="str">
        <f>$A$10</f>
        <v>Associate professional occupations</v>
      </c>
      <c r="M48" s="18">
        <f t="shared" si="43"/>
        <v>2.8558956584199269</v>
      </c>
      <c r="N48" s="18">
        <f t="shared" si="44"/>
        <v>6.4719798721392552</v>
      </c>
      <c r="O48" s="18">
        <f t="shared" si="45"/>
        <v>-1.6344289559104497</v>
      </c>
      <c r="P48" s="18">
        <f>IF(Q$6-P$6 &lt;&gt; 0,(EXP(LN(Q10/P10)/(Q$6-P$6))-1)*100,0)</f>
        <v>0.22736165937735642</v>
      </c>
      <c r="Q48" s="18">
        <f t="shared" ref="Q48:Q54" si="55">IF(Q$6-O$6 &lt;&gt; 0,(EXP(LN(Q10/O10)/(Q$6-O$6))-1)*100,0)</f>
        <v>-0.39711803391253575</v>
      </c>
      <c r="S48" s="18">
        <f t="shared" ref="S48:U48" si="56">IF($F$6-$D$6 &lt;&gt; 0,(EXP(LN(1+(S28/100))/($F$6-$D$6))-1)*100,0)</f>
        <v>-0.39711803391253575</v>
      </c>
      <c r="T48" s="18">
        <f t="shared" si="56"/>
        <v>2.031243161419205</v>
      </c>
      <c r="U48" s="18">
        <f t="shared" si="56"/>
        <v>1.7337584237257175</v>
      </c>
      <c r="W48" t="str">
        <f>$A$10</f>
        <v>Associate professional occupations</v>
      </c>
      <c r="X48" s="18">
        <f t="shared" si="47"/>
        <v>2.4037057972813303</v>
      </c>
      <c r="Y48" s="18">
        <f t="shared" si="48"/>
        <v>9.3043125350084068</v>
      </c>
      <c r="Z48" s="18">
        <f t="shared" si="49"/>
        <v>0.26065963968631145</v>
      </c>
      <c r="AA48" s="18">
        <f t="shared" si="50"/>
        <v>1.2299575065942703</v>
      </c>
      <c r="AB48" s="18">
        <f t="shared" ref="AB48:AB54" si="57">IF(AB$6-Z$6 &lt;&gt; 0,(EXP(LN(AB10/Z10)/(AB$6-Z$6))-1)*100,0)</f>
        <v>0.90582144897748407</v>
      </c>
      <c r="AD48" s="18">
        <f t="shared" ref="AD48:AF48" si="58">IF($F$6-$D$6 &lt;&gt; 0,(EXP(LN(1+(AD28/100))/($F$6-$D$6))-1)*100,0)</f>
        <v>0.90582144897748407</v>
      </c>
      <c r="AE48" s="18">
        <f t="shared" si="58"/>
        <v>3.1086739004480224</v>
      </c>
      <c r="AF48" s="18">
        <f t="shared" si="58"/>
        <v>3.7123017674693282</v>
      </c>
    </row>
    <row r="49" spans="1:32" x14ac:dyDescent="0.2">
      <c r="A49" t="str">
        <f>$A$11</f>
        <v>Administrative and secretarial occupations</v>
      </c>
      <c r="B49" s="18">
        <f t="shared" si="42"/>
        <v>-1.2586441021187444</v>
      </c>
      <c r="C49" s="18">
        <f t="shared" si="42"/>
        <v>6.6437899779624665</v>
      </c>
      <c r="D49" s="18">
        <f t="shared" si="42"/>
        <v>-0.93080612662324036</v>
      </c>
      <c r="E49" s="18">
        <f t="shared" si="42"/>
        <v>-0.68321124419750134</v>
      </c>
      <c r="F49" s="18">
        <f t="shared" si="54"/>
        <v>-0.76581155008190738</v>
      </c>
      <c r="H49" s="18">
        <f t="shared" si="51"/>
        <v>-0.76581155008190738</v>
      </c>
      <c r="I49" s="18">
        <f t="shared" si="51"/>
        <v>2.5758456215085435</v>
      </c>
      <c r="J49" s="18">
        <f t="shared" si="51"/>
        <v>2.0487196165740462</v>
      </c>
      <c r="L49" t="str">
        <f>$A$11</f>
        <v>Administrative and secretarial occupations</v>
      </c>
      <c r="M49" s="18">
        <f t="shared" si="43"/>
        <v>-1.1204364157669566</v>
      </c>
      <c r="N49" s="18">
        <f t="shared" si="44"/>
        <v>18.86346544951223</v>
      </c>
      <c r="O49" s="18">
        <f t="shared" si="45"/>
        <v>-0.30195773698211692</v>
      </c>
      <c r="P49" s="18">
        <f t="shared" si="46"/>
        <v>1.0445573140799302</v>
      </c>
      <c r="Q49" s="18">
        <f t="shared" si="55"/>
        <v>0.59371033811976837</v>
      </c>
      <c r="S49" s="18">
        <f t="shared" ref="S49:U49" si="59">IF($F$6-$D$6 &lt;&gt; 0,(EXP(LN(1+(S29/100))/($F$6-$D$6))-1)*100,0)</f>
        <v>0.59371033811976837</v>
      </c>
      <c r="T49" s="18">
        <f t="shared" si="59"/>
        <v>2.1969985645871049</v>
      </c>
      <c r="U49" s="18">
        <f t="shared" si="59"/>
        <v>2.6399485029920067</v>
      </c>
      <c r="W49" t="str">
        <f>$A$11</f>
        <v>Administrative and secretarial occupations</v>
      </c>
      <c r="X49" s="18">
        <f t="shared" si="47"/>
        <v>-1.3190363399901206</v>
      </c>
      <c r="Y49" s="18">
        <f t="shared" si="48"/>
        <v>1.2772908086937207</v>
      </c>
      <c r="Z49" s="18">
        <f t="shared" si="49"/>
        <v>-1.261270304269857</v>
      </c>
      <c r="AA49" s="18">
        <f t="shared" si="50"/>
        <v>-1.7440983333263715</v>
      </c>
      <c r="AB49" s="18">
        <f t="shared" si="57"/>
        <v>-1.5834185629343134</v>
      </c>
      <c r="AD49" s="18">
        <f t="shared" ref="AD49:AF49" si="60">IF($F$6-$D$6 &lt;&gt; 0,(EXP(LN(1+(AD29/100))/($F$6-$D$6))-1)*100,0)</f>
        <v>-1.5834185629343134</v>
      </c>
      <c r="AE49" s="18">
        <f t="shared" si="60"/>
        <v>2.7637175475902609</v>
      </c>
      <c r="AF49" s="18">
        <f t="shared" si="60"/>
        <v>1.7241835422455942</v>
      </c>
    </row>
    <row r="50" spans="1:32" x14ac:dyDescent="0.2">
      <c r="A50" t="str">
        <f>$A$12</f>
        <v>Skilled trades occupations</v>
      </c>
      <c r="B50" s="18">
        <f t="shared" si="42"/>
        <v>-1.1263445863380683</v>
      </c>
      <c r="C50" s="18">
        <f t="shared" si="42"/>
        <v>-9.339189393396774</v>
      </c>
      <c r="D50" s="18">
        <f t="shared" si="42"/>
        <v>-0.35570567603564474</v>
      </c>
      <c r="E50" s="18">
        <f t="shared" si="42"/>
        <v>-0.66658397738281749</v>
      </c>
      <c r="F50" s="18">
        <f t="shared" si="54"/>
        <v>-0.56306579365784648</v>
      </c>
      <c r="H50" s="18">
        <f t="shared" si="51"/>
        <v>-0.56306579365784648</v>
      </c>
      <c r="I50" s="18">
        <f t="shared" si="51"/>
        <v>2.2917601529142129</v>
      </c>
      <c r="J50" s="18">
        <f t="shared" si="51"/>
        <v>1.8864773417414549</v>
      </c>
      <c r="L50" t="str">
        <f>$A$12</f>
        <v>Skilled trades occupations</v>
      </c>
      <c r="M50" s="18">
        <f t="shared" si="43"/>
        <v>-1.2686008930523629</v>
      </c>
      <c r="N50" s="18">
        <f t="shared" si="44"/>
        <v>-10.726135933239679</v>
      </c>
      <c r="O50" s="18">
        <f t="shared" si="45"/>
        <v>-0.65201537639086871</v>
      </c>
      <c r="P50" s="18">
        <f t="shared" si="46"/>
        <v>-0.93067129645654223</v>
      </c>
      <c r="Q50" s="18">
        <f t="shared" si="55"/>
        <v>-0.83787294123576217</v>
      </c>
      <c r="S50" s="18">
        <f t="shared" ref="S50:U50" si="61">IF($F$6-$D$6 &lt;&gt; 0,(EXP(LN(1+(S30/100))/($F$6-$D$6))-1)*100,0)</f>
        <v>-0.83787294123576217</v>
      </c>
      <c r="T50" s="18">
        <f t="shared" si="61"/>
        <v>2.1233678322740035</v>
      </c>
      <c r="U50" s="18">
        <f t="shared" si="61"/>
        <v>1.5091444415481048</v>
      </c>
      <c r="W50" t="str">
        <f>$A$12</f>
        <v>Skilled trades occupations</v>
      </c>
      <c r="X50" s="18">
        <f t="shared" si="47"/>
        <v>0.14328591805907731</v>
      </c>
      <c r="Y50" s="18">
        <f t="shared" si="48"/>
        <v>2.6087442031409225</v>
      </c>
      <c r="Z50" s="18">
        <f t="shared" si="49"/>
        <v>1.7601857284589739</v>
      </c>
      <c r="AA50" s="18">
        <f t="shared" si="50"/>
        <v>0.94523194512805553</v>
      </c>
      <c r="AB50" s="18">
        <f t="shared" si="57"/>
        <v>1.2161554333667945</v>
      </c>
      <c r="AD50" s="18">
        <f t="shared" ref="AD50:AF50" si="62">IF($F$6-$D$6 &lt;&gt; 0,(EXP(LN(1+(AD30/100))/($F$6-$D$6))-1)*100,0)</f>
        <v>1.2161554333667945</v>
      </c>
      <c r="AE50" s="18">
        <f t="shared" si="62"/>
        <v>3.4439846214346037</v>
      </c>
      <c r="AF50" s="18">
        <f t="shared" si="62"/>
        <v>4.2261977966840947</v>
      </c>
    </row>
    <row r="51" spans="1:32" x14ac:dyDescent="0.2">
      <c r="A51" t="str">
        <f>$A$13</f>
        <v>Caring, leisure and other service occupations</v>
      </c>
      <c r="B51" s="18">
        <f t="shared" si="42"/>
        <v>1.4719934949952052</v>
      </c>
      <c r="C51" s="18">
        <f t="shared" si="42"/>
        <v>-2.3677195766157899</v>
      </c>
      <c r="D51" s="18">
        <f t="shared" si="42"/>
        <v>0.98787322054527671</v>
      </c>
      <c r="E51" s="18">
        <f t="shared" si="42"/>
        <v>0.75535109450435289</v>
      </c>
      <c r="F51" s="18">
        <f t="shared" si="54"/>
        <v>0.83279892261252098</v>
      </c>
      <c r="H51" s="18">
        <f t="shared" si="51"/>
        <v>0.83279892261252098</v>
      </c>
      <c r="I51" s="18">
        <f t="shared" si="51"/>
        <v>3.149606299536245</v>
      </c>
      <c r="J51" s="18">
        <f t="shared" si="51"/>
        <v>3.700634356256427</v>
      </c>
      <c r="L51" t="str">
        <f>$A$13</f>
        <v>Caring, leisure and other service occupations</v>
      </c>
      <c r="M51" s="18">
        <f t="shared" si="43"/>
        <v>2.7978501302047931</v>
      </c>
      <c r="N51" s="18">
        <f t="shared" si="44"/>
        <v>1.4705735950407473</v>
      </c>
      <c r="O51" s="18">
        <f t="shared" si="45"/>
        <v>2.3049968806802879</v>
      </c>
      <c r="P51" s="18">
        <f t="shared" si="46"/>
        <v>1.3110530984687285</v>
      </c>
      <c r="Q51" s="18">
        <f t="shared" si="55"/>
        <v>1.6412900711984646</v>
      </c>
      <c r="S51" s="18">
        <f t="shared" ref="S51:U51" si="63">IF($F$6-$D$6 &lt;&gt; 0,(EXP(LN(1+(S31/100))/($F$6-$D$6))-1)*100,0)</f>
        <v>1.6412900711984646</v>
      </c>
      <c r="T51" s="18">
        <f t="shared" si="63"/>
        <v>2.7932041955570419</v>
      </c>
      <c r="U51" s="18">
        <f t="shared" si="63"/>
        <v>3.9511440745124471</v>
      </c>
      <c r="W51" t="str">
        <f>$A$13</f>
        <v>Caring, leisure and other service occupations</v>
      </c>
      <c r="X51" s="18">
        <f t="shared" si="47"/>
        <v>1.1922886933437793</v>
      </c>
      <c r="Y51" s="18">
        <f t="shared" si="48"/>
        <v>-3.2098693949733192</v>
      </c>
      <c r="Z51" s="18">
        <f t="shared" si="49"/>
        <v>0.67497276437444853</v>
      </c>
      <c r="AA51" s="18">
        <f t="shared" si="50"/>
        <v>0.61244441978105524</v>
      </c>
      <c r="AB51" s="18">
        <f t="shared" si="57"/>
        <v>0.63328288503088359</v>
      </c>
      <c r="AD51" s="18">
        <f t="shared" ref="AD51:AF51" si="64">IF($F$6-$D$6 &lt;&gt; 0,(EXP(LN(1+(AD31/100))/($F$6-$D$6))-1)*100,0)</f>
        <v>0.63328288503088359</v>
      </c>
      <c r="AE51" s="18">
        <f t="shared" si="64"/>
        <v>3.2292001566156081</v>
      </c>
      <c r="AF51" s="18">
        <f t="shared" si="64"/>
        <v>3.6417950483349726</v>
      </c>
    </row>
    <row r="52" spans="1:32" x14ac:dyDescent="0.2">
      <c r="A52" t="str">
        <f>$A$14</f>
        <v>Sales and customer service occupations</v>
      </c>
      <c r="B52" s="18">
        <f t="shared" si="42"/>
        <v>0.27194120696150126</v>
      </c>
      <c r="C52" s="18">
        <f t="shared" si="42"/>
        <v>-0.96505503172815699</v>
      </c>
      <c r="D52" s="18">
        <f t="shared" si="42"/>
        <v>4.6771351956920171E-2</v>
      </c>
      <c r="E52" s="18">
        <f t="shared" si="42"/>
        <v>4.8167880338612079E-2</v>
      </c>
      <c r="F52" s="18">
        <f t="shared" si="54"/>
        <v>4.7702368712077003E-2</v>
      </c>
      <c r="H52" s="18">
        <f t="shared" si="51"/>
        <v>4.7702368712077003E-2</v>
      </c>
      <c r="I52" s="18">
        <f t="shared" si="51"/>
        <v>2.5552607527326243</v>
      </c>
      <c r="J52" s="18">
        <f t="shared" si="51"/>
        <v>2.588802443099425</v>
      </c>
      <c r="L52" t="str">
        <f>$A$14</f>
        <v>Sales and customer service occupations</v>
      </c>
      <c r="M52" s="18">
        <f t="shared" si="43"/>
        <v>1.7895056369273465</v>
      </c>
      <c r="N52" s="18">
        <f t="shared" si="44"/>
        <v>0.88773783652231764</v>
      </c>
      <c r="O52" s="18">
        <f t="shared" si="45"/>
        <v>1.0223885354431861</v>
      </c>
      <c r="P52" s="18">
        <f t="shared" si="46"/>
        <v>0.52666868294217739</v>
      </c>
      <c r="Q52" s="18">
        <f t="shared" si="55"/>
        <v>0.69163776351990336</v>
      </c>
      <c r="S52" s="18">
        <f t="shared" ref="S52:U52" si="65">IF($F$6-$D$6 &lt;&gt; 0,(EXP(LN(1+(S32/100))/($F$6-$D$6))-1)*100,0)</f>
        <v>0.69163776351990336</v>
      </c>
      <c r="T52" s="18">
        <f t="shared" si="65"/>
        <v>2.0905947434424643</v>
      </c>
      <c r="U52" s="18">
        <f t="shared" si="65"/>
        <v>2.6148550213033195</v>
      </c>
      <c r="W52" t="str">
        <f>$A$14</f>
        <v>Sales and customer service occupations</v>
      </c>
      <c r="X52" s="18">
        <f t="shared" si="47"/>
        <v>-0.72990106505437247</v>
      </c>
      <c r="Y52" s="18">
        <f t="shared" si="48"/>
        <v>-2.267191752568587</v>
      </c>
      <c r="Z52" s="18">
        <f t="shared" si="49"/>
        <v>-0.68560699853411622</v>
      </c>
      <c r="AA52" s="18">
        <f t="shared" si="50"/>
        <v>-0.34499304948771847</v>
      </c>
      <c r="AB52" s="18">
        <f t="shared" si="57"/>
        <v>-0.45866063369174315</v>
      </c>
      <c r="AD52" s="18">
        <f t="shared" ref="AD52:AF52" si="66">IF($F$6-$D$6 &lt;&gt; 0,(EXP(LN(1+(AD32/100))/($F$6-$D$6))-1)*100,0)</f>
        <v>-0.45866063369174315</v>
      </c>
      <c r="AE52" s="18">
        <f t="shared" si="66"/>
        <v>2.8748186397947295</v>
      </c>
      <c r="AF52" s="18">
        <f t="shared" si="66"/>
        <v>2.5698435773124917</v>
      </c>
    </row>
    <row r="53" spans="1:32" x14ac:dyDescent="0.2">
      <c r="A53" t="str">
        <f>$A$15</f>
        <v>Process, plant and machine operatives</v>
      </c>
      <c r="B53" s="18">
        <f t="shared" si="42"/>
        <v>-0.79521819720189679</v>
      </c>
      <c r="C53" s="18">
        <f t="shared" si="42"/>
        <v>-6.9944207545798998</v>
      </c>
      <c r="D53" s="18">
        <f t="shared" si="42"/>
        <v>2.2995988478449858</v>
      </c>
      <c r="E53" s="18">
        <f t="shared" si="42"/>
        <v>-0.35230065406769429</v>
      </c>
      <c r="F53" s="18">
        <f t="shared" si="54"/>
        <v>0.52393817212064153</v>
      </c>
      <c r="H53" s="18">
        <f t="shared" si="51"/>
        <v>0.52393817212064153</v>
      </c>
      <c r="I53" s="18">
        <f t="shared" si="51"/>
        <v>2.77090558841806</v>
      </c>
      <c r="J53" s="18">
        <f t="shared" si="51"/>
        <v>3.1326181298680478</v>
      </c>
      <c r="L53" t="str">
        <f>$A$15</f>
        <v>Process, plant and machine operatives</v>
      </c>
      <c r="M53" s="18">
        <f t="shared" si="43"/>
        <v>-0.83674444372783263</v>
      </c>
      <c r="N53" s="18">
        <f t="shared" si="44"/>
        <v>-6.4947419726945839</v>
      </c>
      <c r="O53" s="18">
        <f t="shared" si="45"/>
        <v>1.687395897803512</v>
      </c>
      <c r="P53" s="18">
        <f t="shared" si="46"/>
        <v>-0.49624073747445152</v>
      </c>
      <c r="Q53" s="18">
        <f t="shared" si="55"/>
        <v>0.22637762261554784</v>
      </c>
      <c r="S53" s="18">
        <f t="shared" ref="S53:U53" si="67">IF($F$6-$D$6 &lt;&gt; 0,(EXP(LN(1+(S33/100))/($F$6-$D$6))-1)*100,0)</f>
        <v>0.22637762261554784</v>
      </c>
      <c r="T53" s="18">
        <f t="shared" si="67"/>
        <v>2.6234026743467309</v>
      </c>
      <c r="U53" s="18">
        <f t="shared" si="67"/>
        <v>2.7817395992173921</v>
      </c>
      <c r="W53" t="str">
        <f>$A$15</f>
        <v>Process, plant and machine operatives</v>
      </c>
      <c r="X53" s="18">
        <f t="shared" si="47"/>
        <v>-0.55862475200308959</v>
      </c>
      <c r="Y53" s="18">
        <f t="shared" si="48"/>
        <v>-9.82145824225843</v>
      </c>
      <c r="Z53" s="18">
        <f t="shared" si="49"/>
        <v>5.6249783649900742</v>
      </c>
      <c r="AA53" s="18">
        <f t="shared" si="50"/>
        <v>0.32067744148205346</v>
      </c>
      <c r="AB53" s="18">
        <f t="shared" si="57"/>
        <v>2.05850018069198</v>
      </c>
      <c r="AD53" s="18">
        <f t="shared" ref="AD53:AF53" si="68">IF($F$6-$D$6 &lt;&gt; 0,(EXP(LN(1+(AD33/100))/($F$6-$D$6))-1)*100,0)</f>
        <v>2.05850018069198</v>
      </c>
      <c r="AE53" s="18">
        <f t="shared" si="68"/>
        <v>3.5812846965427303</v>
      </c>
      <c r="AF53" s="18">
        <f t="shared" si="68"/>
        <v>4.9111193139590892</v>
      </c>
    </row>
    <row r="54" spans="1:32" x14ac:dyDescent="0.2">
      <c r="A54" t="str">
        <f>$A$16</f>
        <v>Elementary occupations</v>
      </c>
      <c r="B54" s="18">
        <f t="shared" si="42"/>
        <v>-1.5468640304042602</v>
      </c>
      <c r="C54" s="18">
        <f t="shared" si="42"/>
        <v>-8.0793650081909867</v>
      </c>
      <c r="D54" s="18">
        <f t="shared" si="42"/>
        <v>-0.72732035891477365</v>
      </c>
      <c r="E54" s="18">
        <f t="shared" si="42"/>
        <v>-0.88711224846269587</v>
      </c>
      <c r="F54" s="18">
        <f t="shared" si="54"/>
        <v>-0.83387688409783944</v>
      </c>
      <c r="H54" s="18">
        <f t="shared" si="51"/>
        <v>-0.83387688409783944</v>
      </c>
      <c r="I54" s="18">
        <f t="shared" si="51"/>
        <v>2.442466006708921</v>
      </c>
      <c r="J54" s="18">
        <f t="shared" si="51"/>
        <v>1.8584043312435128</v>
      </c>
      <c r="L54" t="str">
        <f>$A$16</f>
        <v>Elementary occupations</v>
      </c>
      <c r="M54" s="18">
        <f t="shared" si="43"/>
        <v>-2.0387663420286417</v>
      </c>
      <c r="N54" s="18">
        <f t="shared" si="44"/>
        <v>-4.3065747717221718</v>
      </c>
      <c r="O54" s="18">
        <f t="shared" si="45"/>
        <v>-3.2535841825065415E-2</v>
      </c>
      <c r="P54" s="18">
        <f t="shared" si="46"/>
        <v>-0.62516976715089045</v>
      </c>
      <c r="Q54" s="18">
        <f t="shared" si="55"/>
        <v>-0.42801652334074625</v>
      </c>
      <c r="S54" s="18">
        <f t="shared" ref="S54:U54" si="69">IF($F$6-$D$6 &lt;&gt; 0,(EXP(LN(1+(S34/100))/($F$6-$D$6))-1)*100,0)</f>
        <v>-0.42801652334074625</v>
      </c>
      <c r="T54" s="18">
        <f t="shared" si="69"/>
        <v>2.1621684057878898</v>
      </c>
      <c r="U54" s="18">
        <f t="shared" si="69"/>
        <v>1.8475590971840594</v>
      </c>
      <c r="W54" t="str">
        <f>$A$16</f>
        <v>Elementary occupations</v>
      </c>
      <c r="X54" s="18">
        <f t="shared" si="47"/>
        <v>-0.95314401735527854</v>
      </c>
      <c r="Y54" s="18">
        <f t="shared" si="48"/>
        <v>-12.509351120160783</v>
      </c>
      <c r="Z54" s="18">
        <f t="shared" si="49"/>
        <v>-1.6491588103594856</v>
      </c>
      <c r="AA54" s="18">
        <f t="shared" si="50"/>
        <v>-1.262807798525567</v>
      </c>
      <c r="AB54" s="18">
        <f t="shared" si="57"/>
        <v>-1.3917598087615946</v>
      </c>
      <c r="AD54" s="18">
        <f t="shared" ref="AD54:AF54" si="70">IF($F$6-$D$6 &lt;&gt; 0,(EXP(LN(1+(AD34/100))/($F$6-$D$6))-1)*100,0)</f>
        <v>-1.3917598087615946</v>
      </c>
      <c r="AE54" s="18">
        <f t="shared" si="70"/>
        <v>2.7873842752299094</v>
      </c>
      <c r="AF54" s="18">
        <f t="shared" si="70"/>
        <v>1.8723089918931235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1.0056251820666606</v>
      </c>
      <c r="C56" s="26">
        <f>IF(D$6-C$6 &lt;&gt; 0,(EXP(LN(D18/C18)/(D$6-C$6))-1)*100,0)</f>
        <v>1.0325139801515837</v>
      </c>
      <c r="D56" s="26">
        <f>IF(E$6-D$6 &lt;&gt; 0,(EXP(LN(E18/D18)/(E$6-D$6))-1)*100,0)</f>
        <v>0.2549036886893008</v>
      </c>
      <c r="E56" s="26">
        <f>IF(F$6-E$6 &lt;&gt; 0,(EXP(LN(F18/E18)/(F$6-E$6))-1)*100,0)</f>
        <v>0.28548224299045355</v>
      </c>
      <c r="F56" s="26">
        <f t="shared" si="54"/>
        <v>0.27528835539654128</v>
      </c>
      <c r="H56" s="26">
        <f t="shared" si="51"/>
        <v>0.27528835539654128</v>
      </c>
      <c r="I56" s="26">
        <f t="shared" ref="I56" si="71">IF($F$6-$D$6 &lt;&gt; 0,(EXP(LN(1+(I36/100))/($F$6-$D$6))-1)*100,0)</f>
        <v>2.7090630183092435</v>
      </c>
      <c r="J56" s="26">
        <f t="shared" ref="J56" si="72">IF($F$6-$D$6 &lt;&gt; 0,(EXP(LN(1+(J36/100))/($F$6-$D$6))-1)*100,0)</f>
        <v>2.8996110568313416</v>
      </c>
      <c r="L56" s="24" t="str">
        <f>$A$18</f>
        <v>All occupations</v>
      </c>
      <c r="M56" s="26">
        <f>IF(N$6-M$6 &lt;&gt; 0,(EXP(LN(N18/M18)/(N$6-M$6))-1)*100,0)</f>
        <v>0.91802937013398811</v>
      </c>
      <c r="N56" s="26">
        <f>IF(O$6-N$6 &lt;&gt; 0,(EXP(LN(O18/N18)/(O$6-N$6))-1)*100,0)</f>
        <v>0.84650457564909853</v>
      </c>
      <c r="O56" s="26">
        <f>IF(P$6-O$6 &lt;&gt; 0,(EXP(LN(P18/O18)/(P$6-O$6))-1)*100,0)</f>
        <v>0.18403348063926739</v>
      </c>
      <c r="P56" s="26">
        <f>IF(Q$6-P$6 &lt;&gt; 0,(EXP(LN(Q18/P18)/(Q$6-P$6))-1)*100,0)</f>
        <v>0.1825640233192205</v>
      </c>
      <c r="Q56" s="26">
        <f t="shared" ref="Q56" si="73">IF(Q$6-O$6 &lt;&gt; 0,(EXP(LN(Q18/O18)/(Q$6-O$6))-1)*100,0)</f>
        <v>0.18305384003107772</v>
      </c>
      <c r="S56" s="26">
        <f t="shared" ref="S56:U56" si="74">IF($F$6-$D$6 &lt;&gt; 0,(EXP(LN(1+(S36/100))/($F$6-$D$6))-1)*100,0)</f>
        <v>0.18305384003107772</v>
      </c>
      <c r="T56" s="26">
        <f t="shared" si="74"/>
        <v>2.3106441654106691</v>
      </c>
      <c r="U56" s="26">
        <f t="shared" si="74"/>
        <v>2.444085815728414</v>
      </c>
      <c r="W56" s="24" t="str">
        <f>$A$18</f>
        <v>All occupations</v>
      </c>
      <c r="X56" s="26">
        <f>IF(Y$6-X$6 &lt;&gt; 0,(EXP(LN(Y18/X18)/(Y$6-X$6))-1)*100,0)</f>
        <v>1.1016224904980998</v>
      </c>
      <c r="Y56" s="26">
        <f>IF(Z$6-Y$6 &lt;&gt; 0,(EXP(LN(Z18/Y18)/(Z$6-Y$6))-1)*100,0)</f>
        <v>1.2354397711374698</v>
      </c>
      <c r="Z56" s="26">
        <f>IF(AA$6-Z$6 &lt;&gt; 0,(EXP(LN(AA18/Z18)/(AA$6-Z$6))-1)*100,0)</f>
        <v>0.33169551807643582</v>
      </c>
      <c r="AA56" s="26">
        <f>IF(AB$6-AA$6 &lt;&gt; 0,(EXP(LN(AB18/AA18)/(AB$6-AA$6))-1)*100,0)</f>
        <v>0.39545266224971787</v>
      </c>
      <c r="AB56" s="26">
        <f t="shared" ref="AB56" si="75">IF(AB$6-Z$6 &lt;&gt; 0,(EXP(LN(AB18/Z18)/(AB$6-Z$6))-1)*100,0)</f>
        <v>0.37419578042436896</v>
      </c>
      <c r="AD56" s="26">
        <f t="shared" ref="AD56:AF56" si="76">IF($F$6-$D$6 &lt;&gt; 0,(EXP(LN(1+(AD36/100))/($F$6-$D$6))-1)*100,0)</f>
        <v>0.37419578042436896</v>
      </c>
      <c r="AE56" s="26">
        <f t="shared" si="76"/>
        <v>3.1188395507896205</v>
      </c>
      <c r="AF56" s="26">
        <f t="shared" si="76"/>
        <v>3.3646033961656885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15.3644007745783</v>
      </c>
      <c r="C64" s="27">
        <f t="shared" si="77"/>
        <v>6.4961316449026612</v>
      </c>
      <c r="D64" s="27">
        <f t="shared" si="77"/>
        <v>1.0769571621255665</v>
      </c>
      <c r="E64" s="27">
        <f t="shared" si="77"/>
        <v>14.340922995590034</v>
      </c>
      <c r="F64" s="27">
        <f>F8-D8</f>
        <v>15.417880157715601</v>
      </c>
      <c r="L64" t="str">
        <f>$A$8</f>
        <v>Managers, directors and senior officials</v>
      </c>
      <c r="M64" s="27">
        <f t="shared" ref="M64:M72" si="78">N8-M8</f>
        <v>7.9047407917599628</v>
      </c>
      <c r="N64" s="27">
        <f t="shared" ref="N64:N72" si="79">O8-N8</f>
        <v>3.7906146119587873</v>
      </c>
      <c r="O64" s="27">
        <f t="shared" ref="O64:O72" si="80">P8-O8</f>
        <v>-1.2470765703358069</v>
      </c>
      <c r="P64" s="27">
        <f t="shared" ref="P64:P72" si="81">Q8-P8</f>
        <v>5.475761282878338</v>
      </c>
      <c r="Q64" s="27">
        <f>Q8-O8</f>
        <v>4.2286847125425311</v>
      </c>
      <c r="W64" t="str">
        <f>$A$8</f>
        <v>Managers, directors and senior officials</v>
      </c>
      <c r="X64" s="27">
        <f t="shared" ref="X64:X72" si="82">Y8-X8</f>
        <v>7.4596599828181809</v>
      </c>
      <c r="Y64" s="27">
        <f t="shared" ref="Y64:Y72" si="83">Z8-Y8</f>
        <v>2.7055170329440301</v>
      </c>
      <c r="Z64" s="27">
        <f t="shared" ref="Z64:Z72" si="84">AA8-Z8</f>
        <v>2.3240337324612597</v>
      </c>
      <c r="AA64" s="27">
        <f t="shared" ref="AA64:AA72" si="85">AB8-AA8</f>
        <v>8.8651617127116609</v>
      </c>
      <c r="AB64" s="27">
        <f>AB8-Z8</f>
        <v>11.189195445172921</v>
      </c>
    </row>
    <row r="65" spans="1:31" x14ac:dyDescent="0.2">
      <c r="A65" t="str">
        <f>$A$9</f>
        <v>Professional occupations</v>
      </c>
      <c r="B65" s="27">
        <f t="shared" si="77"/>
        <v>34.496980556753812</v>
      </c>
      <c r="C65" s="27">
        <f t="shared" si="77"/>
        <v>17.041654267023432</v>
      </c>
      <c r="D65" s="27">
        <f t="shared" si="77"/>
        <v>17.499890569263471</v>
      </c>
      <c r="E65" s="27">
        <f t="shared" si="77"/>
        <v>29.907184890888232</v>
      </c>
      <c r="F65" s="27">
        <f t="shared" ref="F65:F72" si="86">F9-D9</f>
        <v>47.407075460151702</v>
      </c>
      <c r="L65" t="str">
        <f>$A$9</f>
        <v>Professional occupations</v>
      </c>
      <c r="M65" s="27">
        <f t="shared" si="78"/>
        <v>17.81380179446289</v>
      </c>
      <c r="N65" s="27">
        <f t="shared" si="79"/>
        <v>6.9203655415799119</v>
      </c>
      <c r="O65" s="27">
        <f t="shared" si="80"/>
        <v>6.5671512727039669</v>
      </c>
      <c r="P65" s="27">
        <f t="shared" si="81"/>
        <v>9.1143207106798911</v>
      </c>
      <c r="Q65" s="27">
        <f t="shared" ref="Q65:Q72" si="87">Q9-O9</f>
        <v>15.681471983383858</v>
      </c>
      <c r="W65" t="str">
        <f>$A$9</f>
        <v>Professional occupations</v>
      </c>
      <c r="X65" s="27">
        <f t="shared" si="82"/>
        <v>16.683178762290993</v>
      </c>
      <c r="Y65" s="27">
        <f t="shared" si="83"/>
        <v>10.121288725443378</v>
      </c>
      <c r="Z65" s="27">
        <f t="shared" si="84"/>
        <v>10.932739296559532</v>
      </c>
      <c r="AA65" s="27">
        <f t="shared" si="85"/>
        <v>20.792864180208255</v>
      </c>
      <c r="AB65" s="27">
        <f t="shared" ref="AB65:AB72" si="88">AB9-Z9</f>
        <v>31.725603476767787</v>
      </c>
    </row>
    <row r="66" spans="1:31" x14ac:dyDescent="0.2">
      <c r="A66" t="str">
        <f>$A$10</f>
        <v>Associate professional occupations</v>
      </c>
      <c r="B66" s="27">
        <f t="shared" si="77"/>
        <v>14.114479844517462</v>
      </c>
      <c r="C66" s="27">
        <f t="shared" si="77"/>
        <v>11.097254493656067</v>
      </c>
      <c r="D66" s="27">
        <f t="shared" si="77"/>
        <v>-5.4490851920324133</v>
      </c>
      <c r="E66" s="27">
        <f t="shared" si="77"/>
        <v>11.273634493513072</v>
      </c>
      <c r="F66" s="27">
        <f t="shared" si="86"/>
        <v>5.8245493014806584</v>
      </c>
      <c r="L66" t="str">
        <f>$A$10</f>
        <v>Associate professional occupations</v>
      </c>
      <c r="M66" s="27">
        <f t="shared" si="78"/>
        <v>8.0956312011621065</v>
      </c>
      <c r="N66" s="27">
        <f t="shared" si="79"/>
        <v>4.9186205701481356</v>
      </c>
      <c r="O66" s="27">
        <f t="shared" si="80"/>
        <v>-6.4000256497701287</v>
      </c>
      <c r="P66" s="27">
        <f t="shared" si="81"/>
        <v>1.7116773099266425</v>
      </c>
      <c r="Q66" s="27">
        <f t="shared" si="87"/>
        <v>-4.6883483398434862</v>
      </c>
      <c r="W66" t="str">
        <f>$A$10</f>
        <v>Associate professional occupations</v>
      </c>
      <c r="X66" s="27">
        <f t="shared" si="82"/>
        <v>6.0188486433555113</v>
      </c>
      <c r="Y66" s="27">
        <f t="shared" si="83"/>
        <v>6.1786339235078316</v>
      </c>
      <c r="Z66" s="27">
        <f t="shared" si="84"/>
        <v>0.95094045773763014</v>
      </c>
      <c r="AA66" s="27">
        <f t="shared" si="85"/>
        <v>9.5619571835866424</v>
      </c>
      <c r="AB66" s="27">
        <f t="shared" si="88"/>
        <v>10.512897641324273</v>
      </c>
    </row>
    <row r="67" spans="1:31" x14ac:dyDescent="0.2">
      <c r="A67" t="str">
        <f>$A$11</f>
        <v>Administrative and secretarial occupations</v>
      </c>
      <c r="B67" s="27">
        <f t="shared" si="77"/>
        <v>-7.5978004767572997</v>
      </c>
      <c r="C67" s="27">
        <f t="shared" si="77"/>
        <v>9.7128126780024218</v>
      </c>
      <c r="D67" s="27">
        <f t="shared" si="77"/>
        <v>-7.1221179921365092</v>
      </c>
      <c r="E67" s="27">
        <f t="shared" si="77"/>
        <v>-9.858232194801019</v>
      </c>
      <c r="F67" s="27">
        <f t="shared" si="86"/>
        <v>-16.980350186937528</v>
      </c>
      <c r="L67" t="str">
        <f>$A$11</f>
        <v>Administrative and secretarial occupations</v>
      </c>
      <c r="M67" s="27">
        <f t="shared" si="78"/>
        <v>-2.0566676527328056</v>
      </c>
      <c r="N67" s="27">
        <f t="shared" si="79"/>
        <v>8.4153131894565334</v>
      </c>
      <c r="O67" s="27">
        <f t="shared" si="80"/>
        <v>-0.79577554590757416</v>
      </c>
      <c r="P67" s="27">
        <f t="shared" si="81"/>
        <v>5.7195809123976673</v>
      </c>
      <c r="Q67" s="27">
        <f t="shared" si="87"/>
        <v>4.9238053664900931</v>
      </c>
      <c r="W67" t="str">
        <f>$A$11</f>
        <v>Administrative and secretarial occupations</v>
      </c>
      <c r="X67" s="27">
        <f t="shared" si="82"/>
        <v>-5.5411328240243876</v>
      </c>
      <c r="Y67" s="27">
        <f t="shared" si="83"/>
        <v>1.2974994885457392</v>
      </c>
      <c r="Z67" s="27">
        <f t="shared" si="84"/>
        <v>-6.3263424462287503</v>
      </c>
      <c r="AA67" s="27">
        <f t="shared" si="85"/>
        <v>-15.577813107198764</v>
      </c>
      <c r="AB67" s="27">
        <f t="shared" si="88"/>
        <v>-21.904155553427515</v>
      </c>
    </row>
    <row r="68" spans="1:31" x14ac:dyDescent="0.2">
      <c r="A68" t="str">
        <f>$A$12</f>
        <v>Skilled trades occupations</v>
      </c>
      <c r="B68" s="27">
        <f t="shared" si="77"/>
        <v>-5.553021776856383</v>
      </c>
      <c r="C68" s="27">
        <f t="shared" si="77"/>
        <v>-11.188553467639863</v>
      </c>
      <c r="D68" s="27">
        <f t="shared" si="77"/>
        <v>-1.9180306488664201</v>
      </c>
      <c r="E68" s="27">
        <f t="shared" si="77"/>
        <v>-6.9025682113288838</v>
      </c>
      <c r="F68" s="27">
        <f t="shared" si="86"/>
        <v>-8.8205988601953038</v>
      </c>
      <c r="L68" t="str">
        <f>$A$12</f>
        <v>Skilled trades occupations</v>
      </c>
      <c r="M68" s="27">
        <f t="shared" si="78"/>
        <v>-5.62418323342402</v>
      </c>
      <c r="N68" s="27">
        <f t="shared" si="79"/>
        <v>-11.513615960097979</v>
      </c>
      <c r="O68" s="27">
        <f t="shared" si="80"/>
        <v>-3.083594940996079</v>
      </c>
      <c r="P68" s="27">
        <f t="shared" si="81"/>
        <v>-8.2788021930828961</v>
      </c>
      <c r="Q68" s="27">
        <f t="shared" si="87"/>
        <v>-11.362397134078975</v>
      </c>
      <c r="W68" t="str">
        <f>$A$12</f>
        <v>Skilled trades occupations</v>
      </c>
      <c r="X68" s="27">
        <f t="shared" si="82"/>
        <v>7.1161456567519821E-2</v>
      </c>
      <c r="Y68" s="27">
        <f t="shared" si="83"/>
        <v>0.32506249245799523</v>
      </c>
      <c r="Z68" s="27">
        <f t="shared" si="84"/>
        <v>1.165564292129746</v>
      </c>
      <c r="AA68" s="27">
        <f t="shared" si="85"/>
        <v>1.3762339817539111</v>
      </c>
      <c r="AB68" s="27">
        <f t="shared" si="88"/>
        <v>2.5417982738836571</v>
      </c>
    </row>
    <row r="69" spans="1:31" x14ac:dyDescent="0.2">
      <c r="A69" t="str">
        <f>$A$13</f>
        <v>Caring, leisure and other service occupations</v>
      </c>
      <c r="B69" s="27">
        <f t="shared" si="77"/>
        <v>6.8740565855636788</v>
      </c>
      <c r="C69" s="27">
        <f t="shared" si="77"/>
        <v>-2.8667182387591623</v>
      </c>
      <c r="D69" s="27">
        <f t="shared" si="77"/>
        <v>5.955247479151609</v>
      </c>
      <c r="E69" s="27">
        <f t="shared" si="77"/>
        <v>9.7040082290497907</v>
      </c>
      <c r="F69" s="27">
        <f t="shared" si="86"/>
        <v>15.6592557082014</v>
      </c>
      <c r="L69" t="str">
        <f>$A$13</f>
        <v>Caring, leisure and other service occupations</v>
      </c>
      <c r="M69" s="27">
        <f t="shared" si="78"/>
        <v>2.2766074976066335</v>
      </c>
      <c r="N69" s="27">
        <f t="shared" si="79"/>
        <v>0.32036414778427869</v>
      </c>
      <c r="O69" s="27">
        <f t="shared" si="80"/>
        <v>2.6678217324418014</v>
      </c>
      <c r="P69" s="27">
        <f t="shared" si="81"/>
        <v>3.4463660399641256</v>
      </c>
      <c r="Q69" s="27">
        <f t="shared" si="87"/>
        <v>6.114187772405927</v>
      </c>
      <c r="W69" t="str">
        <f>$A$13</f>
        <v>Caring, leisure and other service occupations</v>
      </c>
      <c r="X69" s="27">
        <f t="shared" si="82"/>
        <v>4.597449087957088</v>
      </c>
      <c r="Y69" s="27">
        <f t="shared" si="83"/>
        <v>-3.1870823865435227</v>
      </c>
      <c r="Z69" s="27">
        <f t="shared" si="84"/>
        <v>3.2874257467098431</v>
      </c>
      <c r="AA69" s="27">
        <f t="shared" si="85"/>
        <v>6.2576421890856153</v>
      </c>
      <c r="AB69" s="27">
        <f t="shared" si="88"/>
        <v>9.5450679357954584</v>
      </c>
    </row>
    <row r="70" spans="1:31" x14ac:dyDescent="0.2">
      <c r="A70" t="str">
        <f>$A$14</f>
        <v>Sales and customer service occupations</v>
      </c>
      <c r="B70" s="27">
        <f t="shared" si="77"/>
        <v>1.1173804043920086</v>
      </c>
      <c r="C70" s="27">
        <f t="shared" si="77"/>
        <v>-0.99807843734335222</v>
      </c>
      <c r="D70" s="27">
        <f t="shared" si="77"/>
        <v>0.23974923883818633</v>
      </c>
      <c r="E70" s="27">
        <f t="shared" si="77"/>
        <v>0.49558200561662602</v>
      </c>
      <c r="F70" s="27">
        <f t="shared" si="86"/>
        <v>0.73533124445481235</v>
      </c>
      <c r="L70" t="str">
        <f>$A$14</f>
        <v>Sales and customer service occupations</v>
      </c>
      <c r="M70" s="27">
        <f t="shared" si="78"/>
        <v>2.9234821471589072</v>
      </c>
      <c r="N70" s="27">
        <f t="shared" si="79"/>
        <v>0.37893458025069293</v>
      </c>
      <c r="O70" s="27">
        <f t="shared" si="80"/>
        <v>2.2469016771327688</v>
      </c>
      <c r="P70" s="27">
        <f t="shared" si="81"/>
        <v>2.4437613382459347</v>
      </c>
      <c r="Q70" s="27">
        <f t="shared" si="87"/>
        <v>4.6906630153787034</v>
      </c>
      <c r="W70" t="str">
        <f>$A$14</f>
        <v>Sales and customer service occupations</v>
      </c>
      <c r="X70" s="27">
        <f t="shared" si="82"/>
        <v>-1.8061017427670478</v>
      </c>
      <c r="Y70" s="27">
        <f t="shared" si="83"/>
        <v>-1.3770130175938604</v>
      </c>
      <c r="Z70" s="27">
        <f t="shared" si="84"/>
        <v>-2.0071524382945611</v>
      </c>
      <c r="AA70" s="27">
        <f t="shared" si="85"/>
        <v>-1.948179332629401</v>
      </c>
      <c r="AB70" s="27">
        <f t="shared" si="88"/>
        <v>-3.9553317709239622</v>
      </c>
    </row>
    <row r="71" spans="1:31" x14ac:dyDescent="0.2">
      <c r="A71" t="str">
        <f>$A$15</f>
        <v>Process, plant and machine operatives</v>
      </c>
      <c r="B71" s="27">
        <f t="shared" si="77"/>
        <v>-2.823814902212618</v>
      </c>
      <c r="C71" s="27">
        <f t="shared" si="77"/>
        <v>-6.086335555619911</v>
      </c>
      <c r="D71" s="27">
        <f t="shared" si="77"/>
        <v>9.7433331552269635</v>
      </c>
      <c r="E71" s="27">
        <f t="shared" si="77"/>
        <v>-3.1442806242824304</v>
      </c>
      <c r="F71" s="27">
        <f t="shared" si="86"/>
        <v>6.5990525309445331</v>
      </c>
      <c r="L71" t="str">
        <f>$A$15</f>
        <v>Process, plant and machine operatives</v>
      </c>
      <c r="M71" s="27">
        <f t="shared" si="78"/>
        <v>-2.5276386973117013</v>
      </c>
      <c r="N71" s="27">
        <f t="shared" si="79"/>
        <v>-4.8026600363758121</v>
      </c>
      <c r="O71" s="27">
        <f t="shared" si="80"/>
        <v>6.033909833001303</v>
      </c>
      <c r="P71" s="27">
        <f t="shared" si="81"/>
        <v>-3.6484302901585295</v>
      </c>
      <c r="Q71" s="27">
        <f t="shared" si="87"/>
        <v>2.3854795428427735</v>
      </c>
      <c r="W71" t="str">
        <f>$A$15</f>
        <v>Process, plant and machine operatives</v>
      </c>
      <c r="X71" s="27">
        <f t="shared" si="82"/>
        <v>-0.29617620490100904</v>
      </c>
      <c r="Y71" s="27">
        <f t="shared" si="83"/>
        <v>-1.2836755192440421</v>
      </c>
      <c r="Z71" s="27">
        <f t="shared" si="84"/>
        <v>3.7094233222257476</v>
      </c>
      <c r="AA71" s="27">
        <f t="shared" si="85"/>
        <v>0.50414966587601207</v>
      </c>
      <c r="AB71" s="27">
        <f t="shared" si="88"/>
        <v>4.2135729881017596</v>
      </c>
    </row>
    <row r="72" spans="1:31" x14ac:dyDescent="0.2">
      <c r="A72" t="str">
        <f>$A$16</f>
        <v>Elementary occupations</v>
      </c>
      <c r="B72" s="27">
        <f t="shared" si="77"/>
        <v>-8.5366610099777063</v>
      </c>
      <c r="C72" s="27">
        <f t="shared" si="77"/>
        <v>-10.71916738422297</v>
      </c>
      <c r="D72" s="27">
        <f t="shared" si="77"/>
        <v>-4.3709437715703956</v>
      </c>
      <c r="E72" s="27">
        <f t="shared" si="77"/>
        <v>-10.02425158424569</v>
      </c>
      <c r="F72" s="27">
        <f t="shared" si="86"/>
        <v>-14.395195355816085</v>
      </c>
      <c r="L72" t="str">
        <f>$A$16</f>
        <v>Elementary occupations</v>
      </c>
      <c r="M72" s="27">
        <f t="shared" si="78"/>
        <v>-6.1536431881738736</v>
      </c>
      <c r="N72" s="27">
        <f t="shared" si="79"/>
        <v>-3.0857256439296918</v>
      </c>
      <c r="O72" s="27">
        <f t="shared" si="80"/>
        <v>-0.11146970899504538</v>
      </c>
      <c r="P72" s="27">
        <f t="shared" si="81"/>
        <v>-4.1611466079046977</v>
      </c>
      <c r="Q72" s="27">
        <f t="shared" si="87"/>
        <v>-4.2726163168997431</v>
      </c>
      <c r="W72" t="str">
        <f>$A$16</f>
        <v>Elementary occupations</v>
      </c>
      <c r="X72" s="27">
        <f t="shared" si="82"/>
        <v>-2.3830178218036835</v>
      </c>
      <c r="Y72" s="27">
        <f t="shared" si="83"/>
        <v>-7.6334417402933212</v>
      </c>
      <c r="Z72" s="27">
        <f t="shared" si="84"/>
        <v>-4.2594740625754284</v>
      </c>
      <c r="AA72" s="27">
        <f t="shared" si="85"/>
        <v>-5.8631049763408356</v>
      </c>
      <c r="AB72" s="27">
        <f t="shared" si="88"/>
        <v>-10.122579038916264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47.456000000001268</v>
      </c>
      <c r="C74" s="29">
        <f t="shared" ref="C74" si="89">D18-C18</f>
        <v>12.488999999999123</v>
      </c>
      <c r="D74" s="29">
        <f>E18-D18</f>
        <v>15.654999999999973</v>
      </c>
      <c r="E74" s="29">
        <f>F18-E18</f>
        <v>35.792000000000144</v>
      </c>
      <c r="F74" s="29">
        <f>F18-D18</f>
        <v>51.447000000000116</v>
      </c>
      <c r="L74" s="24" t="str">
        <f>$A$18</f>
        <v>All occupations</v>
      </c>
      <c r="M74" s="29">
        <f>N18-M18</f>
        <v>22.652130660508305</v>
      </c>
      <c r="N74" s="29">
        <f t="shared" ref="N74" si="90">O18-N18</f>
        <v>5.342211000774796</v>
      </c>
      <c r="O74" s="29">
        <f>P18-O18</f>
        <v>5.8778420992753126</v>
      </c>
      <c r="P74" s="29">
        <f>Q18-P18</f>
        <v>11.823088502946348</v>
      </c>
      <c r="Q74" s="29">
        <f>Q18-O18</f>
        <v>17.700930602221661</v>
      </c>
      <c r="W74" s="24" t="str">
        <f>$A$18</f>
        <v>All occupations</v>
      </c>
      <c r="X74" s="29">
        <f>Y18-X18</f>
        <v>24.803869339493076</v>
      </c>
      <c r="Y74" s="29">
        <f t="shared" ref="Y74" si="91">Z18-Y18</f>
        <v>7.1467889992243272</v>
      </c>
      <c r="Z74" s="29">
        <f>AA18-Z18</f>
        <v>9.7771579007250011</v>
      </c>
      <c r="AA74" s="29">
        <f>AB18-AA18</f>
        <v>23.968911497053114</v>
      </c>
      <c r="AB74" s="29">
        <f>AB18-Z18</f>
        <v>33.746069397778115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102.83046228241916</v>
      </c>
      <c r="C80" s="11">
        <f t="shared" si="92"/>
        <v>118.19486305699746</v>
      </c>
      <c r="D80" s="11">
        <f t="shared" si="92"/>
        <v>124.69099470190012</v>
      </c>
      <c r="E80" s="11">
        <f t="shared" si="92"/>
        <v>125.76795186402569</v>
      </c>
      <c r="F80" s="11">
        <f t="shared" si="92"/>
        <v>140.10887485961572</v>
      </c>
      <c r="H80" s="40">
        <f>IF(D$6-B$6 &lt;&gt; 0,(EXP(LN(D8/B8)/(D$6-B$6))-1)*100,0)</f>
        <v>3.9304147123923494</v>
      </c>
      <c r="I80" s="40">
        <f t="shared" ref="I80:I88" si="93">F46</f>
        <v>0.78023585639686033</v>
      </c>
      <c r="L80" t="str">
        <f t="shared" ref="L80:Q88" si="94">L8</f>
        <v>Managers, directors and senior officials</v>
      </c>
      <c r="M80" s="11">
        <f t="shared" si="94"/>
        <v>66.696991968990986</v>
      </c>
      <c r="N80" s="11">
        <f t="shared" si="94"/>
        <v>74.601732760750949</v>
      </c>
      <c r="O80" s="11">
        <f t="shared" si="94"/>
        <v>78.392347372709736</v>
      </c>
      <c r="P80" s="11">
        <f t="shared" si="94"/>
        <v>77.145270802373929</v>
      </c>
      <c r="Q80" s="11">
        <f t="shared" si="94"/>
        <v>82.621032085252267</v>
      </c>
      <c r="S80" s="40">
        <f t="shared" ref="S80:S88" si="95">IF(O$6-M$6 &lt;&gt; 0,(EXP(LN(O8/M8)/(O$6-M$6))-1)*100,0)</f>
        <v>3.2841035159354659</v>
      </c>
      <c r="T80" s="40">
        <f t="shared" ref="T80:T88" si="96">Q46</f>
        <v>0.35086717814265533</v>
      </c>
      <c r="W80" t="str">
        <f t="shared" ref="W80:AB88" si="97">W8</f>
        <v>Managers, directors and senior officials</v>
      </c>
      <c r="X80" s="11">
        <f t="shared" si="97"/>
        <v>36.13347031342834</v>
      </c>
      <c r="Y80" s="11">
        <f t="shared" si="97"/>
        <v>43.593130296246521</v>
      </c>
      <c r="Z80" s="11">
        <f t="shared" si="97"/>
        <v>46.298647329190551</v>
      </c>
      <c r="AA80" s="11">
        <f t="shared" si="97"/>
        <v>48.622681061651811</v>
      </c>
      <c r="AB80" s="11">
        <f t="shared" si="97"/>
        <v>57.487842774363472</v>
      </c>
      <c r="AD80" s="40">
        <f t="shared" ref="AD80:AD88" si="98">IF(Z$6-X$6 &lt;&gt; 0,(EXP(LN(Z8/X8)/(Z$6-X$6))-1)*100,0)</f>
        <v>5.0828216434083417</v>
      </c>
      <c r="AE80" s="40">
        <f t="shared" ref="AE80:AE88" si="99">AB46</f>
        <v>1.453534213450669</v>
      </c>
    </row>
    <row r="81" spans="1:31" x14ac:dyDescent="0.2">
      <c r="A81" t="str">
        <f t="shared" si="92"/>
        <v>Professional occupations</v>
      </c>
      <c r="B81" s="11">
        <f t="shared" si="92"/>
        <v>204.29189104282889</v>
      </c>
      <c r="C81" s="11">
        <f t="shared" si="92"/>
        <v>238.78887159958271</v>
      </c>
      <c r="D81" s="11">
        <f t="shared" si="92"/>
        <v>255.83052586660614</v>
      </c>
      <c r="E81" s="11">
        <f t="shared" si="92"/>
        <v>273.33041643586961</v>
      </c>
      <c r="F81" s="11">
        <f t="shared" si="92"/>
        <v>303.23760132675784</v>
      </c>
      <c r="H81" s="40">
        <f t="shared" ref="H81:H88" si="100">IF(D$6-B$6 &lt;&gt; 0,(EXP(LN(D9/B9)/(D$6-B$6))-1)*100,0)</f>
        <v>4.6020622949455747</v>
      </c>
      <c r="I81" s="40">
        <f t="shared" si="93"/>
        <v>1.1397896231596816</v>
      </c>
      <c r="L81" t="str">
        <f t="shared" si="94"/>
        <v>Professional occupations</v>
      </c>
      <c r="M81" s="11">
        <f t="shared" si="94"/>
        <v>100.65419762538956</v>
      </c>
      <c r="N81" s="11">
        <f t="shared" si="94"/>
        <v>118.46799941985245</v>
      </c>
      <c r="O81" s="11">
        <f t="shared" si="94"/>
        <v>125.38836496143236</v>
      </c>
      <c r="P81" s="11">
        <f t="shared" si="94"/>
        <v>131.95551623413633</v>
      </c>
      <c r="Q81" s="11">
        <f t="shared" si="94"/>
        <v>141.06983694481622</v>
      </c>
      <c r="S81" s="40">
        <f t="shared" si="95"/>
        <v>4.4924879117838268</v>
      </c>
      <c r="T81" s="40">
        <f t="shared" si="96"/>
        <v>0.78868872435995385</v>
      </c>
      <c r="W81" t="str">
        <f t="shared" si="97"/>
        <v>Professional occupations</v>
      </c>
      <c r="X81" s="11">
        <f t="shared" si="97"/>
        <v>103.63769341743938</v>
      </c>
      <c r="Y81" s="11">
        <f t="shared" si="97"/>
        <v>120.32087217973037</v>
      </c>
      <c r="Z81" s="11">
        <f t="shared" si="97"/>
        <v>130.44216090517375</v>
      </c>
      <c r="AA81" s="11">
        <f t="shared" si="97"/>
        <v>141.37490020173328</v>
      </c>
      <c r="AB81" s="11">
        <f t="shared" si="97"/>
        <v>162.16776438194154</v>
      </c>
      <c r="AD81" s="40">
        <f t="shared" si="98"/>
        <v>4.708044575254644</v>
      </c>
      <c r="AE81" s="40">
        <f t="shared" si="99"/>
        <v>1.4619262206480244</v>
      </c>
    </row>
    <row r="82" spans="1:31" x14ac:dyDescent="0.2">
      <c r="A82" t="str">
        <f t="shared" si="92"/>
        <v>Associate professional occupations</v>
      </c>
      <c r="B82" s="11">
        <f t="shared" si="92"/>
        <v>128.29035069613417</v>
      </c>
      <c r="C82" s="11">
        <f t="shared" si="92"/>
        <v>142.40483054065163</v>
      </c>
      <c r="D82" s="11">
        <f t="shared" si="92"/>
        <v>153.5020850343077</v>
      </c>
      <c r="E82" s="11">
        <f t="shared" si="92"/>
        <v>148.05299984227528</v>
      </c>
      <c r="F82" s="11">
        <f t="shared" si="92"/>
        <v>159.32663433578836</v>
      </c>
      <c r="H82" s="40">
        <f t="shared" si="100"/>
        <v>3.6535205501599499</v>
      </c>
      <c r="I82" s="40">
        <f t="shared" si="93"/>
        <v>0.24859013282851894</v>
      </c>
      <c r="L82" t="str">
        <f t="shared" si="94"/>
        <v>Associate professional occupations</v>
      </c>
      <c r="M82" s="11">
        <f t="shared" si="94"/>
        <v>67.903068846128562</v>
      </c>
      <c r="N82" s="11">
        <f t="shared" si="94"/>
        <v>75.998700047290669</v>
      </c>
      <c r="O82" s="11">
        <f t="shared" si="94"/>
        <v>80.917320617438804</v>
      </c>
      <c r="P82" s="11">
        <f t="shared" si="94"/>
        <v>74.517294967668676</v>
      </c>
      <c r="Q82" s="11">
        <f t="shared" si="94"/>
        <v>76.228972277595318</v>
      </c>
      <c r="S82" s="40">
        <f t="shared" si="95"/>
        <v>3.5691514977400196</v>
      </c>
      <c r="T82" s="40">
        <f t="shared" si="96"/>
        <v>-0.39711803391253575</v>
      </c>
      <c r="W82" t="str">
        <f t="shared" si="97"/>
        <v>Associate professional occupations</v>
      </c>
      <c r="X82" s="11">
        <f t="shared" si="97"/>
        <v>60.387281850005508</v>
      </c>
      <c r="Y82" s="11">
        <f t="shared" si="97"/>
        <v>66.406130493361019</v>
      </c>
      <c r="Z82" s="11">
        <f t="shared" si="97"/>
        <v>72.58476441686885</v>
      </c>
      <c r="AA82" s="11">
        <f t="shared" si="97"/>
        <v>73.535704874606481</v>
      </c>
      <c r="AB82" s="11">
        <f t="shared" si="97"/>
        <v>83.097662058193123</v>
      </c>
      <c r="AD82" s="40">
        <f t="shared" si="98"/>
        <v>3.7480632194221597</v>
      </c>
      <c r="AE82" s="40">
        <f t="shared" si="99"/>
        <v>0.90582144897748407</v>
      </c>
    </row>
    <row r="83" spans="1:31" x14ac:dyDescent="0.2">
      <c r="A83" t="str">
        <f t="shared" si="92"/>
        <v>Administrative and secretarial occupations</v>
      </c>
      <c r="B83" s="11">
        <f t="shared" si="92"/>
        <v>153.79165534303007</v>
      </c>
      <c r="C83" s="11">
        <f t="shared" si="92"/>
        <v>146.19385486627277</v>
      </c>
      <c r="D83" s="11">
        <f t="shared" si="92"/>
        <v>155.90666754427519</v>
      </c>
      <c r="E83" s="11">
        <f t="shared" si="92"/>
        <v>148.78454955213869</v>
      </c>
      <c r="F83" s="11">
        <f t="shared" si="92"/>
        <v>138.92631735733767</v>
      </c>
      <c r="H83" s="40">
        <f t="shared" si="100"/>
        <v>0.27354834619113255</v>
      </c>
      <c r="I83" s="40">
        <f t="shared" si="93"/>
        <v>-0.76581155008190738</v>
      </c>
      <c r="L83" t="str">
        <f t="shared" si="94"/>
        <v>Administrative and secretarial occupations</v>
      </c>
      <c r="M83" s="11">
        <f t="shared" si="94"/>
        <v>46.66837069308869</v>
      </c>
      <c r="N83" s="11">
        <f t="shared" si="94"/>
        <v>44.611703040355884</v>
      </c>
      <c r="O83" s="11">
        <f t="shared" si="94"/>
        <v>53.027016229812418</v>
      </c>
      <c r="P83" s="11">
        <f t="shared" si="94"/>
        <v>52.231240683904844</v>
      </c>
      <c r="Q83" s="11">
        <f t="shared" si="94"/>
        <v>57.950821596302511</v>
      </c>
      <c r="S83" s="40">
        <f t="shared" si="95"/>
        <v>2.5876095819481915</v>
      </c>
      <c r="T83" s="40">
        <f t="shared" si="96"/>
        <v>0.59371033811976837</v>
      </c>
      <c r="W83" t="str">
        <f t="shared" si="97"/>
        <v>Administrative and secretarial occupations</v>
      </c>
      <c r="X83" s="11">
        <f t="shared" si="97"/>
        <v>107.12328464994138</v>
      </c>
      <c r="Y83" s="11">
        <f t="shared" si="97"/>
        <v>101.58215182591699</v>
      </c>
      <c r="Z83" s="11">
        <f t="shared" si="97"/>
        <v>102.87965131446273</v>
      </c>
      <c r="AA83" s="11">
        <f t="shared" si="97"/>
        <v>96.553308868233984</v>
      </c>
      <c r="AB83" s="11">
        <f t="shared" si="97"/>
        <v>80.975495761035219</v>
      </c>
      <c r="AD83" s="40">
        <f t="shared" si="98"/>
        <v>-0.80515101399318834</v>
      </c>
      <c r="AE83" s="40">
        <f t="shared" si="99"/>
        <v>-1.5834185629343134</v>
      </c>
    </row>
    <row r="84" spans="1:31" x14ac:dyDescent="0.2">
      <c r="A84" t="str">
        <f t="shared" si="92"/>
        <v>Skilled trades occupations</v>
      </c>
      <c r="B84" s="11">
        <f t="shared" si="92"/>
        <v>125.35521227050538</v>
      </c>
      <c r="C84" s="11">
        <f t="shared" si="92"/>
        <v>119.80219049364899</v>
      </c>
      <c r="D84" s="11">
        <f t="shared" si="92"/>
        <v>108.61363702600913</v>
      </c>
      <c r="E84" s="11">
        <f t="shared" si="92"/>
        <v>106.69560637714271</v>
      </c>
      <c r="F84" s="11">
        <f t="shared" si="92"/>
        <v>99.793038165813826</v>
      </c>
      <c r="H84" s="40">
        <f t="shared" si="100"/>
        <v>-2.8263777076022012</v>
      </c>
      <c r="I84" s="40">
        <f t="shared" si="93"/>
        <v>-0.56306579365784648</v>
      </c>
      <c r="L84" t="str">
        <f t="shared" si="94"/>
        <v>Skilled trades occupations</v>
      </c>
      <c r="M84" s="11">
        <f t="shared" si="94"/>
        <v>112.96587675436797</v>
      </c>
      <c r="N84" s="11">
        <f t="shared" si="94"/>
        <v>107.34169352094395</v>
      </c>
      <c r="O84" s="11">
        <f t="shared" si="94"/>
        <v>95.828077560845969</v>
      </c>
      <c r="P84" s="11">
        <f t="shared" si="94"/>
        <v>92.74448261984989</v>
      </c>
      <c r="Q84" s="11">
        <f t="shared" si="94"/>
        <v>84.465680426766994</v>
      </c>
      <c r="S84" s="40">
        <f t="shared" si="95"/>
        <v>-3.2370501109054484</v>
      </c>
      <c r="T84" s="40">
        <f t="shared" si="96"/>
        <v>-0.83787294123576217</v>
      </c>
      <c r="W84" t="str">
        <f t="shared" si="97"/>
        <v>Skilled trades occupations</v>
      </c>
      <c r="X84" s="11">
        <f t="shared" si="97"/>
        <v>12.389335516137564</v>
      </c>
      <c r="Y84" s="11">
        <f t="shared" si="97"/>
        <v>12.460496972705084</v>
      </c>
      <c r="Z84" s="11">
        <f t="shared" si="97"/>
        <v>12.785559465163079</v>
      </c>
      <c r="AA84" s="11">
        <f t="shared" si="97"/>
        <v>13.951123757292825</v>
      </c>
      <c r="AB84" s="11">
        <f t="shared" si="97"/>
        <v>15.327357739046736</v>
      </c>
      <c r="AD84" s="40">
        <f t="shared" si="98"/>
        <v>0.63159226000337743</v>
      </c>
      <c r="AE84" s="40">
        <f t="shared" si="99"/>
        <v>1.2161554333667945</v>
      </c>
    </row>
    <row r="85" spans="1:31" x14ac:dyDescent="0.2">
      <c r="A85" t="str">
        <f t="shared" si="92"/>
        <v>Caring, leisure and other service occupations</v>
      </c>
      <c r="B85" s="11">
        <f t="shared" si="92"/>
        <v>114.20101780549233</v>
      </c>
      <c r="C85" s="11">
        <f t="shared" si="92"/>
        <v>121.07507439105601</v>
      </c>
      <c r="D85" s="11">
        <f t="shared" si="92"/>
        <v>118.20835615229684</v>
      </c>
      <c r="E85" s="11">
        <f t="shared" si="92"/>
        <v>124.16360363144845</v>
      </c>
      <c r="F85" s="11">
        <f t="shared" si="92"/>
        <v>133.86761186049824</v>
      </c>
      <c r="H85" s="40">
        <f t="shared" si="100"/>
        <v>0.6921561612755589</v>
      </c>
      <c r="I85" s="40">
        <f t="shared" si="93"/>
        <v>0.83279892261252098</v>
      </c>
      <c r="L85" t="str">
        <f t="shared" si="94"/>
        <v>Caring, leisure and other service occupations</v>
      </c>
      <c r="M85" s="11">
        <f t="shared" si="94"/>
        <v>19.508371429299892</v>
      </c>
      <c r="N85" s="11">
        <f t="shared" si="94"/>
        <v>21.784978926906525</v>
      </c>
      <c r="O85" s="11">
        <f t="shared" si="94"/>
        <v>22.105343074690804</v>
      </c>
      <c r="P85" s="11">
        <f t="shared" si="94"/>
        <v>24.773164807132606</v>
      </c>
      <c r="Q85" s="11">
        <f t="shared" si="94"/>
        <v>28.219530847096731</v>
      </c>
      <c r="S85" s="40">
        <f t="shared" si="95"/>
        <v>2.5310131327831664</v>
      </c>
      <c r="T85" s="40">
        <f t="shared" si="96"/>
        <v>1.6412900711984646</v>
      </c>
      <c r="W85" t="str">
        <f t="shared" si="97"/>
        <v>Caring, leisure and other service occupations</v>
      </c>
      <c r="X85" s="11">
        <f t="shared" si="97"/>
        <v>94.692646376192442</v>
      </c>
      <c r="Y85" s="11">
        <f t="shared" si="97"/>
        <v>99.29009546414953</v>
      </c>
      <c r="Z85" s="11">
        <f t="shared" si="97"/>
        <v>96.103013077606008</v>
      </c>
      <c r="AA85" s="11">
        <f t="shared" si="97"/>
        <v>99.390438824315851</v>
      </c>
      <c r="AB85" s="11">
        <f t="shared" si="97"/>
        <v>105.64808101340147</v>
      </c>
      <c r="AD85" s="40">
        <f>IF(Z$6-X$6 &lt;&gt; 0,(EXP(LN(Z13/X13)/(Z$6-X$6))-1)*100,0)</f>
        <v>0.29612405674561693</v>
      </c>
      <c r="AE85" s="40">
        <f t="shared" si="99"/>
        <v>0.63328288503088359</v>
      </c>
    </row>
    <row r="86" spans="1:31" x14ac:dyDescent="0.2">
      <c r="A86" t="str">
        <f t="shared" si="92"/>
        <v>Sales and customer service occupations</v>
      </c>
      <c r="B86" s="11">
        <f t="shared" si="92"/>
        <v>102.30453902294472</v>
      </c>
      <c r="C86" s="11">
        <f t="shared" si="92"/>
        <v>103.42191942733673</v>
      </c>
      <c r="D86" s="11">
        <f t="shared" si="92"/>
        <v>102.42384098999338</v>
      </c>
      <c r="E86" s="11">
        <f t="shared" si="92"/>
        <v>102.66359022883157</v>
      </c>
      <c r="F86" s="11">
        <f t="shared" si="92"/>
        <v>103.15917223444819</v>
      </c>
      <c r="H86" s="40">
        <f t="shared" si="100"/>
        <v>2.3312036341138764E-2</v>
      </c>
      <c r="I86" s="40">
        <f t="shared" si="93"/>
        <v>4.7702368712077003E-2</v>
      </c>
      <c r="L86" t="str">
        <f t="shared" si="94"/>
        <v>Sales and customer service occupations</v>
      </c>
      <c r="M86" s="11">
        <f t="shared" si="94"/>
        <v>39.761932922582304</v>
      </c>
      <c r="N86" s="11">
        <f t="shared" si="94"/>
        <v>42.685415069741211</v>
      </c>
      <c r="O86" s="11">
        <f t="shared" si="94"/>
        <v>43.064349649991904</v>
      </c>
      <c r="P86" s="11">
        <f t="shared" si="94"/>
        <v>45.311251327124673</v>
      </c>
      <c r="Q86" s="11">
        <f t="shared" si="94"/>
        <v>47.755012665370607</v>
      </c>
      <c r="S86" s="40">
        <f t="shared" si="95"/>
        <v>1.6085095472479161</v>
      </c>
      <c r="T86" s="40">
        <f t="shared" si="96"/>
        <v>0.69163776351990336</v>
      </c>
      <c r="W86" t="str">
        <f t="shared" si="97"/>
        <v>Sales and customer service occupations</v>
      </c>
      <c r="X86" s="11">
        <f t="shared" si="97"/>
        <v>62.54260610036242</v>
      </c>
      <c r="Y86" s="11">
        <f t="shared" si="97"/>
        <v>60.736504357595372</v>
      </c>
      <c r="Z86" s="11">
        <f t="shared" si="97"/>
        <v>59.359491340001512</v>
      </c>
      <c r="AA86" s="11">
        <f t="shared" si="97"/>
        <v>57.35233890170695</v>
      </c>
      <c r="AB86" s="11">
        <f t="shared" si="97"/>
        <v>55.404159569077549</v>
      </c>
      <c r="AD86" s="40">
        <f t="shared" si="98"/>
        <v>-1.0392816037292918</v>
      </c>
      <c r="AE86" s="40">
        <f t="shared" si="99"/>
        <v>-0.45866063369174315</v>
      </c>
    </row>
    <row r="87" spans="1:31" x14ac:dyDescent="0.2">
      <c r="A87" t="str">
        <f t="shared" si="92"/>
        <v>Process, plant and machine operatives</v>
      </c>
      <c r="B87" s="11">
        <f t="shared" si="92"/>
        <v>89.840821301700615</v>
      </c>
      <c r="C87" s="11">
        <f t="shared" si="92"/>
        <v>87.017006399487997</v>
      </c>
      <c r="D87" s="11">
        <f t="shared" si="92"/>
        <v>80.930670843868086</v>
      </c>
      <c r="E87" s="11">
        <f t="shared" si="92"/>
        <v>90.674003999095049</v>
      </c>
      <c r="F87" s="11">
        <f t="shared" si="92"/>
        <v>87.529723374812619</v>
      </c>
      <c r="H87" s="40">
        <f t="shared" si="100"/>
        <v>-2.0672645473138851</v>
      </c>
      <c r="I87" s="40">
        <f t="shared" si="93"/>
        <v>0.52393817212064153</v>
      </c>
      <c r="L87" t="str">
        <f t="shared" si="94"/>
        <v>Process, plant and machine operatives</v>
      </c>
      <c r="M87" s="11">
        <f t="shared" si="94"/>
        <v>76.474533840603314</v>
      </c>
      <c r="N87" s="11">
        <f t="shared" si="94"/>
        <v>73.946895143291613</v>
      </c>
      <c r="O87" s="11">
        <f t="shared" si="94"/>
        <v>69.144235106915801</v>
      </c>
      <c r="P87" s="11">
        <f t="shared" si="94"/>
        <v>75.178144939917104</v>
      </c>
      <c r="Q87" s="11">
        <f t="shared" si="94"/>
        <v>71.529714649758574</v>
      </c>
      <c r="S87" s="40">
        <f t="shared" si="95"/>
        <v>-1.9950914717525747</v>
      </c>
      <c r="T87" s="40">
        <f t="shared" si="96"/>
        <v>0.22637762261554784</v>
      </c>
      <c r="W87" t="str">
        <f t="shared" si="97"/>
        <v>Process, plant and machine operatives</v>
      </c>
      <c r="X87" s="11">
        <f t="shared" si="97"/>
        <v>13.366287461097354</v>
      </c>
      <c r="Y87" s="11">
        <f t="shared" si="97"/>
        <v>13.070111256196345</v>
      </c>
      <c r="Z87" s="11">
        <f t="shared" si="97"/>
        <v>11.786435736952303</v>
      </c>
      <c r="AA87" s="11">
        <f t="shared" si="97"/>
        <v>15.49585905917805</v>
      </c>
      <c r="AB87" s="11">
        <f t="shared" si="97"/>
        <v>16.000008725054062</v>
      </c>
      <c r="AD87" s="40">
        <f t="shared" si="98"/>
        <v>-2.4843456911512463</v>
      </c>
      <c r="AE87" s="40">
        <f t="shared" si="99"/>
        <v>2.05850018069198</v>
      </c>
    </row>
    <row r="88" spans="1:31" x14ac:dyDescent="0.2">
      <c r="A88" t="str">
        <f t="shared" si="92"/>
        <v>Elementary occupations</v>
      </c>
      <c r="B88" s="11">
        <f t="shared" si="92"/>
        <v>141.21005023494413</v>
      </c>
      <c r="C88" s="11">
        <f t="shared" si="92"/>
        <v>132.67338922496643</v>
      </c>
      <c r="D88" s="11">
        <f t="shared" si="92"/>
        <v>121.95422184074346</v>
      </c>
      <c r="E88" s="11">
        <f t="shared" si="92"/>
        <v>117.58327806917306</v>
      </c>
      <c r="F88" s="11">
        <f t="shared" si="92"/>
        <v>107.55902648492737</v>
      </c>
      <c r="H88" s="40">
        <f t="shared" si="100"/>
        <v>-2.889487440712013</v>
      </c>
      <c r="I88" s="40">
        <f t="shared" si="93"/>
        <v>-0.83387688409783944</v>
      </c>
      <c r="L88" t="str">
        <f t="shared" si="94"/>
        <v>Elementary occupations</v>
      </c>
      <c r="M88" s="11">
        <f t="shared" si="94"/>
        <v>77.805148328434854</v>
      </c>
      <c r="N88" s="11">
        <f t="shared" si="94"/>
        <v>71.65150514026098</v>
      </c>
      <c r="O88" s="11">
        <f t="shared" si="94"/>
        <v>68.565779496331288</v>
      </c>
      <c r="P88" s="11">
        <f t="shared" si="94"/>
        <v>68.454309787336243</v>
      </c>
      <c r="Q88" s="11">
        <f t="shared" si="94"/>
        <v>64.293163179431545</v>
      </c>
      <c r="S88" s="40">
        <f t="shared" si="95"/>
        <v>-2.4965873204097822</v>
      </c>
      <c r="T88" s="40">
        <f t="shared" si="96"/>
        <v>-0.42801652334074625</v>
      </c>
      <c r="W88" t="str">
        <f t="shared" si="97"/>
        <v>Elementary occupations</v>
      </c>
      <c r="X88" s="11">
        <f t="shared" si="97"/>
        <v>63.404901906509167</v>
      </c>
      <c r="Y88" s="11">
        <f t="shared" si="97"/>
        <v>61.021884084705484</v>
      </c>
      <c r="Z88" s="11">
        <f t="shared" si="97"/>
        <v>53.388442344412162</v>
      </c>
      <c r="AA88" s="11">
        <f t="shared" si="97"/>
        <v>49.128968281836734</v>
      </c>
      <c r="AB88" s="11">
        <f t="shared" si="97"/>
        <v>43.265863305495898</v>
      </c>
      <c r="AD88" s="40">
        <f t="shared" si="98"/>
        <v>-3.3804783497471735</v>
      </c>
      <c r="AE88" s="40">
        <f t="shared" si="99"/>
        <v>-1.3917598087615946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1162.1159999999995</v>
      </c>
      <c r="C90" s="34">
        <f t="shared" si="101"/>
        <v>1209.5720000000008</v>
      </c>
      <c r="D90" s="34">
        <f t="shared" si="101"/>
        <v>1222.0609999999999</v>
      </c>
      <c r="E90" s="34">
        <f t="shared" si="101"/>
        <v>1237.7159999999999</v>
      </c>
      <c r="F90" s="34">
        <f t="shared" si="101"/>
        <v>1273.508</v>
      </c>
      <c r="H90" s="43">
        <f>IF(D$6-B$6 &lt;&gt; 0,(EXP(LN(D18/B18)/(D$6-B$6))-1)*100,0)</f>
        <v>1.0110023691278114</v>
      </c>
      <c r="I90" s="43">
        <f>F56</f>
        <v>0.27528835539654128</v>
      </c>
      <c r="L90" s="24" t="str">
        <f t="shared" ref="L90:Q90" si="102">L18</f>
        <v>All occupations</v>
      </c>
      <c r="M90" s="34">
        <f t="shared" si="102"/>
        <v>608.43849240888596</v>
      </c>
      <c r="N90" s="34">
        <f t="shared" si="102"/>
        <v>631.09062306939427</v>
      </c>
      <c r="O90" s="34">
        <f t="shared" si="102"/>
        <v>636.43283407016906</v>
      </c>
      <c r="P90" s="34">
        <f t="shared" si="102"/>
        <v>642.31067616944438</v>
      </c>
      <c r="Q90" s="34">
        <f t="shared" si="102"/>
        <v>654.13376467239073</v>
      </c>
      <c r="S90" s="43">
        <f>IF(O$6-M$6 &lt;&gt; 0,(EXP(LN(O18/M18)/(O$6-M$6))-1)*100,0)</f>
        <v>0.90372035410446472</v>
      </c>
      <c r="T90" s="43">
        <f>Q56</f>
        <v>0.18305384003107772</v>
      </c>
      <c r="W90" s="24" t="str">
        <f t="shared" ref="W90:AB90" si="103">W18</f>
        <v>All occupations</v>
      </c>
      <c r="X90" s="34">
        <f t="shared" si="103"/>
        <v>553.67750759111357</v>
      </c>
      <c r="Y90" s="34">
        <f t="shared" si="103"/>
        <v>578.48137693060664</v>
      </c>
      <c r="Z90" s="34">
        <f t="shared" si="103"/>
        <v>585.62816592983097</v>
      </c>
      <c r="AA90" s="34">
        <f t="shared" si="103"/>
        <v>595.40532383055597</v>
      </c>
      <c r="AB90" s="34">
        <f t="shared" si="103"/>
        <v>619.37423532760909</v>
      </c>
      <c r="AD90" s="43">
        <f>IF(Z$6-X$6 &lt;&gt; 0,(EXP(LN(Z18/X18)/(Z$6-X$6))-1)*100,0)</f>
        <v>1.1283717883117106</v>
      </c>
      <c r="AE90" s="43">
        <f>AB56</f>
        <v>0.37419578042436896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West Yorkshire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Yorkshire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Yorkshire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68.11219572704853</v>
      </c>
      <c r="C8" s="11">
        <v>80.69944139162898</v>
      </c>
      <c r="D8" s="11">
        <v>86.376585725760663</v>
      </c>
      <c r="E8" s="11">
        <v>80.034570664440338</v>
      </c>
      <c r="F8" s="11">
        <v>87.620264189317666</v>
      </c>
      <c r="G8" s="10"/>
      <c r="H8" s="11">
        <f>F8-D8</f>
        <v>1.2436784635570035</v>
      </c>
      <c r="I8" s="11">
        <f>'RD T1'!E7</f>
        <v>43.306268853760557</v>
      </c>
      <c r="J8" s="11">
        <f>SUM(H8:I8)</f>
        <v>44.54994731731756</v>
      </c>
      <c r="L8" s="10" t="str">
        <f>name!D4</f>
        <v>11 Corporate managers and directors</v>
      </c>
      <c r="M8" s="11">
        <v>46.144289045357773</v>
      </c>
      <c r="N8" s="11">
        <v>53.230223465068519</v>
      </c>
      <c r="O8" s="11">
        <v>56.676365828927246</v>
      </c>
      <c r="P8" s="11">
        <v>50.443828772928264</v>
      </c>
      <c r="Q8" s="11">
        <v>52.35356086161427</v>
      </c>
      <c r="R8" s="10"/>
      <c r="S8" s="11">
        <f>Q8-O8</f>
        <v>-4.322804967312976</v>
      </c>
      <c r="T8" s="11">
        <f>'RD T1'!T7</f>
        <v>24.399641401385338</v>
      </c>
      <c r="U8" s="11">
        <f>SUM(S8:T8)</f>
        <v>20.076836434072362</v>
      </c>
      <c r="W8" s="10" t="str">
        <f>name!D4</f>
        <v>11 Corporate managers and directors</v>
      </c>
      <c r="X8" s="11">
        <v>21.967906681690874</v>
      </c>
      <c r="Y8" s="11">
        <v>27.46921792656045</v>
      </c>
      <c r="Z8" s="11">
        <v>29.700219896833595</v>
      </c>
      <c r="AA8" s="11">
        <v>29.590741891512145</v>
      </c>
      <c r="AB8" s="11">
        <v>35.266703327703446</v>
      </c>
      <c r="AC8" s="10"/>
      <c r="AD8" s="11">
        <f>AB8-Z8</f>
        <v>5.5664834308698516</v>
      </c>
      <c r="AE8" s="11">
        <f>'RD T1'!T36</f>
        <v>18.906627452375226</v>
      </c>
      <c r="AF8" s="11">
        <f>SUM(AD8:AE8)</f>
        <v>24.473110883245077</v>
      </c>
    </row>
    <row r="9" spans="1:32" x14ac:dyDescent="0.2">
      <c r="A9" s="10" t="str">
        <f>name!D5</f>
        <v>12 Other managers and proprietors</v>
      </c>
      <c r="B9" s="11">
        <v>34.718266555370633</v>
      </c>
      <c r="C9" s="11">
        <v>37.495421665368475</v>
      </c>
      <c r="D9" s="11">
        <v>38.314408976139461</v>
      </c>
      <c r="E9" s="11">
        <v>45.733381199585345</v>
      </c>
      <c r="F9" s="11">
        <v>52.488610670298065</v>
      </c>
      <c r="H9" s="11">
        <f t="shared" ref="H9:H32" si="2">F9-D9</f>
        <v>14.174201694158604</v>
      </c>
      <c r="I9" s="11">
        <f>'RD T1'!E8</f>
        <v>26.80016941848606</v>
      </c>
      <c r="J9" s="11">
        <f>SUM(H9:I9)</f>
        <v>40.974371112644661</v>
      </c>
      <c r="L9" s="10" t="str">
        <f>name!D5</f>
        <v>12 Other managers and proprietors</v>
      </c>
      <c r="M9" s="11">
        <v>20.552702923633209</v>
      </c>
      <c r="N9" s="11">
        <v>21.371509295682429</v>
      </c>
      <c r="O9" s="11">
        <v>21.715981543782494</v>
      </c>
      <c r="P9" s="11">
        <v>26.701442029445662</v>
      </c>
      <c r="Q9" s="11">
        <v>30.267471223638001</v>
      </c>
      <c r="S9" s="11">
        <f t="shared" ref="S9:S32" si="3">Q9-O9</f>
        <v>8.5514896798555071</v>
      </c>
      <c r="T9" s="11">
        <f>'RD T1'!T8</f>
        <v>13.916985710910922</v>
      </c>
      <c r="U9" s="11">
        <f>SUM(S9:T9)</f>
        <v>22.468475390766429</v>
      </c>
      <c r="W9" s="10" t="str">
        <f>name!D5</f>
        <v>12 Other managers and proprietors</v>
      </c>
      <c r="X9" s="11">
        <v>14.165563631737468</v>
      </c>
      <c r="Y9" s="11">
        <v>16.123912369686071</v>
      </c>
      <c r="Z9" s="11">
        <v>16.598427432356957</v>
      </c>
      <c r="AA9" s="11">
        <v>19.031939170139665</v>
      </c>
      <c r="AB9" s="11">
        <v>22.221139446660022</v>
      </c>
      <c r="AD9" s="11">
        <f t="shared" ref="AD9:AD32" si="4">AB9-Z9</f>
        <v>5.6227120143030653</v>
      </c>
      <c r="AE9" s="11">
        <f>'RD T1'!T37</f>
        <v>12.883183707575141</v>
      </c>
      <c r="AF9" s="11">
        <f>SUM(AD9:AE9)</f>
        <v>18.505895721878204</v>
      </c>
    </row>
    <row r="10" spans="1:32" x14ac:dyDescent="0.2">
      <c r="A10" s="10" t="str">
        <f>name!D6</f>
        <v>21 Science, research, engineering and technology professionals</v>
      </c>
      <c r="B10" s="11">
        <v>51.126146735683186</v>
      </c>
      <c r="C10" s="11">
        <v>61.38984507834666</v>
      </c>
      <c r="D10" s="11">
        <v>65.900514483676005</v>
      </c>
      <c r="E10" s="11">
        <v>69.33164162764848</v>
      </c>
      <c r="F10" s="11">
        <v>76.989403779916287</v>
      </c>
      <c r="G10" s="11"/>
      <c r="H10" s="11">
        <f t="shared" si="2"/>
        <v>11.088889296240282</v>
      </c>
      <c r="I10" s="11">
        <f>'RD T1'!E9</f>
        <v>27.271595921864495</v>
      </c>
      <c r="J10" s="11">
        <f t="shared" ref="J10:J32" si="5">SUM(H10:I10)</f>
        <v>38.360485218104778</v>
      </c>
      <c r="L10" s="10" t="str">
        <f>name!D6</f>
        <v>21 Science, research, engineering and technology professionals</v>
      </c>
      <c r="M10" s="11">
        <v>40.146537035778096</v>
      </c>
      <c r="N10" s="11">
        <v>49.20637222747154</v>
      </c>
      <c r="O10" s="11">
        <v>50.35211469307874</v>
      </c>
      <c r="P10" s="11">
        <v>51.025658716022996</v>
      </c>
      <c r="Q10" s="11">
        <v>54.566396073942286</v>
      </c>
      <c r="R10" s="11"/>
      <c r="S10" s="11">
        <f t="shared" si="3"/>
        <v>4.2142813808635466</v>
      </c>
      <c r="T10" s="11">
        <f>'RD T1'!T9</f>
        <v>17.251028569440397</v>
      </c>
      <c r="U10" s="11">
        <f t="shared" ref="U10:U32" si="6">SUM(S10:T10)</f>
        <v>21.465309950303944</v>
      </c>
      <c r="W10" s="10" t="str">
        <f>name!D6</f>
        <v>21 Science, research, engineering and technology professionals</v>
      </c>
      <c r="X10" s="11">
        <v>10.979609699905183</v>
      </c>
      <c r="Y10" s="11">
        <v>12.183472850875134</v>
      </c>
      <c r="Z10" s="11">
        <v>15.548399790597193</v>
      </c>
      <c r="AA10" s="11">
        <v>18.305982911625406</v>
      </c>
      <c r="AB10" s="11">
        <v>22.423007705974001</v>
      </c>
      <c r="AC10" s="11"/>
      <c r="AD10" s="11">
        <f t="shared" si="4"/>
        <v>6.8746079153768083</v>
      </c>
      <c r="AE10" s="11">
        <f>'RD T1'!T38</f>
        <v>10.020567352424095</v>
      </c>
      <c r="AF10" s="11">
        <f t="shared" ref="AF10:AF32" si="7">SUM(AD10:AE10)</f>
        <v>16.895175267800902</v>
      </c>
    </row>
    <row r="11" spans="1:32" x14ac:dyDescent="0.2">
      <c r="A11" s="10" t="str">
        <f>name!D7</f>
        <v>22 Health professionals</v>
      </c>
      <c r="B11" s="11">
        <v>44.793326128243457</v>
      </c>
      <c r="C11" s="11">
        <v>52.771857296306187</v>
      </c>
      <c r="D11" s="11">
        <v>53.823058422747494</v>
      </c>
      <c r="E11" s="11">
        <v>57.82314042083587</v>
      </c>
      <c r="F11" s="11">
        <v>63.873539362471085</v>
      </c>
      <c r="G11" s="11"/>
      <c r="H11" s="11">
        <f t="shared" si="2"/>
        <v>10.050480939723592</v>
      </c>
      <c r="I11" s="11">
        <f>'RD T1'!E10</f>
        <v>31.67691775259555</v>
      </c>
      <c r="J11" s="11">
        <f t="shared" si="5"/>
        <v>41.727398692319142</v>
      </c>
      <c r="L11" s="10" t="str">
        <f>name!D7</f>
        <v>22 Health professionals</v>
      </c>
      <c r="M11" s="11">
        <v>11.850055571237815</v>
      </c>
      <c r="N11" s="11">
        <v>14.041125188875307</v>
      </c>
      <c r="O11" s="11">
        <v>15.958623920411245</v>
      </c>
      <c r="P11" s="11">
        <v>16.893767014193518</v>
      </c>
      <c r="Q11" s="11">
        <v>18.356843994563061</v>
      </c>
      <c r="R11" s="11"/>
      <c r="S11" s="11">
        <f t="shared" si="3"/>
        <v>2.3982200741518156</v>
      </c>
      <c r="T11" s="11">
        <f>'RD T1'!T10</f>
        <v>6.7478206001665253</v>
      </c>
      <c r="U11" s="11">
        <f t="shared" si="6"/>
        <v>9.1460406743183409</v>
      </c>
      <c r="W11" s="10" t="str">
        <f>name!D7</f>
        <v>22 Health professionals</v>
      </c>
      <c r="X11" s="11">
        <v>32.943270557005604</v>
      </c>
      <c r="Y11" s="11">
        <v>38.730732107430889</v>
      </c>
      <c r="Z11" s="11">
        <v>37.864434502336287</v>
      </c>
      <c r="AA11" s="11">
        <v>40.92937340664237</v>
      </c>
      <c r="AB11" s="11">
        <v>45.516695367907943</v>
      </c>
      <c r="AC11" s="11"/>
      <c r="AD11" s="11">
        <f t="shared" si="4"/>
        <v>7.6522608655716553</v>
      </c>
      <c r="AE11" s="11">
        <f>'RD T1'!T39</f>
        <v>24.929097152429026</v>
      </c>
      <c r="AF11" s="11">
        <f t="shared" si="7"/>
        <v>32.581358018000685</v>
      </c>
    </row>
    <row r="12" spans="1:32" x14ac:dyDescent="0.2">
      <c r="A12" s="10" t="str">
        <f>name!D8</f>
        <v>23 Teaching and other educational professionals</v>
      </c>
      <c r="B12" s="11">
        <v>49.231783331321303</v>
      </c>
      <c r="C12" s="11">
        <v>53.072970496239734</v>
      </c>
      <c r="D12" s="11">
        <v>55.507061688699487</v>
      </c>
      <c r="E12" s="11">
        <v>57.044240986123995</v>
      </c>
      <c r="F12" s="11">
        <v>61.504663582377255</v>
      </c>
      <c r="G12" s="11"/>
      <c r="H12" s="11">
        <f t="shared" si="2"/>
        <v>5.9976018936777677</v>
      </c>
      <c r="I12" s="11">
        <f>'RD T1'!E11</f>
        <v>30.325124298918656</v>
      </c>
      <c r="J12" s="11">
        <f t="shared" si="5"/>
        <v>36.32272619259642</v>
      </c>
      <c r="L12" s="10" t="str">
        <f>name!D8</f>
        <v>23 Teaching and other educational professionals</v>
      </c>
      <c r="M12" s="11">
        <v>15.55937116769616</v>
      </c>
      <c r="N12" s="11">
        <v>15.741045386261485</v>
      </c>
      <c r="O12" s="11">
        <v>16.093357612399693</v>
      </c>
      <c r="P12" s="11">
        <v>16.672593483780044</v>
      </c>
      <c r="Q12" s="11">
        <v>17.074662356803632</v>
      </c>
      <c r="R12" s="11"/>
      <c r="S12" s="11">
        <f t="shared" si="3"/>
        <v>0.98130474440393911</v>
      </c>
      <c r="T12" s="11">
        <f>'RD T1'!T11</f>
        <v>7.1962650045861531</v>
      </c>
      <c r="U12" s="11">
        <f t="shared" si="6"/>
        <v>8.1775697489900914</v>
      </c>
      <c r="W12" s="10" t="str">
        <f>name!D8</f>
        <v>23 Teaching and other educational professionals</v>
      </c>
      <c r="X12" s="11">
        <v>33.672412163625225</v>
      </c>
      <c r="Y12" s="11">
        <v>37.331925109978229</v>
      </c>
      <c r="Z12" s="11">
        <v>39.413704076299837</v>
      </c>
      <c r="AA12" s="11">
        <v>40.371647502343976</v>
      </c>
      <c r="AB12" s="11">
        <v>44.430001225573648</v>
      </c>
      <c r="AC12" s="11"/>
      <c r="AD12" s="11">
        <f t="shared" si="4"/>
        <v>5.0162971492738109</v>
      </c>
      <c r="AE12" s="11">
        <f>'RD T1'!T40</f>
        <v>23.1288592943325</v>
      </c>
      <c r="AF12" s="11">
        <f t="shared" si="7"/>
        <v>28.145156443606311</v>
      </c>
    </row>
    <row r="13" spans="1:32" x14ac:dyDescent="0.2">
      <c r="A13" s="10" t="str">
        <f>name!D9</f>
        <v>24 Business, media and public service professionals</v>
      </c>
      <c r="B13" s="11">
        <v>59.140634847580934</v>
      </c>
      <c r="C13" s="11">
        <v>71.554198728690139</v>
      </c>
      <c r="D13" s="11">
        <v>80.599891271483173</v>
      </c>
      <c r="E13" s="11">
        <v>89.131393401261278</v>
      </c>
      <c r="F13" s="11">
        <v>100.86999460199326</v>
      </c>
      <c r="G13" s="11"/>
      <c r="H13" s="11">
        <f t="shared" si="2"/>
        <v>20.270103330510082</v>
      </c>
      <c r="I13" s="11">
        <f>'RD T1'!E12</f>
        <v>44.893159662535695</v>
      </c>
      <c r="J13" s="11">
        <f t="shared" si="5"/>
        <v>65.163262993045777</v>
      </c>
      <c r="L13" s="10" t="str">
        <f>name!D9</f>
        <v>24 Business, media and public service professionals</v>
      </c>
      <c r="M13" s="11">
        <v>33.098233850677488</v>
      </c>
      <c r="N13" s="11">
        <v>39.479456617244104</v>
      </c>
      <c r="O13" s="11">
        <v>42.984268735542692</v>
      </c>
      <c r="P13" s="11">
        <v>47.363497020139768</v>
      </c>
      <c r="Q13" s="11">
        <v>51.071934519507231</v>
      </c>
      <c r="R13" s="11"/>
      <c r="S13" s="11">
        <f t="shared" si="3"/>
        <v>8.0876657839645389</v>
      </c>
      <c r="T13" s="11">
        <f>'RD T1'!T12</f>
        <v>20.413505736965238</v>
      </c>
      <c r="U13" s="11">
        <f t="shared" si="6"/>
        <v>28.501171520929777</v>
      </c>
      <c r="W13" s="10" t="str">
        <f>name!D9</f>
        <v>24 Business, media and public service professionals</v>
      </c>
      <c r="X13" s="11">
        <v>26.042400996903368</v>
      </c>
      <c r="Y13" s="11">
        <v>32.074742111446113</v>
      </c>
      <c r="Z13" s="11">
        <v>37.615622535940432</v>
      </c>
      <c r="AA13" s="11">
        <v>41.767896381121517</v>
      </c>
      <c r="AB13" s="11">
        <v>49.798060082485932</v>
      </c>
      <c r="AC13" s="11"/>
      <c r="AD13" s="11">
        <f t="shared" si="4"/>
        <v>12.182437546545501</v>
      </c>
      <c r="AE13" s="11">
        <f>'RD T1'!T41</f>
        <v>24.47965392557046</v>
      </c>
      <c r="AF13" s="11">
        <f t="shared" si="7"/>
        <v>36.662091472115961</v>
      </c>
    </row>
    <row r="14" spans="1:32" x14ac:dyDescent="0.2">
      <c r="A14" s="10" t="str">
        <f>name!D10</f>
        <v>31 Science, engineering and technology associate professionals</v>
      </c>
      <c r="B14" s="11">
        <v>19.755281606090502</v>
      </c>
      <c r="C14" s="11">
        <v>23.661537063122246</v>
      </c>
      <c r="D14" s="11">
        <v>26.043746401488665</v>
      </c>
      <c r="E14" s="11">
        <v>22.863490908791746</v>
      </c>
      <c r="F14" s="11">
        <v>24.551850051165918</v>
      </c>
      <c r="G14" s="11"/>
      <c r="H14" s="11">
        <f t="shared" si="2"/>
        <v>-1.4918963503227474</v>
      </c>
      <c r="I14" s="11">
        <f>'RD T1'!E13</f>
        <v>9.8137309167256372</v>
      </c>
      <c r="J14" s="11">
        <f t="shared" si="5"/>
        <v>8.3218345664028899</v>
      </c>
      <c r="L14" s="10" t="str">
        <f>name!D10</f>
        <v>31 Science, engineering and technology associate professionals</v>
      </c>
      <c r="M14" s="11">
        <v>14.543681984217105</v>
      </c>
      <c r="N14" s="11">
        <v>18.229967900913216</v>
      </c>
      <c r="O14" s="11">
        <v>19.192418923714637</v>
      </c>
      <c r="P14" s="11">
        <v>15.763691956889668</v>
      </c>
      <c r="Q14" s="11">
        <v>16.113994772961053</v>
      </c>
      <c r="R14" s="11"/>
      <c r="S14" s="11">
        <f t="shared" si="3"/>
        <v>-3.0784241507535839</v>
      </c>
      <c r="T14" s="11">
        <f>'RD T1'!T13</f>
        <v>5.9766979792630011</v>
      </c>
      <c r="U14" s="11">
        <f t="shared" si="6"/>
        <v>2.8982738285094172</v>
      </c>
      <c r="W14" s="10" t="str">
        <f>name!D10</f>
        <v>31 Science, engineering and technology associate professionals</v>
      </c>
      <c r="X14" s="11">
        <v>5.2115996218733844</v>
      </c>
      <c r="Y14" s="11">
        <v>5.4315691622090103</v>
      </c>
      <c r="Z14" s="11">
        <v>6.8513274777740323</v>
      </c>
      <c r="AA14" s="11">
        <v>7.0997989519020201</v>
      </c>
      <c r="AB14" s="11">
        <v>8.437855278204907</v>
      </c>
      <c r="AC14" s="11"/>
      <c r="AD14" s="11">
        <f t="shared" si="4"/>
        <v>1.5865278004308747</v>
      </c>
      <c r="AE14" s="11">
        <f>'RD T1'!T42</f>
        <v>3.8370329374626375</v>
      </c>
      <c r="AF14" s="11">
        <f t="shared" si="7"/>
        <v>5.4235607378935118</v>
      </c>
    </row>
    <row r="15" spans="1:32" x14ac:dyDescent="0.2">
      <c r="A15" s="10" t="str">
        <f>name!D11</f>
        <v>32 Health and social care associate professionals</v>
      </c>
      <c r="B15" s="11">
        <v>18.828003929054208</v>
      </c>
      <c r="C15" s="11">
        <v>21.70467410655159</v>
      </c>
      <c r="D15" s="11">
        <v>22.620376416235327</v>
      </c>
      <c r="E15" s="11">
        <v>22.714442436783468</v>
      </c>
      <c r="F15" s="11">
        <v>25.232646274163237</v>
      </c>
      <c r="G15" s="11"/>
      <c r="H15" s="11">
        <f t="shared" si="2"/>
        <v>2.6122698579279096</v>
      </c>
      <c r="I15" s="11">
        <f>'RD T1'!E14</f>
        <v>13.469519565441423</v>
      </c>
      <c r="J15" s="11">
        <f t="shared" si="5"/>
        <v>16.081789423369333</v>
      </c>
      <c r="L15" s="10" t="str">
        <f>name!D11</f>
        <v>32 Health and social care associate professionals</v>
      </c>
      <c r="M15" s="11">
        <v>4.7858967509699415</v>
      </c>
      <c r="N15" s="11">
        <v>5.2940698472608076</v>
      </c>
      <c r="O15" s="11">
        <v>5.8906561234115342</v>
      </c>
      <c r="P15" s="11">
        <v>5.429380141899796</v>
      </c>
      <c r="Q15" s="11">
        <v>5.8702127605460079</v>
      </c>
      <c r="R15" s="11"/>
      <c r="S15" s="11">
        <f t="shared" si="3"/>
        <v>-2.0443362865526282E-2</v>
      </c>
      <c r="T15" s="11">
        <f>'RD T1'!T14</f>
        <v>2.7211704140990296</v>
      </c>
      <c r="U15" s="11">
        <f t="shared" si="6"/>
        <v>2.7007270512335033</v>
      </c>
      <c r="W15" s="10" t="str">
        <f>name!D11</f>
        <v>32 Health and social care associate professionals</v>
      </c>
      <c r="X15" s="11">
        <v>14.042107178084249</v>
      </c>
      <c r="Y15" s="11">
        <v>16.410604259290821</v>
      </c>
      <c r="Z15" s="11">
        <v>16.729720292823803</v>
      </c>
      <c r="AA15" s="11">
        <v>17.285062294883673</v>
      </c>
      <c r="AB15" s="11">
        <v>19.362433513617226</v>
      </c>
      <c r="AC15" s="11"/>
      <c r="AD15" s="11">
        <f t="shared" si="4"/>
        <v>2.6327132207934234</v>
      </c>
      <c r="AE15" s="11">
        <f>'RD T1'!T43</f>
        <v>10.748349151342394</v>
      </c>
      <c r="AF15" s="11">
        <f t="shared" si="7"/>
        <v>13.381062372135817</v>
      </c>
    </row>
    <row r="16" spans="1:32" x14ac:dyDescent="0.2">
      <c r="A16" s="10" t="str">
        <f>name!D12</f>
        <v>33 Protective service occupations</v>
      </c>
      <c r="B16" s="11">
        <v>12.249932559226398</v>
      </c>
      <c r="C16" s="11">
        <v>12.704945142679666</v>
      </c>
      <c r="D16" s="11">
        <v>13.81678022211856</v>
      </c>
      <c r="E16" s="11">
        <v>16.258341722009796</v>
      </c>
      <c r="F16" s="11">
        <v>18.415571634615709</v>
      </c>
      <c r="G16" s="11"/>
      <c r="H16" s="11">
        <f t="shared" si="2"/>
        <v>4.5987914124971496</v>
      </c>
      <c r="I16" s="11">
        <f>'RD T1'!E15</f>
        <v>5.7342980431018367</v>
      </c>
      <c r="J16" s="11">
        <f t="shared" si="5"/>
        <v>10.333089455598987</v>
      </c>
      <c r="L16" s="10" t="str">
        <f>name!D12</f>
        <v>33 Protective service occupations</v>
      </c>
      <c r="M16" s="11">
        <v>9.7953810699914641</v>
      </c>
      <c r="N16" s="11">
        <v>9.9304542527554691</v>
      </c>
      <c r="O16" s="11">
        <v>10.663696801977437</v>
      </c>
      <c r="P16" s="11">
        <v>12.128369552584614</v>
      </c>
      <c r="Q16" s="11">
        <v>12.956900541513116</v>
      </c>
      <c r="R16" s="11"/>
      <c r="S16" s="11">
        <f t="shared" si="3"/>
        <v>2.293203739535679</v>
      </c>
      <c r="T16" s="11">
        <f>'RD T1'!T15</f>
        <v>3.5261628200812565</v>
      </c>
      <c r="U16" s="11">
        <f t="shared" si="6"/>
        <v>5.8193665596169355</v>
      </c>
      <c r="W16" s="10" t="str">
        <f>name!D12</f>
        <v>33 Protective service occupations</v>
      </c>
      <c r="X16" s="11">
        <v>2.4545514892349232</v>
      </c>
      <c r="Y16" s="11">
        <v>2.7744908899241936</v>
      </c>
      <c r="Z16" s="11">
        <v>3.1530834201411055</v>
      </c>
      <c r="AA16" s="11">
        <v>4.1299721694251685</v>
      </c>
      <c r="AB16" s="11">
        <v>5.4586710931026019</v>
      </c>
      <c r="AC16" s="11"/>
      <c r="AD16" s="11">
        <f t="shared" si="4"/>
        <v>2.3055876729614964</v>
      </c>
      <c r="AE16" s="11">
        <f>'RD T1'!T44</f>
        <v>2.2081352230205811</v>
      </c>
      <c r="AF16" s="11">
        <f t="shared" si="7"/>
        <v>4.5137228959820774</v>
      </c>
    </row>
    <row r="17" spans="1:32" x14ac:dyDescent="0.2">
      <c r="A17" s="10" t="str">
        <f>name!D13</f>
        <v>34 Culture, media and sports occupations</v>
      </c>
      <c r="B17" s="11">
        <v>15.174222582095569</v>
      </c>
      <c r="C17" s="11">
        <v>17.390087145541969</v>
      </c>
      <c r="D17" s="11">
        <v>18.892333549168246</v>
      </c>
      <c r="E17" s="11">
        <v>17.329784142284669</v>
      </c>
      <c r="F17" s="11">
        <v>18.759774665179247</v>
      </c>
      <c r="G17" s="11"/>
      <c r="H17" s="11">
        <f t="shared" si="2"/>
        <v>-0.13255888398899884</v>
      </c>
      <c r="I17" s="11">
        <f>'RD T1'!E16</f>
        <v>8.650631370946261</v>
      </c>
      <c r="J17" s="11">
        <f t="shared" si="5"/>
        <v>8.5180724869572622</v>
      </c>
      <c r="L17" s="10" t="str">
        <f>name!D13</f>
        <v>34 Culture, media and sports occupations</v>
      </c>
      <c r="M17" s="11">
        <v>7.6990352805009197</v>
      </c>
      <c r="N17" s="11">
        <v>9.0486482718216745</v>
      </c>
      <c r="O17" s="11">
        <v>8.9790694145621011</v>
      </c>
      <c r="P17" s="11">
        <v>7.9000702218177619</v>
      </c>
      <c r="Q17" s="11">
        <v>8.1761353059215534</v>
      </c>
      <c r="R17" s="11"/>
      <c r="S17" s="11">
        <f t="shared" si="3"/>
        <v>-0.80293410864054771</v>
      </c>
      <c r="T17" s="11">
        <f>'RD T1'!T16</f>
        <v>3.2402065287400617</v>
      </c>
      <c r="U17" s="11">
        <f t="shared" si="6"/>
        <v>2.4372724200995139</v>
      </c>
      <c r="W17" s="10" t="str">
        <f>name!D13</f>
        <v>34 Culture, media and sports occupations</v>
      </c>
      <c r="X17" s="11">
        <v>7.4751873015946737</v>
      </c>
      <c r="Y17" s="11">
        <v>8.3414388737203087</v>
      </c>
      <c r="Z17" s="11">
        <v>9.9132641346061483</v>
      </c>
      <c r="AA17" s="11">
        <v>9.4297139204669005</v>
      </c>
      <c r="AB17" s="11">
        <v>10.583639359257683</v>
      </c>
      <c r="AC17" s="11"/>
      <c r="AD17" s="11">
        <f t="shared" si="4"/>
        <v>0.67037522465153465</v>
      </c>
      <c r="AE17" s="11">
        <f>'RD T1'!T45</f>
        <v>5.4104248422061971</v>
      </c>
      <c r="AF17" s="11">
        <f t="shared" si="7"/>
        <v>6.0808000668577318</v>
      </c>
    </row>
    <row r="18" spans="1:32" x14ac:dyDescent="0.2">
      <c r="A18" s="10" t="str">
        <f>name!D14</f>
        <v>35 Business and public service associate professionals</v>
      </c>
      <c r="B18" s="11">
        <v>62.28291001966749</v>
      </c>
      <c r="C18" s="11">
        <v>66.943587082756167</v>
      </c>
      <c r="D18" s="11">
        <v>72.128848445296882</v>
      </c>
      <c r="E18" s="11">
        <v>68.886940632405597</v>
      </c>
      <c r="F18" s="11">
        <v>72.366791710664216</v>
      </c>
      <c r="G18" s="11"/>
      <c r="H18" s="11">
        <f t="shared" si="2"/>
        <v>0.23794326536733479</v>
      </c>
      <c r="I18" s="11">
        <f>'RD T1'!E17</f>
        <v>33.122926446221108</v>
      </c>
      <c r="J18" s="11">
        <f t="shared" si="5"/>
        <v>33.360869711588442</v>
      </c>
      <c r="L18" s="10" t="str">
        <f>name!D14</f>
        <v>35 Business and public service associate professionals</v>
      </c>
      <c r="M18" s="11">
        <v>31.079073760449123</v>
      </c>
      <c r="N18" s="11">
        <v>33.495559774539508</v>
      </c>
      <c r="O18" s="11">
        <v>36.191479353773083</v>
      </c>
      <c r="P18" s="11">
        <v>33.295783094476832</v>
      </c>
      <c r="Q18" s="11">
        <v>33.111728896653588</v>
      </c>
      <c r="R18" s="11"/>
      <c r="S18" s="11">
        <f t="shared" si="3"/>
        <v>-3.0797504571194949</v>
      </c>
      <c r="T18" s="11">
        <f>'RD T1'!T17</f>
        <v>13.023944460787142</v>
      </c>
      <c r="U18" s="11">
        <f t="shared" si="6"/>
        <v>9.9441940036676471</v>
      </c>
      <c r="W18" s="10" t="str">
        <f>name!D14</f>
        <v>35 Business and public service associate professionals</v>
      </c>
      <c r="X18" s="11">
        <v>31.203836259218278</v>
      </c>
      <c r="Y18" s="11">
        <v>33.448027308216687</v>
      </c>
      <c r="Z18" s="11">
        <v>35.937369091523763</v>
      </c>
      <c r="AA18" s="11">
        <v>35.591157537928716</v>
      </c>
      <c r="AB18" s="11">
        <v>39.255062814010714</v>
      </c>
      <c r="AC18" s="11"/>
      <c r="AD18" s="11">
        <f t="shared" si="4"/>
        <v>3.3176937224869505</v>
      </c>
      <c r="AE18" s="11">
        <f>'RD T1'!T46</f>
        <v>20.098981985433969</v>
      </c>
      <c r="AF18" s="11">
        <f t="shared" si="7"/>
        <v>23.41667570792092</v>
      </c>
    </row>
    <row r="19" spans="1:32" x14ac:dyDescent="0.2">
      <c r="A19" s="10" t="str">
        <f>name!D15</f>
        <v>41 Administrative occupations</v>
      </c>
      <c r="B19" s="11">
        <v>124.12386132422715</v>
      </c>
      <c r="C19" s="11">
        <v>119.67404102744439</v>
      </c>
      <c r="D19" s="11">
        <v>129.22357733078431</v>
      </c>
      <c r="E19" s="11">
        <v>120.01847700843372</v>
      </c>
      <c r="F19" s="11">
        <v>116.29328858763276</v>
      </c>
      <c r="G19" s="11"/>
      <c r="H19" s="11">
        <f t="shared" si="2"/>
        <v>-12.93028874315155</v>
      </c>
      <c r="I19" s="11">
        <f>'RD T1'!E18</f>
        <v>58.499168766433009</v>
      </c>
      <c r="J19" s="11">
        <f t="shared" si="5"/>
        <v>45.568880023281459</v>
      </c>
      <c r="L19" s="10" t="str">
        <f>name!D15</f>
        <v>41 Administrative occupations</v>
      </c>
      <c r="M19" s="11">
        <v>44.086923525436596</v>
      </c>
      <c r="N19" s="11">
        <v>42.591232738145528</v>
      </c>
      <c r="O19" s="11">
        <v>51.029878144018987</v>
      </c>
      <c r="P19" s="11">
        <v>49.566091399557735</v>
      </c>
      <c r="Q19" s="11">
        <v>54.688070562909857</v>
      </c>
      <c r="R19" s="11"/>
      <c r="S19" s="11">
        <f t="shared" si="3"/>
        <v>3.6581924188908701</v>
      </c>
      <c r="T19" s="11">
        <f>'RD T1'!T18</f>
        <v>19.491701344828162</v>
      </c>
      <c r="U19" s="11">
        <f t="shared" si="6"/>
        <v>23.149893763719032</v>
      </c>
      <c r="W19" s="10" t="str">
        <f>name!D15</f>
        <v>41 Administrative occupations</v>
      </c>
      <c r="X19" s="11">
        <v>80.036937798790561</v>
      </c>
      <c r="Y19" s="11">
        <v>77.082808289298967</v>
      </c>
      <c r="Z19" s="11">
        <v>78.193699186765286</v>
      </c>
      <c r="AA19" s="11">
        <v>70.452385608876128</v>
      </c>
      <c r="AB19" s="11">
        <v>61.605218024722966</v>
      </c>
      <c r="AC19" s="11"/>
      <c r="AD19" s="11">
        <f t="shared" si="4"/>
        <v>-16.588481162042321</v>
      </c>
      <c r="AE19" s="11">
        <f>'RD T1'!T47</f>
        <v>39.007467421604851</v>
      </c>
      <c r="AF19" s="11">
        <f t="shared" si="7"/>
        <v>22.41898625956253</v>
      </c>
    </row>
    <row r="20" spans="1:32" x14ac:dyDescent="0.2">
      <c r="A20" s="10" t="str">
        <f>name!D16</f>
        <v>42 Secretarial and related occupations</v>
      </c>
      <c r="B20" s="11">
        <v>29.66779401880293</v>
      </c>
      <c r="C20" s="11">
        <v>26.519813838828384</v>
      </c>
      <c r="D20" s="11">
        <v>26.683090213490882</v>
      </c>
      <c r="E20" s="11">
        <v>28.766072543704958</v>
      </c>
      <c r="F20" s="11">
        <v>22.633028769704911</v>
      </c>
      <c r="G20" s="11"/>
      <c r="H20" s="11">
        <f t="shared" si="2"/>
        <v>-4.050061443785971</v>
      </c>
      <c r="I20" s="11">
        <f>'RD T1'!E19</f>
        <v>13.912755667952851</v>
      </c>
      <c r="J20" s="11">
        <f t="shared" si="5"/>
        <v>9.86269422416688</v>
      </c>
      <c r="L20" s="10" t="str">
        <f>name!D16</f>
        <v>42 Secretarial and related occupations</v>
      </c>
      <c r="M20" s="11">
        <v>2.5814471676520974</v>
      </c>
      <c r="N20" s="11">
        <v>2.0204703022103532</v>
      </c>
      <c r="O20" s="11">
        <v>1.9971380857934298</v>
      </c>
      <c r="P20" s="11">
        <v>2.6651492843471098</v>
      </c>
      <c r="Q20" s="11">
        <v>3.2627510333926555</v>
      </c>
      <c r="R20" s="11"/>
      <c r="S20" s="11">
        <f t="shared" si="3"/>
        <v>1.2656129475992257</v>
      </c>
      <c r="T20" s="11">
        <f>'RD T1'!T19</f>
        <v>0.94439204839122526</v>
      </c>
      <c r="U20" s="11">
        <f t="shared" si="6"/>
        <v>2.2100049959904511</v>
      </c>
      <c r="W20" s="10" t="str">
        <f>name!D16</f>
        <v>42 Secretarial and related occupations</v>
      </c>
      <c r="X20" s="11">
        <v>27.086346851150829</v>
      </c>
      <c r="Y20" s="11">
        <v>24.499343536618028</v>
      </c>
      <c r="Z20" s="11">
        <v>24.685952127697455</v>
      </c>
      <c r="AA20" s="11">
        <v>26.100923259357849</v>
      </c>
      <c r="AB20" s="11">
        <v>19.370277736312257</v>
      </c>
      <c r="AC20" s="11"/>
      <c r="AD20" s="11">
        <f t="shared" si="4"/>
        <v>-5.3156743913851976</v>
      </c>
      <c r="AE20" s="11">
        <f>'RD T1'!T48</f>
        <v>12.968363619561623</v>
      </c>
      <c r="AF20" s="11">
        <f t="shared" si="7"/>
        <v>7.6526892281764258</v>
      </c>
    </row>
    <row r="21" spans="1:32" x14ac:dyDescent="0.2">
      <c r="A21" s="10" t="str">
        <f>name!D17</f>
        <v>51 Skilled agricultural and related trades</v>
      </c>
      <c r="B21" s="11">
        <v>12.480052372889476</v>
      </c>
      <c r="C21" s="11">
        <v>12.431678409974621</v>
      </c>
      <c r="D21" s="11">
        <v>10.641999583324486</v>
      </c>
      <c r="E21" s="11">
        <v>10.856568760404453</v>
      </c>
      <c r="F21" s="11">
        <v>12.321378685381172</v>
      </c>
      <c r="G21" s="11"/>
      <c r="H21" s="11">
        <f t="shared" si="2"/>
        <v>1.6793791020566857</v>
      </c>
      <c r="I21" s="11">
        <f>'RD T1'!E20</f>
        <v>6.3226291828961898</v>
      </c>
      <c r="J21" s="11">
        <f t="shared" si="5"/>
        <v>8.0020082849528755</v>
      </c>
      <c r="L21" s="10" t="str">
        <f>name!D17</f>
        <v>51 Skilled agricultural and related trades</v>
      </c>
      <c r="M21" s="11">
        <v>10.619592620145003</v>
      </c>
      <c r="N21" s="11">
        <v>10.091706382444594</v>
      </c>
      <c r="O21" s="11">
        <v>8.6375887208074129</v>
      </c>
      <c r="P21" s="11">
        <v>8.576778713107041</v>
      </c>
      <c r="Q21" s="11">
        <v>9.2457983801165913</v>
      </c>
      <c r="R21" s="11"/>
      <c r="S21" s="11">
        <f t="shared" si="3"/>
        <v>0.60820965930917836</v>
      </c>
      <c r="T21" s="11">
        <f>'RD T1'!T20</f>
        <v>4.668305908846361</v>
      </c>
      <c r="U21" s="11">
        <f t="shared" si="6"/>
        <v>5.2765155681555393</v>
      </c>
      <c r="W21" s="10" t="str">
        <f>name!D17</f>
        <v>51 Skilled agricultural and related trades</v>
      </c>
      <c r="X21" s="11">
        <v>1.8604597527444804</v>
      </c>
      <c r="Y21" s="11">
        <v>2.3399720275300364</v>
      </c>
      <c r="Z21" s="11">
        <v>2.0044108625170778</v>
      </c>
      <c r="AA21" s="11">
        <v>2.279790047297412</v>
      </c>
      <c r="AB21" s="11">
        <v>3.0755803052645683</v>
      </c>
      <c r="AC21" s="11"/>
      <c r="AD21" s="11">
        <f t="shared" si="4"/>
        <v>1.0711694427474905</v>
      </c>
      <c r="AE21" s="11">
        <f>'RD T1'!T49</f>
        <v>1.6543232740498293</v>
      </c>
      <c r="AF21" s="11">
        <f t="shared" si="7"/>
        <v>2.7254927167973197</v>
      </c>
    </row>
    <row r="22" spans="1:32" x14ac:dyDescent="0.2">
      <c r="A22" s="10" t="str">
        <f>name!D18</f>
        <v>52 Skilled metal, electrical and electronic trades</v>
      </c>
      <c r="B22" s="11">
        <v>45.57078011120025</v>
      </c>
      <c r="C22" s="11">
        <v>45.57927032289215</v>
      </c>
      <c r="D22" s="11">
        <v>41.872591698546955</v>
      </c>
      <c r="E22" s="11">
        <v>40.744284215302031</v>
      </c>
      <c r="F22" s="11">
        <v>37.551916017826954</v>
      </c>
      <c r="G22" s="11"/>
      <c r="H22" s="11">
        <f t="shared" si="2"/>
        <v>-4.3206756807200009</v>
      </c>
      <c r="I22" s="11">
        <f>'RD T1'!E21</f>
        <v>15.180448600666383</v>
      </c>
      <c r="J22" s="11">
        <f t="shared" si="5"/>
        <v>10.859772919946382</v>
      </c>
      <c r="L22" s="10" t="str">
        <f>name!D18</f>
        <v>52 Skilled metal, electrical and electronic trades</v>
      </c>
      <c r="M22" s="11">
        <v>44.810716149161443</v>
      </c>
      <c r="N22" s="11">
        <v>44.352175827621849</v>
      </c>
      <c r="O22" s="11">
        <v>40.871852583393277</v>
      </c>
      <c r="P22" s="11">
        <v>38.492823904699883</v>
      </c>
      <c r="Q22" s="11">
        <v>34.720872980370174</v>
      </c>
      <c r="R22" s="11"/>
      <c r="S22" s="11">
        <f t="shared" si="3"/>
        <v>-6.150979603023103</v>
      </c>
      <c r="T22" s="11">
        <f>'RD T1'!T21</f>
        <v>13.846748546797365</v>
      </c>
      <c r="U22" s="11">
        <f t="shared" si="6"/>
        <v>7.6957689437742616</v>
      </c>
      <c r="W22" s="10" t="str">
        <f>name!D18</f>
        <v>52 Skilled metal, electrical and electronic trades</v>
      </c>
      <c r="X22" s="11">
        <v>0.76006396203886528</v>
      </c>
      <c r="Y22" s="11">
        <v>1.227094495270356</v>
      </c>
      <c r="Z22" s="11">
        <v>1.0007391151536793</v>
      </c>
      <c r="AA22" s="11">
        <v>2.251460310602126</v>
      </c>
      <c r="AB22" s="11">
        <v>2.8310430374567335</v>
      </c>
      <c r="AC22" s="11"/>
      <c r="AD22" s="11">
        <f t="shared" si="4"/>
        <v>1.8303039223030542</v>
      </c>
      <c r="AE22" s="11">
        <f>'RD T1'!T50</f>
        <v>1.3337000538690198</v>
      </c>
      <c r="AF22" s="11">
        <f t="shared" si="7"/>
        <v>3.164003976172074</v>
      </c>
    </row>
    <row r="23" spans="1:32" x14ac:dyDescent="0.2">
      <c r="A23" s="10" t="str">
        <f>name!D19</f>
        <v>53 Skilled construction and building trades</v>
      </c>
      <c r="B23" s="11">
        <v>42.085399170453535</v>
      </c>
      <c r="C23" s="11">
        <v>40.317720449030332</v>
      </c>
      <c r="D23" s="11">
        <v>34.758839141536072</v>
      </c>
      <c r="E23" s="11">
        <v>34.766587862908956</v>
      </c>
      <c r="F23" s="11">
        <v>30.779132809155136</v>
      </c>
      <c r="G23" s="11"/>
      <c r="H23" s="11">
        <f t="shared" si="2"/>
        <v>-3.9797063323809354</v>
      </c>
      <c r="I23" s="11">
        <f>'RD T1'!E22</f>
        <v>13.895670098202169</v>
      </c>
      <c r="J23" s="11">
        <f t="shared" si="5"/>
        <v>9.9159637658212336</v>
      </c>
      <c r="L23" s="10" t="str">
        <f>name!D19</f>
        <v>53 Skilled construction and building trades</v>
      </c>
      <c r="M23" s="11">
        <v>41.707278946704278</v>
      </c>
      <c r="N23" s="11">
        <v>39.893954062620807</v>
      </c>
      <c r="O23" s="11">
        <v>34.041754801603808</v>
      </c>
      <c r="P23" s="11">
        <v>34.074471308210569</v>
      </c>
      <c r="Q23" s="11">
        <v>30.002264992577874</v>
      </c>
      <c r="R23" s="11"/>
      <c r="S23" s="11">
        <f t="shared" si="3"/>
        <v>-4.0394898090259339</v>
      </c>
      <c r="T23" s="11">
        <f>'RD T1'!T22</f>
        <v>13.504671444634148</v>
      </c>
      <c r="U23" s="11">
        <f t="shared" si="6"/>
        <v>9.4651816356082143</v>
      </c>
      <c r="W23" s="10" t="str">
        <f>name!D19</f>
        <v>53 Skilled construction and building trades</v>
      </c>
      <c r="X23" s="11">
        <v>0.37812022374929988</v>
      </c>
      <c r="Y23" s="11">
        <v>0.42376638640953829</v>
      </c>
      <c r="Z23" s="11">
        <v>0.71708433993219622</v>
      </c>
      <c r="AA23" s="11">
        <v>0.69211655469840172</v>
      </c>
      <c r="AB23" s="11">
        <v>0.77686781657727166</v>
      </c>
      <c r="AC23" s="11"/>
      <c r="AD23" s="11">
        <f t="shared" si="4"/>
        <v>5.978347664507544E-2</v>
      </c>
      <c r="AE23" s="11">
        <f>'RD T1'!T51</f>
        <v>0.39099865356801783</v>
      </c>
      <c r="AF23" s="11">
        <f t="shared" si="7"/>
        <v>0.45078213021309327</v>
      </c>
    </row>
    <row r="24" spans="1:32" x14ac:dyDescent="0.2">
      <c r="A24" s="10" t="str">
        <f>name!D20</f>
        <v>54 Textiles, printing and other skilled trades</v>
      </c>
      <c r="B24" s="11">
        <v>25.218980615962128</v>
      </c>
      <c r="C24" s="11">
        <v>21.473521311751874</v>
      </c>
      <c r="D24" s="11">
        <v>21.340206602601615</v>
      </c>
      <c r="E24" s="11">
        <v>20.328165538527276</v>
      </c>
      <c r="F24" s="11">
        <v>19.140610653450562</v>
      </c>
      <c r="G24" s="11"/>
      <c r="H24" s="11">
        <f t="shared" si="2"/>
        <v>-2.1995959491510533</v>
      </c>
      <c r="I24" s="11">
        <f>'RD T1'!E23</f>
        <v>8.5663928178608888</v>
      </c>
      <c r="J24" s="11">
        <f t="shared" si="5"/>
        <v>6.3667968687098355</v>
      </c>
      <c r="L24" s="10" t="str">
        <f>name!D20</f>
        <v>54 Textiles, printing and other skilled trades</v>
      </c>
      <c r="M24" s="11">
        <v>15.828289038357241</v>
      </c>
      <c r="N24" s="11">
        <v>13.003857248256702</v>
      </c>
      <c r="O24" s="11">
        <v>12.276881455041456</v>
      </c>
      <c r="P24" s="11">
        <v>11.600408693832399</v>
      </c>
      <c r="Q24" s="11">
        <v>10.496744073702365</v>
      </c>
      <c r="R24" s="11"/>
      <c r="S24" s="11">
        <f t="shared" si="3"/>
        <v>-1.7801373813390917</v>
      </c>
      <c r="T24" s="11">
        <f>'RD T1'!T23</f>
        <v>3.4839383424756782</v>
      </c>
      <c r="U24" s="11">
        <f t="shared" si="6"/>
        <v>1.7038009611365865</v>
      </c>
      <c r="W24" s="10" t="str">
        <f>name!D20</f>
        <v>54 Textiles, printing and other skilled trades</v>
      </c>
      <c r="X24" s="11">
        <v>9.3906915776049189</v>
      </c>
      <c r="Y24" s="11">
        <v>8.4696640634951539</v>
      </c>
      <c r="Z24" s="11">
        <v>9.0633251475601266</v>
      </c>
      <c r="AA24" s="11">
        <v>8.7277568446948859</v>
      </c>
      <c r="AB24" s="11">
        <v>8.6438665797481633</v>
      </c>
      <c r="AC24" s="11"/>
      <c r="AD24" s="11">
        <f t="shared" si="4"/>
        <v>-0.41945856781196333</v>
      </c>
      <c r="AE24" s="11">
        <f>'RD T1'!T52</f>
        <v>5.0824544753852106</v>
      </c>
      <c r="AF24" s="11">
        <f t="shared" si="7"/>
        <v>4.6629959075732472</v>
      </c>
    </row>
    <row r="25" spans="1:32" x14ac:dyDescent="0.2">
      <c r="A25" s="10" t="str">
        <f>name!D21</f>
        <v>61 Caring personal service occupations</v>
      </c>
      <c r="B25" s="11">
        <v>88.284246954522089</v>
      </c>
      <c r="C25" s="11">
        <v>91.306747660390101</v>
      </c>
      <c r="D25" s="11">
        <v>89.600580574145667</v>
      </c>
      <c r="E25" s="11">
        <v>96.922744230509835</v>
      </c>
      <c r="F25" s="11">
        <v>107.20920029546161</v>
      </c>
      <c r="G25" s="11"/>
      <c r="H25" s="11">
        <f t="shared" si="2"/>
        <v>17.608619721315947</v>
      </c>
      <c r="I25" s="11">
        <f>'RD T1'!E24</f>
        <v>56.4762511299501</v>
      </c>
      <c r="J25" s="11">
        <f t="shared" si="5"/>
        <v>74.084870851266047</v>
      </c>
      <c r="L25" s="10" t="str">
        <f>name!D21</f>
        <v>61 Caring personal service occupations</v>
      </c>
      <c r="M25" s="11">
        <v>11.543553069542012</v>
      </c>
      <c r="N25" s="11">
        <v>12.77985094534173</v>
      </c>
      <c r="O25" s="11">
        <v>12.464880080821459</v>
      </c>
      <c r="P25" s="11">
        <v>15.415162015846494</v>
      </c>
      <c r="Q25" s="11">
        <v>18.044392049335439</v>
      </c>
      <c r="R25" s="11"/>
      <c r="S25" s="11">
        <f t="shared" si="3"/>
        <v>5.5795119685139802</v>
      </c>
      <c r="T25" s="11">
        <f>'RD T1'!T24</f>
        <v>7.1174000903678465</v>
      </c>
      <c r="U25" s="11">
        <f t="shared" si="6"/>
        <v>12.696912058881827</v>
      </c>
      <c r="W25" s="10" t="str">
        <f>name!D21</f>
        <v>61 Caring personal service occupations</v>
      </c>
      <c r="X25" s="11">
        <v>76.740693884980104</v>
      </c>
      <c r="Y25" s="11">
        <v>78.526896715048352</v>
      </c>
      <c r="Z25" s="11">
        <v>77.135700493324194</v>
      </c>
      <c r="AA25" s="11">
        <v>81.507582214663344</v>
      </c>
      <c r="AB25" s="11">
        <v>89.164808246126185</v>
      </c>
      <c r="AC25" s="11"/>
      <c r="AD25" s="11">
        <f t="shared" si="4"/>
        <v>12.029107752801991</v>
      </c>
      <c r="AE25" s="11">
        <f>'RD T1'!T53</f>
        <v>49.358851039582262</v>
      </c>
      <c r="AF25" s="11">
        <f t="shared" si="7"/>
        <v>61.387958792384254</v>
      </c>
    </row>
    <row r="26" spans="1:32" x14ac:dyDescent="0.2">
      <c r="A26" s="10" t="str">
        <f>name!D22</f>
        <v>62 Leisure, travel and related personal service occupations</v>
      </c>
      <c r="B26" s="11">
        <v>24.735087543048937</v>
      </c>
      <c r="C26" s="11">
        <v>28.763101417168748</v>
      </c>
      <c r="D26" s="11">
        <v>27.29475313731437</v>
      </c>
      <c r="E26" s="11">
        <v>26.173384094793679</v>
      </c>
      <c r="F26" s="11">
        <v>25.498621514121776</v>
      </c>
      <c r="G26" s="11"/>
      <c r="H26" s="11">
        <f t="shared" si="2"/>
        <v>-1.7961316231925935</v>
      </c>
      <c r="I26" s="11">
        <f>'RD T1'!E25</f>
        <v>12.998662578613901</v>
      </c>
      <c r="J26" s="11">
        <f t="shared" si="5"/>
        <v>11.202530955421308</v>
      </c>
      <c r="L26" s="10" t="str">
        <f>name!D22</f>
        <v>62 Leisure, travel and related personal service occupations</v>
      </c>
      <c r="M26" s="11">
        <v>7.0287769956928194</v>
      </c>
      <c r="N26" s="11">
        <v>8.302677106361509</v>
      </c>
      <c r="O26" s="11">
        <v>8.5963362978787821</v>
      </c>
      <c r="P26" s="11">
        <v>8.6402933670824975</v>
      </c>
      <c r="Q26" s="11">
        <v>9.3561601709414965</v>
      </c>
      <c r="R26" s="11"/>
      <c r="S26" s="11">
        <f t="shared" si="3"/>
        <v>0.75982387306271448</v>
      </c>
      <c r="T26" s="11">
        <f>'RD T1'!T25</f>
        <v>3.8712468140263478</v>
      </c>
      <c r="U26" s="11">
        <f t="shared" si="6"/>
        <v>4.6310706870890623</v>
      </c>
      <c r="W26" s="10" t="str">
        <f>name!D22</f>
        <v>62 Leisure, travel and related personal service occupations</v>
      </c>
      <c r="X26" s="11">
        <v>17.706310547356097</v>
      </c>
      <c r="Y26" s="11">
        <v>20.460424310807298</v>
      </c>
      <c r="Z26" s="11">
        <v>18.698416839435577</v>
      </c>
      <c r="AA26" s="11">
        <v>17.533090727711176</v>
      </c>
      <c r="AB26" s="11">
        <v>16.142461343180219</v>
      </c>
      <c r="AC26" s="11"/>
      <c r="AD26" s="11">
        <f t="shared" si="4"/>
        <v>-2.5559554962553577</v>
      </c>
      <c r="AE26" s="11">
        <f>'RD T1'!T54</f>
        <v>9.1274157645875551</v>
      </c>
      <c r="AF26" s="11">
        <f t="shared" si="7"/>
        <v>6.5714602683321974</v>
      </c>
    </row>
    <row r="27" spans="1:32" x14ac:dyDescent="0.2">
      <c r="A27" s="10" t="str">
        <f>name!D23</f>
        <v>63 Community and civil enforcement occupations</v>
      </c>
      <c r="B27" s="11">
        <v>1.1816833079212998</v>
      </c>
      <c r="C27" s="11">
        <v>1.00522531349716</v>
      </c>
      <c r="D27" s="11">
        <v>1.3130224408368052</v>
      </c>
      <c r="E27" s="11">
        <v>1.0674753061449407</v>
      </c>
      <c r="F27" s="11">
        <v>1.1597900509148569</v>
      </c>
      <c r="G27" s="11"/>
      <c r="H27" s="11">
        <f t="shared" si="2"/>
        <v>-0.15323238992194832</v>
      </c>
      <c r="I27" s="11">
        <f>'RD T1'!E26</f>
        <v>0.53500929971904865</v>
      </c>
      <c r="J27" s="11">
        <f t="shared" si="5"/>
        <v>0.38177690979710033</v>
      </c>
      <c r="L27" s="10" t="str">
        <f>name!D23</f>
        <v>63 Community and civil enforcement occupations</v>
      </c>
      <c r="M27" s="11">
        <v>0.936041364065063</v>
      </c>
      <c r="N27" s="11">
        <v>0.70245087520328597</v>
      </c>
      <c r="O27" s="11">
        <v>1.0441266959905646</v>
      </c>
      <c r="P27" s="11">
        <v>0.71770942420361561</v>
      </c>
      <c r="Q27" s="11">
        <v>0.8189786268197965</v>
      </c>
      <c r="R27" s="11"/>
      <c r="S27" s="11">
        <f t="shared" si="3"/>
        <v>-0.22514806917076813</v>
      </c>
      <c r="T27" s="11">
        <f>'RD T1'!T26</f>
        <v>0.32269128665612867</v>
      </c>
      <c r="U27" s="11">
        <f t="shared" si="6"/>
        <v>9.7543217485360545E-2</v>
      </c>
      <c r="W27" s="10" t="str">
        <f>name!D23</f>
        <v>63 Community and civil enforcement occupations</v>
      </c>
      <c r="X27" s="11">
        <v>0.24564194385623625</v>
      </c>
      <c r="Y27" s="11">
        <v>0.30277443829387485</v>
      </c>
      <c r="Z27" s="11">
        <v>0.26889574484624001</v>
      </c>
      <c r="AA27" s="11">
        <v>0.34976588194132513</v>
      </c>
      <c r="AB27" s="11">
        <v>0.34081142409506143</v>
      </c>
      <c r="AC27" s="11"/>
      <c r="AD27" s="11">
        <f t="shared" si="4"/>
        <v>7.1915679248821418E-2</v>
      </c>
      <c r="AE27" s="11">
        <f>'RD T1'!T55</f>
        <v>0.21231801306291997</v>
      </c>
      <c r="AF27" s="11">
        <f t="shared" si="7"/>
        <v>0.28423369231174139</v>
      </c>
    </row>
    <row r="28" spans="1:32" x14ac:dyDescent="0.2">
      <c r="A28" s="10" t="str">
        <f>name!D24</f>
        <v>71 Sales occupations</v>
      </c>
      <c r="B28" s="11">
        <v>79.977945128675628</v>
      </c>
      <c r="C28" s="11">
        <v>80.26619720776003</v>
      </c>
      <c r="D28" s="11">
        <v>77.663942988447246</v>
      </c>
      <c r="E28" s="11">
        <v>70.65865649698415</v>
      </c>
      <c r="F28" s="11">
        <v>66.294145157171968</v>
      </c>
      <c r="G28" s="11"/>
      <c r="H28" s="11">
        <f t="shared" si="2"/>
        <v>-11.369797831275278</v>
      </c>
      <c r="I28" s="11">
        <f>'RD T1'!E27</f>
        <v>32.419445410737978</v>
      </c>
      <c r="J28" s="11">
        <f t="shared" si="5"/>
        <v>21.0496475794627</v>
      </c>
      <c r="L28" s="10" t="str">
        <f>name!D24</f>
        <v>71 Sales occupations</v>
      </c>
      <c r="M28" s="11">
        <v>29.672336277132931</v>
      </c>
      <c r="N28" s="11">
        <v>33.400517439632623</v>
      </c>
      <c r="O28" s="11">
        <v>31.81104313272192</v>
      </c>
      <c r="P28" s="11">
        <v>29.643855606687382</v>
      </c>
      <c r="Q28" s="11">
        <v>29.043881600741219</v>
      </c>
      <c r="R28" s="11"/>
      <c r="S28" s="11">
        <f t="shared" si="3"/>
        <v>-2.767161531980701</v>
      </c>
      <c r="T28" s="11">
        <f>'RD T1'!T27</f>
        <v>10.04528440085527</v>
      </c>
      <c r="U28" s="11">
        <f t="shared" si="6"/>
        <v>7.2781228688745685</v>
      </c>
      <c r="W28" s="10" t="str">
        <f>name!D24</f>
        <v>71 Sales occupations</v>
      </c>
      <c r="X28" s="11">
        <v>50.30560885154275</v>
      </c>
      <c r="Y28" s="11">
        <v>46.865679768127265</v>
      </c>
      <c r="Z28" s="11">
        <v>45.852899855725369</v>
      </c>
      <c r="AA28" s="11">
        <v>41.014800890296833</v>
      </c>
      <c r="AB28" s="11">
        <v>37.250263556430724</v>
      </c>
      <c r="AC28" s="11"/>
      <c r="AD28" s="11">
        <f t="shared" si="4"/>
        <v>-8.6026362992946446</v>
      </c>
      <c r="AE28" s="11">
        <f>'RD T1'!T56</f>
        <v>22.374161009882705</v>
      </c>
      <c r="AF28" s="11">
        <f t="shared" si="7"/>
        <v>13.771524710588061</v>
      </c>
    </row>
    <row r="29" spans="1:32" x14ac:dyDescent="0.2">
      <c r="A29" s="10" t="str">
        <f>name!D25</f>
        <v>72 Customer service occupations</v>
      </c>
      <c r="B29" s="11">
        <v>22.326593894269095</v>
      </c>
      <c r="C29" s="11">
        <v>23.155722219576706</v>
      </c>
      <c r="D29" s="11">
        <v>24.75989800154613</v>
      </c>
      <c r="E29" s="11">
        <v>32.004933731847409</v>
      </c>
      <c r="F29" s="11">
        <v>36.865027077276217</v>
      </c>
      <c r="G29" s="11"/>
      <c r="H29" s="11">
        <f t="shared" si="2"/>
        <v>12.105129075730087</v>
      </c>
      <c r="I29" s="11">
        <f>'RD T1'!E28</f>
        <v>14.701131257474648</v>
      </c>
      <c r="J29" s="11">
        <f t="shared" si="5"/>
        <v>26.806260333204733</v>
      </c>
      <c r="L29" s="10" t="str">
        <f>name!D25</f>
        <v>72 Customer service occupations</v>
      </c>
      <c r="M29" s="11">
        <v>10.089596645449376</v>
      </c>
      <c r="N29" s="11">
        <v>9.2848976301085919</v>
      </c>
      <c r="O29" s="11">
        <v>11.253306517269984</v>
      </c>
      <c r="P29" s="11">
        <v>15.667395720437291</v>
      </c>
      <c r="Q29" s="11">
        <v>18.711131064629388</v>
      </c>
      <c r="R29" s="11"/>
      <c r="S29" s="11">
        <f t="shared" si="3"/>
        <v>7.4578245473594045</v>
      </c>
      <c r="T29" s="11">
        <f>'RD T1'!T28</f>
        <v>5.6263029011517878</v>
      </c>
      <c r="U29" s="11">
        <f t="shared" si="6"/>
        <v>13.084127448511193</v>
      </c>
      <c r="W29" s="10" t="str">
        <f>name!D25</f>
        <v>72 Customer service occupations</v>
      </c>
      <c r="X29" s="11">
        <v>12.236997248819673</v>
      </c>
      <c r="Y29" s="11">
        <v>13.870824589468105</v>
      </c>
      <c r="Z29" s="11">
        <v>13.506591484276145</v>
      </c>
      <c r="AA29" s="11">
        <v>16.337538011410118</v>
      </c>
      <c r="AB29" s="11">
        <v>18.153896012646829</v>
      </c>
      <c r="AC29" s="11"/>
      <c r="AD29" s="11">
        <f t="shared" si="4"/>
        <v>4.6473045283706842</v>
      </c>
      <c r="AE29" s="11">
        <f>'RD T1'!T57</f>
        <v>9.0748283563228611</v>
      </c>
      <c r="AF29" s="11">
        <f t="shared" si="7"/>
        <v>13.722132884693545</v>
      </c>
    </row>
    <row r="30" spans="1:32" x14ac:dyDescent="0.2">
      <c r="A30" s="10" t="str">
        <f>name!D26</f>
        <v>81 Process, plant and machine operatives</v>
      </c>
      <c r="B30" s="11">
        <v>43.263880473900223</v>
      </c>
      <c r="C30" s="11">
        <v>40.722870035946812</v>
      </c>
      <c r="D30" s="11">
        <v>37.555238680968884</v>
      </c>
      <c r="E30" s="11">
        <v>44.646595343751983</v>
      </c>
      <c r="F30" s="11">
        <v>42.994420350155913</v>
      </c>
      <c r="G30" s="11"/>
      <c r="H30" s="11">
        <f t="shared" si="2"/>
        <v>5.4391816691870289</v>
      </c>
      <c r="I30" s="11">
        <f>'RD T1'!E29</f>
        <v>17.228961215880489</v>
      </c>
      <c r="J30" s="11">
        <f t="shared" si="5"/>
        <v>22.668142885067518</v>
      </c>
      <c r="L30" s="10" t="str">
        <f>name!D26</f>
        <v>81 Process, plant and machine operatives</v>
      </c>
      <c r="M30" s="11">
        <v>32.24305427198194</v>
      </c>
      <c r="N30" s="11">
        <v>29.833554545293548</v>
      </c>
      <c r="O30" s="11">
        <v>27.957570296821842</v>
      </c>
      <c r="P30" s="11">
        <v>32.470456695327172</v>
      </c>
      <c r="Q30" s="11">
        <v>30.823506507484872</v>
      </c>
      <c r="R30" s="11"/>
      <c r="S30" s="11">
        <f t="shared" si="3"/>
        <v>2.8659362106630297</v>
      </c>
      <c r="T30" s="11">
        <f>'RD T1'!T29</f>
        <v>11.223966351108064</v>
      </c>
      <c r="U30" s="11">
        <f t="shared" si="6"/>
        <v>14.089902561771094</v>
      </c>
      <c r="W30" s="10" t="str">
        <f>name!D26</f>
        <v>81 Process, plant and machine operatives</v>
      </c>
      <c r="X30" s="11">
        <v>11.020826201918334</v>
      </c>
      <c r="Y30" s="11">
        <v>10.889315490653267</v>
      </c>
      <c r="Z30" s="11">
        <v>9.5976683841470543</v>
      </c>
      <c r="AA30" s="11">
        <v>12.176138648424876</v>
      </c>
      <c r="AB30" s="11">
        <v>12.17091384267103</v>
      </c>
      <c r="AC30" s="11"/>
      <c r="AD30" s="11">
        <f t="shared" si="4"/>
        <v>2.5732454585239761</v>
      </c>
      <c r="AE30" s="11">
        <f>'RD T1'!T58</f>
        <v>6.0049948647724216</v>
      </c>
      <c r="AF30" s="11">
        <f t="shared" si="7"/>
        <v>8.5782403232963986</v>
      </c>
    </row>
    <row r="31" spans="1:32" x14ac:dyDescent="0.2">
      <c r="A31" s="10" t="str">
        <f>name!D27</f>
        <v>82 Transport and mobile machine drivers and operatives</v>
      </c>
      <c r="B31" s="11">
        <v>46.576940827800392</v>
      </c>
      <c r="C31" s="11">
        <v>46.294136363541192</v>
      </c>
      <c r="D31" s="11">
        <v>43.375432162899195</v>
      </c>
      <c r="E31" s="11">
        <v>46.027408655343073</v>
      </c>
      <c r="F31" s="11">
        <v>44.535303024656706</v>
      </c>
      <c r="G31" s="11"/>
      <c r="H31" s="11">
        <f t="shared" si="2"/>
        <v>1.1598708617575113</v>
      </c>
      <c r="I31" s="11">
        <f>'RD T1'!E30</f>
        <v>23.785899665549824</v>
      </c>
      <c r="J31" s="11">
        <f t="shared" si="5"/>
        <v>24.945770527307335</v>
      </c>
      <c r="L31" s="10" t="str">
        <f>name!D27</f>
        <v>82 Transport and mobile machine drivers and operatives</v>
      </c>
      <c r="M31" s="11">
        <v>44.231479568621374</v>
      </c>
      <c r="N31" s="11">
        <v>44.113340597998068</v>
      </c>
      <c r="O31" s="11">
        <v>41.186664810093951</v>
      </c>
      <c r="P31" s="11">
        <v>42.707688244589939</v>
      </c>
      <c r="Q31" s="11">
        <v>40.706208142273709</v>
      </c>
      <c r="R31" s="11"/>
      <c r="S31" s="11">
        <f t="shared" si="3"/>
        <v>-0.48045666782024199</v>
      </c>
      <c r="T31" s="11">
        <f>'RD T1'!T30</f>
        <v>21.59703553413749</v>
      </c>
      <c r="U31" s="11">
        <f t="shared" si="6"/>
        <v>21.116578866317248</v>
      </c>
      <c r="W31" s="10" t="str">
        <f>name!D27</f>
        <v>82 Transport and mobile machine drivers and operatives</v>
      </c>
      <c r="X31" s="11">
        <v>2.3454612591790194</v>
      </c>
      <c r="Y31" s="11">
        <v>2.1807957655430785</v>
      </c>
      <c r="Z31" s="11">
        <v>2.1887673528052485</v>
      </c>
      <c r="AA31" s="11">
        <v>3.3197204107531744</v>
      </c>
      <c r="AB31" s="11">
        <v>3.8290948823830329</v>
      </c>
      <c r="AC31" s="11"/>
      <c r="AD31" s="11">
        <f t="shared" si="4"/>
        <v>1.6403275295777844</v>
      </c>
      <c r="AE31" s="11">
        <f>'RD T1'!T59</f>
        <v>2.1888641314123349</v>
      </c>
      <c r="AF31" s="11">
        <f t="shared" si="7"/>
        <v>3.8291916609901193</v>
      </c>
    </row>
    <row r="32" spans="1:32" x14ac:dyDescent="0.2">
      <c r="A32" s="10" t="str">
        <f>name!D28</f>
        <v>91 Elementary trades and related occupations</v>
      </c>
      <c r="B32" s="11">
        <v>25.74428247312817</v>
      </c>
      <c r="C32" s="11">
        <v>22.473084288946584</v>
      </c>
      <c r="D32" s="11">
        <v>20.663134963070824</v>
      </c>
      <c r="E32" s="11">
        <v>17.011380192363362</v>
      </c>
      <c r="F32" s="11">
        <v>15.562876365827208</v>
      </c>
      <c r="G32" s="11"/>
      <c r="H32" s="11">
        <f t="shared" si="2"/>
        <v>-5.1002585972436165</v>
      </c>
      <c r="I32" s="11">
        <f>'RD T1'!E31</f>
        <v>6.8328175368212669</v>
      </c>
      <c r="J32" s="11">
        <f t="shared" si="5"/>
        <v>1.7325589395776504</v>
      </c>
      <c r="L32" s="10" t="str">
        <f>name!D28</f>
        <v>91 Elementary trades and related occupations</v>
      </c>
      <c r="M32" s="11">
        <v>18.675927676621889</v>
      </c>
      <c r="N32" s="11">
        <v>16.463346488669853</v>
      </c>
      <c r="O32" s="11">
        <v>15.743353933373033</v>
      </c>
      <c r="P32" s="11">
        <v>12.784734477718592</v>
      </c>
      <c r="Q32" s="11">
        <v>11.591480072027483</v>
      </c>
      <c r="R32" s="11"/>
      <c r="S32" s="11">
        <f t="shared" si="3"/>
        <v>-4.1518738613455497</v>
      </c>
      <c r="T32" s="11">
        <f>'RD T1'!T31</f>
        <v>4.1712966833309126</v>
      </c>
      <c r="U32" s="11">
        <f t="shared" si="6"/>
        <v>1.9422821985362937E-2</v>
      </c>
      <c r="W32" s="10" t="str">
        <f>name!D28</f>
        <v>91 Elementary trades and related occupations</v>
      </c>
      <c r="X32" s="11">
        <v>7.0683547965062798</v>
      </c>
      <c r="Y32" s="11">
        <v>6.0097378002767607</v>
      </c>
      <c r="Z32" s="11">
        <v>4.9197810296978037</v>
      </c>
      <c r="AA32" s="11">
        <v>4.2266457146447562</v>
      </c>
      <c r="AB32" s="11">
        <v>3.9713962937997214</v>
      </c>
      <c r="AC32" s="11"/>
      <c r="AD32" s="11">
        <f t="shared" si="4"/>
        <v>-0.94838473589808236</v>
      </c>
      <c r="AE32" s="11">
        <f>'RD T1'!T60</f>
        <v>2.6615208534903538</v>
      </c>
      <c r="AF32" s="11">
        <f t="shared" si="7"/>
        <v>1.7131361175922715</v>
      </c>
    </row>
    <row r="33" spans="1:32" x14ac:dyDescent="0.2">
      <c r="A33" s="10" t="str">
        <f>name!D29</f>
        <v>92 Elementary administration and service occupations</v>
      </c>
      <c r="B33" s="11">
        <v>115.46576776181597</v>
      </c>
      <c r="C33" s="11">
        <v>110.20030493601985</v>
      </c>
      <c r="D33" s="11">
        <v>101.29108687767264</v>
      </c>
      <c r="E33" s="11">
        <v>100.5718978768097</v>
      </c>
      <c r="F33" s="11">
        <v>91.996150119100164</v>
      </c>
      <c r="G33" s="11"/>
      <c r="H33" s="11">
        <f t="shared" ref="H33" si="8">F33-D33</f>
        <v>-9.2949367585724758</v>
      </c>
      <c r="I33" s="11">
        <f>'RD T1'!E32</f>
        <v>46.357742992582459</v>
      </c>
      <c r="J33" s="11">
        <f>SUM(H33:I33)</f>
        <v>37.062806234009983</v>
      </c>
      <c r="L33" s="10" t="str">
        <f>name!D29</f>
        <v>92 Elementary administration and service occupations</v>
      </c>
      <c r="M33" s="11">
        <v>59.129220651812972</v>
      </c>
      <c r="N33" s="11">
        <v>55.188158651591131</v>
      </c>
      <c r="O33" s="11">
        <v>52.822425562958259</v>
      </c>
      <c r="P33" s="11">
        <v>55.669575309617656</v>
      </c>
      <c r="Q33" s="11">
        <v>52.701683107404058</v>
      </c>
      <c r="R33" s="11"/>
      <c r="S33" s="11">
        <f t="shared" ref="S33" si="9">Q33-O33</f>
        <v>-0.12074245555420049</v>
      </c>
      <c r="T33" s="11">
        <f>'RD T1'!T32</f>
        <v>21.768830354209832</v>
      </c>
      <c r="U33" s="11">
        <f t="shared" ref="U33" si="10">SUM(S33:T33)</f>
        <v>21.648087898655632</v>
      </c>
      <c r="W33" s="10" t="str">
        <f>name!D29</f>
        <v>92 Elementary administration and service occupations</v>
      </c>
      <c r="X33" s="11">
        <v>56.33654711000289</v>
      </c>
      <c r="Y33" s="11">
        <v>55.012146284428724</v>
      </c>
      <c r="Z33" s="11">
        <v>48.46866131471436</v>
      </c>
      <c r="AA33" s="11">
        <v>44.90232256719198</v>
      </c>
      <c r="AB33" s="11">
        <v>39.294467011696177</v>
      </c>
      <c r="AC33" s="11"/>
      <c r="AD33" s="11">
        <f t="shared" ref="AD33" si="11">AB33-Z33</f>
        <v>-9.1741943030181829</v>
      </c>
      <c r="AE33" s="11">
        <f>'RD T1'!T61</f>
        <v>24.588912638372619</v>
      </c>
      <c r="AF33" s="11">
        <f t="shared" ref="AF33" si="12">SUM(AD33:AE33)</f>
        <v>15.414718335354436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1162.1159999999995</v>
      </c>
      <c r="C35" s="34">
        <f>SUM(C8:C33)</f>
        <v>1209.5720000000008</v>
      </c>
      <c r="D35" s="34">
        <f>SUM(D8:D33)</f>
        <v>1222.0610000000001</v>
      </c>
      <c r="E35" s="34">
        <f>SUM(E8:E33)</f>
        <v>1237.7160000000003</v>
      </c>
      <c r="F35" s="34">
        <f>SUM(F8:F33)</f>
        <v>1273.5079999999998</v>
      </c>
      <c r="G35" s="11"/>
      <c r="H35" s="34">
        <f>F35-D35</f>
        <v>51.446999999999662</v>
      </c>
      <c r="I35" s="34">
        <f>SUM(I8:I33)</f>
        <v>602.77732847193852</v>
      </c>
      <c r="J35" s="34">
        <f>SUM(J8:J33)</f>
        <v>654.22432847193818</v>
      </c>
      <c r="L35" s="231" t="str">
        <f>name!D3</f>
        <v>All occupations</v>
      </c>
      <c r="M35" s="34">
        <f>SUM(M8:M33)</f>
        <v>608.43849240888608</v>
      </c>
      <c r="N35" s="34">
        <f>SUM(N8:N33)</f>
        <v>631.09062306939416</v>
      </c>
      <c r="O35" s="34">
        <f>SUM(O8:O33)</f>
        <v>636.43283407016906</v>
      </c>
      <c r="P35" s="34">
        <f>SUM(P8:P33)</f>
        <v>642.31067616944438</v>
      </c>
      <c r="Q35" s="34">
        <f>SUM(Q8:Q33)</f>
        <v>654.13376467239073</v>
      </c>
      <c r="R35" s="11"/>
      <c r="S35" s="34">
        <f>Q35-O35</f>
        <v>17.700930602221661</v>
      </c>
      <c r="T35" s="34">
        <f>SUM(T8:T33)</f>
        <v>260.09724127824165</v>
      </c>
      <c r="U35" s="34">
        <f>SUM(U8:U33)</f>
        <v>277.79817188046331</v>
      </c>
      <c r="W35" s="231" t="str">
        <f>name!D3</f>
        <v>All occupations</v>
      </c>
      <c r="X35" s="34">
        <f>SUM(X8:X33)</f>
        <v>553.67750759111357</v>
      </c>
      <c r="Y35" s="34">
        <f>SUM(Y8:Y33)</f>
        <v>578.48137693060664</v>
      </c>
      <c r="Z35" s="34">
        <f>SUM(Z8:Z33)</f>
        <v>585.62816592983097</v>
      </c>
      <c r="AA35" s="34">
        <f>SUM(AA8:AA33)</f>
        <v>595.40532383055574</v>
      </c>
      <c r="AB35" s="34">
        <f>SUM(AB8:AB33)</f>
        <v>619.37423532760897</v>
      </c>
      <c r="AC35" s="11"/>
      <c r="AD35" s="34">
        <f t="shared" ref="AD35" si="13">AB35-Z35</f>
        <v>33.746069397778001</v>
      </c>
      <c r="AE35" s="34">
        <f>SUM(AE8:AE33)</f>
        <v>342.68008719369681</v>
      </c>
      <c r="AF35" s="34">
        <f>SUM(AF8:AF33)</f>
        <v>376.42615659147498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West Yorkshire (Continued)</v>
      </c>
      <c r="L38" s="19" t="str">
        <f>CONCATENATE(L$1," (Continued)")</f>
        <v>Occupation Table 2.1  Males: Employment Change by Occupation (SOC 2020) and Replacement Demand, 2015-2035, West Yorkshire (Continued)</v>
      </c>
      <c r="W38" s="19" t="str">
        <f>CONCATENATE(W$1," (Continued)")</f>
        <v>Occupation Table 2.2  Females: Employment Change by Occupation (SOC 2020) and Replacement Demand, 2015-2035, West Yorkshire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5.8610496479739167</v>
      </c>
      <c r="C45" s="173">
        <f t="shared" si="20"/>
        <v>6.6717352411951438</v>
      </c>
      <c r="D45" s="173">
        <f t="shared" si="20"/>
        <v>7.0681075433845484</v>
      </c>
      <c r="E45" s="173">
        <f t="shared" si="20"/>
        <v>6.4663113884316195</v>
      </c>
      <c r="F45" s="173">
        <f t="shared" si="20"/>
        <v>6.8802288002366447</v>
      </c>
      <c r="H45" s="68">
        <f t="shared" ref="H45:H70" si="21">IF(D8&gt;0,(H8/D8)*100,0)</f>
        <v>1.4398328587628964</v>
      </c>
      <c r="I45" s="69">
        <f t="shared" ref="I45:I70" si="22">IF(D8&gt;0,I8/D8*100,0)</f>
        <v>50.13658329961639</v>
      </c>
      <c r="J45" s="69">
        <f t="shared" ref="J45:J70" si="23">IF(D8&gt;0,(J8/D8)*100,0)</f>
        <v>51.576416158379288</v>
      </c>
      <c r="L45" t="str">
        <f t="shared" ref="L45:L70" si="24">L8</f>
        <v>11 Corporate managers and directors</v>
      </c>
      <c r="M45" s="173">
        <f t="shared" ref="M45:Q45" si="25">M8/M$35*100</f>
        <v>7.5840515715346362</v>
      </c>
      <c r="N45" s="173">
        <f t="shared" si="25"/>
        <v>8.4346402116032344</v>
      </c>
      <c r="O45" s="173">
        <f t="shared" si="25"/>
        <v>8.90531770123577</v>
      </c>
      <c r="P45" s="173">
        <f t="shared" si="25"/>
        <v>7.8534937444541182</v>
      </c>
      <c r="Q45" s="173">
        <f t="shared" si="25"/>
        <v>8.0034946503387516</v>
      </c>
      <c r="S45" s="68">
        <f t="shared" ref="S45:S70" si="26">IF(O8&gt;0,(S8/O8)*100,0)</f>
        <v>-7.6271738741347548</v>
      </c>
      <c r="T45" s="69">
        <f t="shared" ref="T45:T70" si="27">IF(O8&gt;0,T8/O8*100,0)</f>
        <v>43.050822056999152</v>
      </c>
      <c r="U45" s="69">
        <f t="shared" ref="U45:U70" si="28">IF(O8&gt;0,(U8/O8)*100,0)</f>
        <v>35.42364818286439</v>
      </c>
      <c r="W45" t="str">
        <f t="shared" ref="W45:W70" si="29">W8</f>
        <v>11 Corporate managers and directors</v>
      </c>
      <c r="X45" s="173">
        <f t="shared" ref="X45:AB45" si="30">X8/X$35*100</f>
        <v>3.9676357411133991</v>
      </c>
      <c r="Y45" s="173">
        <f t="shared" si="30"/>
        <v>4.7485051415675219</v>
      </c>
      <c r="Z45" s="173">
        <f t="shared" si="30"/>
        <v>5.0715149346816473</v>
      </c>
      <c r="AA45" s="173">
        <f t="shared" si="30"/>
        <v>4.9698483885127747</v>
      </c>
      <c r="AB45" s="173">
        <f t="shared" si="30"/>
        <v>5.693924822211831</v>
      </c>
      <c r="AD45" s="68">
        <f t="shared" ref="AD45:AD70" si="31">IF(Z8&gt;0,(AD8/Z8)*100,0)</f>
        <v>18.74222968787954</v>
      </c>
      <c r="AE45" s="69">
        <f t="shared" ref="AE45:AE70" si="32">IF(Z8&gt;0,AE8/Z8*100,0)</f>
        <v>63.658206969676016</v>
      </c>
      <c r="AF45" s="69">
        <f t="shared" ref="AF45:AF70" si="33">IF(Z8&gt;0,(AF8/Z8)*100,0)</f>
        <v>82.400436657555559</v>
      </c>
    </row>
    <row r="46" spans="1:32" x14ac:dyDescent="0.2">
      <c r="A46" t="str">
        <f t="shared" si="19"/>
        <v>12 Other managers and proprietors</v>
      </c>
      <c r="B46" s="173">
        <f t="shared" si="20"/>
        <v>2.9875043933110508</v>
      </c>
      <c r="C46" s="173">
        <f t="shared" si="20"/>
        <v>3.0998916695631555</v>
      </c>
      <c r="D46" s="173">
        <f t="shared" si="20"/>
        <v>3.1352288450526982</v>
      </c>
      <c r="E46" s="173">
        <f t="shared" si="20"/>
        <v>3.6949818213213153</v>
      </c>
      <c r="F46" s="173">
        <f t="shared" si="20"/>
        <v>4.1215768311073093</v>
      </c>
      <c r="H46" s="68">
        <f t="shared" si="21"/>
        <v>36.994441707258687</v>
      </c>
      <c r="I46" s="69">
        <f t="shared" si="22"/>
        <v>69.948017298599169</v>
      </c>
      <c r="J46" s="69">
        <f t="shared" si="23"/>
        <v>106.94245900585784</v>
      </c>
      <c r="L46" t="str">
        <f t="shared" si="24"/>
        <v>12 Other managers and proprietors</v>
      </c>
      <c r="M46" s="173">
        <f t="shared" ref="M46:Q46" si="34">M9/M$35*100</f>
        <v>3.3779425825381986</v>
      </c>
      <c r="N46" s="173">
        <f t="shared" si="34"/>
        <v>3.3864406337934825</v>
      </c>
      <c r="O46" s="173">
        <f t="shared" si="34"/>
        <v>3.4121403518581235</v>
      </c>
      <c r="P46" s="173">
        <f t="shared" si="34"/>
        <v>4.1570914232167775</v>
      </c>
      <c r="Q46" s="173">
        <f t="shared" si="34"/>
        <v>4.6271073071418094</v>
      </c>
      <c r="S46" s="68">
        <f t="shared" si="26"/>
        <v>39.378784986598433</v>
      </c>
      <c r="T46" s="69">
        <f t="shared" si="27"/>
        <v>64.086376583311733</v>
      </c>
      <c r="U46" s="69">
        <f t="shared" si="28"/>
        <v>103.46516156991017</v>
      </c>
      <c r="W46" t="str">
        <f t="shared" si="29"/>
        <v>12 Other managers and proprietors</v>
      </c>
      <c r="X46" s="173">
        <f t="shared" ref="X46:AB46" si="35">X9/X$35*100</f>
        <v>2.558450259857517</v>
      </c>
      <c r="Y46" s="173">
        <f t="shared" si="35"/>
        <v>2.7872828776682055</v>
      </c>
      <c r="Z46" s="173">
        <f t="shared" si="35"/>
        <v>2.834294591347533</v>
      </c>
      <c r="AA46" s="173">
        <f t="shared" si="35"/>
        <v>3.1964677520343932</v>
      </c>
      <c r="AB46" s="173">
        <f t="shared" si="35"/>
        <v>3.5876757829467145</v>
      </c>
      <c r="AD46" s="68">
        <f t="shared" si="31"/>
        <v>33.874968199349759</v>
      </c>
      <c r="AE46" s="69">
        <f t="shared" si="32"/>
        <v>77.616893287497078</v>
      </c>
      <c r="AF46" s="69">
        <f t="shared" si="33"/>
        <v>111.49186148684682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4.3994013278952542</v>
      </c>
      <c r="C47" s="173">
        <f t="shared" si="20"/>
        <v>5.0753361584384082</v>
      </c>
      <c r="D47" s="173">
        <f t="shared" si="20"/>
        <v>5.3925716051552257</v>
      </c>
      <c r="E47" s="173">
        <f t="shared" si="20"/>
        <v>5.6015791690216865</v>
      </c>
      <c r="F47" s="173">
        <f t="shared" si="20"/>
        <v>6.0454589825832503</v>
      </c>
      <c r="H47" s="68">
        <f t="shared" si="21"/>
        <v>16.826711267917453</v>
      </c>
      <c r="I47" s="69">
        <f t="shared" si="22"/>
        <v>41.382978775711763</v>
      </c>
      <c r="J47" s="69">
        <f t="shared" si="23"/>
        <v>58.209690043629216</v>
      </c>
      <c r="L47" t="str">
        <f t="shared" si="24"/>
        <v>21 Science, research, engineering and technology professionals</v>
      </c>
      <c r="M47" s="173">
        <f t="shared" ref="M47:Q47" si="36">M10/M$35*100</f>
        <v>6.5982901372384912</v>
      </c>
      <c r="N47" s="173">
        <f t="shared" si="36"/>
        <v>7.7970374505248907</v>
      </c>
      <c r="O47" s="173">
        <f t="shared" si="36"/>
        <v>7.9116148629640364</v>
      </c>
      <c r="P47" s="173">
        <f t="shared" si="36"/>
        <v>7.944077626161425</v>
      </c>
      <c r="Q47" s="173">
        <f t="shared" si="36"/>
        <v>8.3417794678846349</v>
      </c>
      <c r="S47" s="68">
        <f t="shared" si="26"/>
        <v>8.3696214281201389</v>
      </c>
      <c r="T47" s="69">
        <f t="shared" si="27"/>
        <v>34.260782639605154</v>
      </c>
      <c r="U47" s="69">
        <f t="shared" si="28"/>
        <v>42.630404067725294</v>
      </c>
      <c r="W47" t="str">
        <f t="shared" si="29"/>
        <v>21 Science, research, engineering and technology professionals</v>
      </c>
      <c r="X47" s="173">
        <f t="shared" ref="X47:AB47" si="37">X10/X$35*100</f>
        <v>1.9830333631709556</v>
      </c>
      <c r="Y47" s="173">
        <f t="shared" si="37"/>
        <v>2.106113236612738</v>
      </c>
      <c r="Z47" s="173">
        <f t="shared" si="37"/>
        <v>2.6549952162751982</v>
      </c>
      <c r="AA47" s="173">
        <f t="shared" si="37"/>
        <v>3.0745413550979666</v>
      </c>
      <c r="AB47" s="173">
        <f t="shared" si="37"/>
        <v>3.6202680749407792</v>
      </c>
      <c r="AD47" s="68">
        <f t="shared" si="31"/>
        <v>44.214247176318352</v>
      </c>
      <c r="AE47" s="69">
        <f t="shared" si="32"/>
        <v>64.447579734114996</v>
      </c>
      <c r="AF47" s="69">
        <f t="shared" si="33"/>
        <v>108.66182691043333</v>
      </c>
    </row>
    <row r="48" spans="1:32" x14ac:dyDescent="0.2">
      <c r="A48" t="str">
        <f t="shared" si="19"/>
        <v>22 Health professionals</v>
      </c>
      <c r="B48" s="173">
        <f t="shared" si="20"/>
        <v>3.8544625603849769</v>
      </c>
      <c r="C48" s="173">
        <f t="shared" si="20"/>
        <v>4.3628537446556424</v>
      </c>
      <c r="D48" s="173">
        <f t="shared" si="20"/>
        <v>4.4042857453717517</v>
      </c>
      <c r="E48" s="173">
        <f t="shared" si="20"/>
        <v>4.6717615689573257</v>
      </c>
      <c r="F48" s="173">
        <f t="shared" si="20"/>
        <v>5.0155585487072791</v>
      </c>
      <c r="H48" s="68">
        <f t="shared" si="21"/>
        <v>18.673188098645671</v>
      </c>
      <c r="I48" s="69">
        <f t="shared" si="22"/>
        <v>58.853804820589282</v>
      </c>
      <c r="J48" s="69">
        <f t="shared" si="23"/>
        <v>77.526992919234942</v>
      </c>
      <c r="L48" t="str">
        <f t="shared" si="24"/>
        <v>22 Health professionals</v>
      </c>
      <c r="M48" s="173">
        <f t="shared" ref="M48:Q48" si="38">M11/M$35*100</f>
        <v>1.9476176670417293</v>
      </c>
      <c r="N48" s="173">
        <f t="shared" si="38"/>
        <v>2.2248984021636078</v>
      </c>
      <c r="O48" s="173">
        <f t="shared" si="38"/>
        <v>2.5075110940382039</v>
      </c>
      <c r="P48" s="173">
        <f t="shared" si="38"/>
        <v>2.6301551011020199</v>
      </c>
      <c r="Q48" s="173">
        <f t="shared" si="38"/>
        <v>2.8062829020539404</v>
      </c>
      <c r="S48" s="68">
        <f t="shared" si="26"/>
        <v>15.027737266773153</v>
      </c>
      <c r="T48" s="69">
        <f t="shared" si="27"/>
        <v>42.283223377023084</v>
      </c>
      <c r="U48" s="69">
        <f t="shared" si="28"/>
        <v>57.310960643796236</v>
      </c>
      <c r="W48" t="str">
        <f t="shared" si="29"/>
        <v>22 Health professionals</v>
      </c>
      <c r="X48" s="173">
        <f t="shared" ref="X48:AB48" si="39">X11/X$35*100</f>
        <v>5.9499022635634944</v>
      </c>
      <c r="Y48" s="173">
        <f t="shared" si="39"/>
        <v>6.6952426909461158</v>
      </c>
      <c r="Z48" s="173">
        <f t="shared" si="39"/>
        <v>6.4656102122781336</v>
      </c>
      <c r="AA48" s="173">
        <f t="shared" si="39"/>
        <v>6.8742034658545172</v>
      </c>
      <c r="AB48" s="173">
        <f t="shared" si="39"/>
        <v>7.3488196266079022</v>
      </c>
      <c r="AD48" s="68">
        <f t="shared" si="31"/>
        <v>20.209626701540994</v>
      </c>
      <c r="AE48" s="69">
        <f t="shared" si="32"/>
        <v>65.837764329719136</v>
      </c>
      <c r="AF48" s="69">
        <f t="shared" si="33"/>
        <v>86.047391031260148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4.236391490291961</v>
      </c>
      <c r="C49" s="173">
        <f t="shared" si="20"/>
        <v>4.3877479386295066</v>
      </c>
      <c r="D49" s="173">
        <f t="shared" si="20"/>
        <v>4.5420860078751781</v>
      </c>
      <c r="E49" s="173">
        <f t="shared" si="20"/>
        <v>4.6088311847082837</v>
      </c>
      <c r="F49" s="173">
        <f t="shared" si="20"/>
        <v>4.8295466995399527</v>
      </c>
      <c r="H49" s="68">
        <f t="shared" si="21"/>
        <v>10.805115081238036</v>
      </c>
      <c r="I49" s="69">
        <f t="shared" si="22"/>
        <v>54.632912239151096</v>
      </c>
      <c r="J49" s="69">
        <f t="shared" si="23"/>
        <v>65.438027320389139</v>
      </c>
      <c r="L49" t="str">
        <f t="shared" si="24"/>
        <v>23 Teaching and other educational professionals</v>
      </c>
      <c r="M49" s="173">
        <f t="shared" ref="M49:Q49" si="40">M12/M$35*100</f>
        <v>2.5572627902114826</v>
      </c>
      <c r="N49" s="173">
        <f t="shared" si="40"/>
        <v>2.4942606989948279</v>
      </c>
      <c r="O49" s="173">
        <f t="shared" si="40"/>
        <v>2.5286812293259748</v>
      </c>
      <c r="P49" s="173">
        <f t="shared" si="40"/>
        <v>2.5957210587266872</v>
      </c>
      <c r="Q49" s="173">
        <f t="shared" si="40"/>
        <v>2.6102707548440218</v>
      </c>
      <c r="S49" s="68">
        <f t="shared" si="26"/>
        <v>6.0975762052777505</v>
      </c>
      <c r="T49" s="69">
        <f t="shared" si="27"/>
        <v>44.715746570134861</v>
      </c>
      <c r="U49" s="69">
        <f t="shared" si="28"/>
        <v>50.813322775412608</v>
      </c>
      <c r="W49" t="str">
        <f t="shared" si="29"/>
        <v>23 Teaching and other educational professionals</v>
      </c>
      <c r="X49" s="173">
        <f t="shared" ref="X49:AB49" si="41">X12/X$35*100</f>
        <v>6.0815929312577444</v>
      </c>
      <c r="Y49" s="173">
        <f t="shared" si="41"/>
        <v>6.4534359443098346</v>
      </c>
      <c r="Z49" s="173">
        <f t="shared" si="41"/>
        <v>6.730158549276867</v>
      </c>
      <c r="AA49" s="173">
        <f t="shared" si="41"/>
        <v>6.7805318304196422</v>
      </c>
      <c r="AB49" s="173">
        <f t="shared" si="41"/>
        <v>7.1733692962015194</v>
      </c>
      <c r="AD49" s="68">
        <f t="shared" si="31"/>
        <v>12.727291856565696</v>
      </c>
      <c r="AE49" s="69">
        <f t="shared" si="32"/>
        <v>58.682277741665736</v>
      </c>
      <c r="AF49" s="69">
        <f t="shared" si="33"/>
        <v>71.409569598231442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5.0890474657935139</v>
      </c>
      <c r="C50" s="173">
        <f t="shared" si="20"/>
        <v>5.9156626251839564</v>
      </c>
      <c r="D50" s="173">
        <f t="shared" si="20"/>
        <v>6.5954065526584325</v>
      </c>
      <c r="E50" s="173">
        <f t="shared" si="20"/>
        <v>7.2012798898342796</v>
      </c>
      <c r="F50" s="173">
        <f t="shared" si="20"/>
        <v>7.9206408284826848</v>
      </c>
      <c r="H50" s="68">
        <f t="shared" si="21"/>
        <v>25.149045502102052</v>
      </c>
      <c r="I50" s="69">
        <f t="shared" si="22"/>
        <v>55.698784395778979</v>
      </c>
      <c r="J50" s="69">
        <f t="shared" si="23"/>
        <v>80.847829897881027</v>
      </c>
      <c r="L50" t="str">
        <f t="shared" si="24"/>
        <v>24 Business, media and public service professionals</v>
      </c>
      <c r="M50" s="173">
        <f t="shared" ref="M50:Q50" si="42">M13/M$35*100</f>
        <v>5.4398652063641357</v>
      </c>
      <c r="N50" s="173">
        <f t="shared" si="42"/>
        <v>6.2557507866668107</v>
      </c>
      <c r="O50" s="173">
        <f t="shared" si="42"/>
        <v>6.7539363833016068</v>
      </c>
      <c r="P50" s="173">
        <f t="shared" si="42"/>
        <v>7.3739233640957051</v>
      </c>
      <c r="Q50" s="173">
        <f t="shared" si="42"/>
        <v>7.8075673933580765</v>
      </c>
      <c r="S50" s="68">
        <f t="shared" si="26"/>
        <v>18.815408571268858</v>
      </c>
      <c r="T50" s="69">
        <f t="shared" si="27"/>
        <v>47.490643292218635</v>
      </c>
      <c r="U50" s="69">
        <f t="shared" si="28"/>
        <v>66.306051863487497</v>
      </c>
      <c r="W50" t="str">
        <f t="shared" si="29"/>
        <v>24 Business, media and public service professionals</v>
      </c>
      <c r="X50" s="173">
        <f t="shared" ref="X50:AB50" si="43">X13/X$35*100</f>
        <v>4.7035324064736024</v>
      </c>
      <c r="Y50" s="173">
        <f t="shared" si="43"/>
        <v>5.5446455824789203</v>
      </c>
      <c r="Z50" s="173">
        <f t="shared" si="43"/>
        <v>6.4231238735275378</v>
      </c>
      <c r="AA50" s="173">
        <f t="shared" si="43"/>
        <v>7.0150357595741104</v>
      </c>
      <c r="AB50" s="173">
        <f t="shared" si="43"/>
        <v>8.0400599899261174</v>
      </c>
      <c r="AD50" s="68">
        <f t="shared" si="31"/>
        <v>32.386643434933454</v>
      </c>
      <c r="AE50" s="69">
        <f t="shared" si="32"/>
        <v>65.078422940311555</v>
      </c>
      <c r="AF50" s="69">
        <f t="shared" si="33"/>
        <v>97.465066375245001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1.6999405916526842</v>
      </c>
      <c r="C51" s="173">
        <f t="shared" si="20"/>
        <v>1.9561908727320265</v>
      </c>
      <c r="D51" s="173">
        <f t="shared" si="20"/>
        <v>2.1311330941326712</v>
      </c>
      <c r="E51" s="173">
        <f t="shared" si="20"/>
        <v>1.847232394894446</v>
      </c>
      <c r="F51" s="173">
        <f t="shared" si="20"/>
        <v>1.9278913089800711</v>
      </c>
      <c r="H51" s="68">
        <f t="shared" si="21"/>
        <v>-5.7284245028490606</v>
      </c>
      <c r="I51" s="69">
        <f t="shared" si="22"/>
        <v>37.681717389801811</v>
      </c>
      <c r="J51" s="69">
        <f t="shared" si="23"/>
        <v>31.953292886952749</v>
      </c>
      <c r="L51" t="str">
        <f t="shared" si="24"/>
        <v>31 Science, engineering and technology associate professionals</v>
      </c>
      <c r="M51" s="173">
        <f t="shared" ref="M51:Q51" si="44">M14/M$35*100</f>
        <v>2.3903290415826262</v>
      </c>
      <c r="N51" s="173">
        <f t="shared" si="44"/>
        <v>2.888645027278224</v>
      </c>
      <c r="O51" s="173">
        <f t="shared" si="44"/>
        <v>3.0156236284940952</v>
      </c>
      <c r="P51" s="173">
        <f t="shared" si="44"/>
        <v>2.4542160891517137</v>
      </c>
      <c r="Q51" s="173">
        <f t="shared" si="44"/>
        <v>2.4634097249255147</v>
      </c>
      <c r="S51" s="68">
        <f t="shared" si="26"/>
        <v>-16.039792394015564</v>
      </c>
      <c r="T51" s="69">
        <f t="shared" si="27"/>
        <v>31.140931234457593</v>
      </c>
      <c r="U51" s="69">
        <f t="shared" si="28"/>
        <v>15.101138840442029</v>
      </c>
      <c r="W51" t="str">
        <f t="shared" si="29"/>
        <v>31 Science, engineering and technology associate professionals</v>
      </c>
      <c r="X51" s="173">
        <f t="shared" ref="X51:AB51" si="45">X14/X$35*100</f>
        <v>0.94126988191149519</v>
      </c>
      <c r="Y51" s="173">
        <f t="shared" si="45"/>
        <v>0.93893587223648334</v>
      </c>
      <c r="Z51" s="173">
        <f t="shared" si="45"/>
        <v>1.1699108540819307</v>
      </c>
      <c r="AA51" s="173">
        <f t="shared" si="45"/>
        <v>1.1924312174814422</v>
      </c>
      <c r="AB51" s="173">
        <f t="shared" si="45"/>
        <v>1.3623193857493645</v>
      </c>
      <c r="AD51" s="68">
        <f t="shared" si="31"/>
        <v>23.156502233729615</v>
      </c>
      <c r="AE51" s="69">
        <f t="shared" si="32"/>
        <v>56.004226186970605</v>
      </c>
      <c r="AF51" s="69">
        <f t="shared" si="33"/>
        <v>79.160728420700224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1.6201484128137136</v>
      </c>
      <c r="C52" s="173">
        <f t="shared" si="20"/>
        <v>1.7944094362759369</v>
      </c>
      <c r="D52" s="173">
        <f t="shared" si="20"/>
        <v>1.8510022344412698</v>
      </c>
      <c r="E52" s="173">
        <f t="shared" si="20"/>
        <v>1.8351901758386788</v>
      </c>
      <c r="F52" s="173">
        <f t="shared" si="20"/>
        <v>1.9813496479145196</v>
      </c>
      <c r="H52" s="68">
        <f t="shared" si="21"/>
        <v>11.548304103609013</v>
      </c>
      <c r="I52" s="69">
        <f t="shared" si="22"/>
        <v>59.545956785113184</v>
      </c>
      <c r="J52" s="69">
        <f t="shared" si="23"/>
        <v>71.094260888722204</v>
      </c>
      <c r="L52" t="str">
        <f t="shared" si="24"/>
        <v>32 Health and social care associate professionals</v>
      </c>
      <c r="M52" s="173">
        <f t="shared" ref="M52:Q52" si="46">M15/M$35*100</f>
        <v>0.78658678086292033</v>
      </c>
      <c r="N52" s="173">
        <f t="shared" si="46"/>
        <v>0.83887632833338355</v>
      </c>
      <c r="O52" s="173">
        <f t="shared" si="46"/>
        <v>0.92557388746572244</v>
      </c>
      <c r="P52" s="173">
        <f t="shared" si="46"/>
        <v>0.84528878988576883</v>
      </c>
      <c r="Q52" s="173">
        <f t="shared" si="46"/>
        <v>0.8974025004634919</v>
      </c>
      <c r="S52" s="68">
        <f t="shared" si="26"/>
        <v>-0.34704729723191929</v>
      </c>
      <c r="T52" s="69">
        <f t="shared" si="27"/>
        <v>46.194691339800734</v>
      </c>
      <c r="U52" s="69">
        <f t="shared" si="28"/>
        <v>45.847644042568817</v>
      </c>
      <c r="W52" t="str">
        <f t="shared" si="29"/>
        <v>32 Health and social care associate professionals</v>
      </c>
      <c r="X52" s="173">
        <f t="shared" ref="X52:AB52" si="47">X15/X$35*100</f>
        <v>2.5361527216767912</v>
      </c>
      <c r="Y52" s="173">
        <f t="shared" si="47"/>
        <v>2.8368422759544427</v>
      </c>
      <c r="Z52" s="173">
        <f t="shared" si="47"/>
        <v>2.8567137419459998</v>
      </c>
      <c r="AA52" s="173">
        <f t="shared" si="47"/>
        <v>2.9030748639732966</v>
      </c>
      <c r="AB52" s="173">
        <f t="shared" si="47"/>
        <v>3.1261283419992036</v>
      </c>
      <c r="AD52" s="68">
        <f t="shared" si="31"/>
        <v>15.736743799134068</v>
      </c>
      <c r="AE52" s="69">
        <f t="shared" si="32"/>
        <v>64.247034398733419</v>
      </c>
      <c r="AF52" s="69">
        <f t="shared" si="33"/>
        <v>79.98377819786748</v>
      </c>
    </row>
    <row r="53" spans="1:32" x14ac:dyDescent="0.2">
      <c r="A53" t="str">
        <f t="shared" si="19"/>
        <v>33 Protective service occupations</v>
      </c>
      <c r="B53" s="173">
        <f t="shared" si="20"/>
        <v>1.0541058344628593</v>
      </c>
      <c r="C53" s="173">
        <f t="shared" si="20"/>
        <v>1.0503670011111086</v>
      </c>
      <c r="D53" s="173">
        <f t="shared" si="20"/>
        <v>1.130612974484789</v>
      </c>
      <c r="E53" s="173">
        <f t="shared" si="20"/>
        <v>1.313576112937846</v>
      </c>
      <c r="F53" s="173">
        <f t="shared" si="20"/>
        <v>1.4460507224623411</v>
      </c>
      <c r="H53" s="68">
        <f t="shared" si="21"/>
        <v>33.284103376958882</v>
      </c>
      <c r="I53" s="69">
        <f t="shared" si="22"/>
        <v>41.502419166529833</v>
      </c>
      <c r="J53" s="69">
        <f t="shared" si="23"/>
        <v>74.786522543488715</v>
      </c>
      <c r="L53" t="str">
        <f t="shared" si="24"/>
        <v>33 Protective service occupations</v>
      </c>
      <c r="M53" s="173">
        <f t="shared" ref="M53:Q53" si="48">M16/M$35*100</f>
        <v>1.6099213301266153</v>
      </c>
      <c r="N53" s="173">
        <f t="shared" si="48"/>
        <v>1.573538552111164</v>
      </c>
      <c r="O53" s="173">
        <f t="shared" si="48"/>
        <v>1.6755415860272422</v>
      </c>
      <c r="P53" s="173">
        <f t="shared" si="48"/>
        <v>1.8882403800159</v>
      </c>
      <c r="Q53" s="173">
        <f t="shared" si="48"/>
        <v>1.9807723192522113</v>
      </c>
      <c r="S53" s="68">
        <f t="shared" si="26"/>
        <v>21.50477252044934</v>
      </c>
      <c r="T53" s="69">
        <f t="shared" si="27"/>
        <v>33.066983106903201</v>
      </c>
      <c r="U53" s="69">
        <f t="shared" si="28"/>
        <v>54.571755627352545</v>
      </c>
      <c r="W53" t="str">
        <f t="shared" si="29"/>
        <v>33 Protective service occupations</v>
      </c>
      <c r="X53" s="173">
        <f t="shared" ref="X53:AB53" si="49">X16/X$35*100</f>
        <v>0.44331789815951667</v>
      </c>
      <c r="Y53" s="173">
        <f t="shared" si="49"/>
        <v>0.47961628508172616</v>
      </c>
      <c r="Z53" s="173">
        <f t="shared" si="49"/>
        <v>0.53841048016104176</v>
      </c>
      <c r="AA53" s="173">
        <f t="shared" si="49"/>
        <v>0.69364045031624577</v>
      </c>
      <c r="AB53" s="173">
        <f t="shared" si="49"/>
        <v>0.88132033619630901</v>
      </c>
      <c r="AD53" s="68">
        <f t="shared" si="31"/>
        <v>73.121683309549653</v>
      </c>
      <c r="AE53" s="69">
        <f t="shared" si="32"/>
        <v>70.03098011665557</v>
      </c>
      <c r="AF53" s="69">
        <f t="shared" si="33"/>
        <v>143.15266342620524</v>
      </c>
    </row>
    <row r="54" spans="1:32" x14ac:dyDescent="0.2">
      <c r="A54" t="str">
        <f t="shared" si="19"/>
        <v>34 Culture, media and sports occupations</v>
      </c>
      <c r="B54" s="173">
        <f t="shared" si="20"/>
        <v>1.305740785093362</v>
      </c>
      <c r="C54" s="173">
        <f t="shared" si="20"/>
        <v>1.4377058286354147</v>
      </c>
      <c r="D54" s="173">
        <f t="shared" si="20"/>
        <v>1.5459403048757994</v>
      </c>
      <c r="E54" s="173">
        <f t="shared" si="20"/>
        <v>1.4001422088980562</v>
      </c>
      <c r="F54" s="173">
        <f t="shared" si="20"/>
        <v>1.4730786665791851</v>
      </c>
      <c r="H54" s="68">
        <f t="shared" si="21"/>
        <v>-0.70165437024498689</v>
      </c>
      <c r="I54" s="69">
        <f t="shared" si="22"/>
        <v>45.789109897051937</v>
      </c>
      <c r="J54" s="69">
        <f t="shared" si="23"/>
        <v>45.087455526806949</v>
      </c>
      <c r="L54" t="str">
        <f t="shared" si="24"/>
        <v>34 Culture, media and sports occupations</v>
      </c>
      <c r="M54" s="173">
        <f t="shared" ref="M54:Q54" si="50">M17/M$35*100</f>
        <v>1.2653761023599033</v>
      </c>
      <c r="N54" s="173">
        <f t="shared" si="50"/>
        <v>1.4338112374118881</v>
      </c>
      <c r="O54" s="173">
        <f t="shared" si="50"/>
        <v>1.4108432082515914</v>
      </c>
      <c r="P54" s="173">
        <f t="shared" si="50"/>
        <v>1.2299453387465864</v>
      </c>
      <c r="Q54" s="173">
        <f t="shared" si="50"/>
        <v>1.2499179445379034</v>
      </c>
      <c r="S54" s="68">
        <f t="shared" si="26"/>
        <v>-8.9422864616500561</v>
      </c>
      <c r="T54" s="69">
        <f t="shared" si="27"/>
        <v>36.086217614991931</v>
      </c>
      <c r="U54" s="69">
        <f t="shared" si="28"/>
        <v>27.143931153341871</v>
      </c>
      <c r="W54" t="str">
        <f t="shared" si="29"/>
        <v>34 Culture, media and sports occupations</v>
      </c>
      <c r="X54" s="173">
        <f t="shared" ref="X54:AB54" si="51">X17/X$35*100</f>
        <v>1.3500977011179294</v>
      </c>
      <c r="Y54" s="173">
        <f t="shared" si="51"/>
        <v>1.4419546084576771</v>
      </c>
      <c r="Z54" s="173">
        <f t="shared" si="51"/>
        <v>1.6927574033032318</v>
      </c>
      <c r="AA54" s="173">
        <f t="shared" si="51"/>
        <v>1.5837469943668943</v>
      </c>
      <c r="AB54" s="173">
        <f t="shared" si="51"/>
        <v>1.7087632574286242</v>
      </c>
      <c r="AD54" s="68">
        <f t="shared" si="31"/>
        <v>6.7624065650720047</v>
      </c>
      <c r="AE54" s="69">
        <f t="shared" si="32"/>
        <v>54.577632238396447</v>
      </c>
      <c r="AF54" s="69">
        <f t="shared" si="33"/>
        <v>61.340038803468445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5.3594400231704507</v>
      </c>
      <c r="C55" s="173">
        <f t="shared" si="52"/>
        <v>5.5344855108051547</v>
      </c>
      <c r="D55" s="173">
        <f t="shared" si="52"/>
        <v>5.9022297941998705</v>
      </c>
      <c r="E55" s="173">
        <f t="shared" si="52"/>
        <v>5.5656500063346988</v>
      </c>
      <c r="F55" s="173">
        <f t="shared" si="52"/>
        <v>5.6824764124500371</v>
      </c>
      <c r="H55" s="68">
        <f t="shared" si="21"/>
        <v>0.32988640536496699</v>
      </c>
      <c r="I55" s="69">
        <f t="shared" si="22"/>
        <v>45.921884461169249</v>
      </c>
      <c r="J55" s="69">
        <f t="shared" si="23"/>
        <v>46.251770866534223</v>
      </c>
      <c r="L55" t="str">
        <f t="shared" si="24"/>
        <v>35 Business and public service associate professionals</v>
      </c>
      <c r="M55" s="173">
        <f t="shared" ref="M55:Q55" si="53">M18/M$35*100</f>
        <v>5.1080058458173943</v>
      </c>
      <c r="N55" s="173">
        <f t="shared" si="53"/>
        <v>5.3075673366258149</v>
      </c>
      <c r="O55" s="173">
        <f t="shared" si="53"/>
        <v>5.686614111707323</v>
      </c>
      <c r="P55" s="173">
        <f t="shared" si="53"/>
        <v>5.1837505322258188</v>
      </c>
      <c r="Q55" s="173">
        <f t="shared" si="53"/>
        <v>5.0619201583695812</v>
      </c>
      <c r="S55" s="68">
        <f t="shared" si="26"/>
        <v>-8.5096009119019911</v>
      </c>
      <c r="T55" s="69">
        <f t="shared" si="27"/>
        <v>35.986217455986228</v>
      </c>
      <c r="U55" s="69">
        <f t="shared" si="28"/>
        <v>27.476616544084244</v>
      </c>
      <c r="W55" t="str">
        <f t="shared" si="29"/>
        <v>35 Business and public service associate professionals</v>
      </c>
      <c r="X55" s="173">
        <f t="shared" ref="X55:AB55" si="54">X18/X$35*100</f>
        <v>5.6357420757395227</v>
      </c>
      <c r="Y55" s="173">
        <f t="shared" si="54"/>
        <v>5.7820404670052223</v>
      </c>
      <c r="Z55" s="173">
        <f t="shared" si="54"/>
        <v>6.1365506617094168</v>
      </c>
      <c r="AA55" s="173">
        <f t="shared" si="54"/>
        <v>5.9776350854493661</v>
      </c>
      <c r="AB55" s="173">
        <f t="shared" si="54"/>
        <v>6.3378585312395694</v>
      </c>
      <c r="AD55" s="68">
        <f t="shared" si="31"/>
        <v>9.2318770303902582</v>
      </c>
      <c r="AE55" s="69">
        <f t="shared" si="32"/>
        <v>55.927805773001182</v>
      </c>
      <c r="AF55" s="69">
        <f t="shared" si="33"/>
        <v>65.159682803391433</v>
      </c>
    </row>
    <row r="56" spans="1:32" x14ac:dyDescent="0.2">
      <c r="A56" t="str">
        <f t="shared" si="19"/>
        <v>41 Administrative occupations</v>
      </c>
      <c r="B56" s="173">
        <f t="shared" si="52"/>
        <v>10.680849530014836</v>
      </c>
      <c r="C56" s="173">
        <f t="shared" si="52"/>
        <v>9.8939162800928173</v>
      </c>
      <c r="D56" s="173">
        <f t="shared" si="52"/>
        <v>10.574232982705798</v>
      </c>
      <c r="E56" s="173">
        <f t="shared" si="52"/>
        <v>9.6967702613874014</v>
      </c>
      <c r="F56" s="173">
        <f t="shared" si="52"/>
        <v>9.1317281546431417</v>
      </c>
      <c r="H56" s="68">
        <f t="shared" si="21"/>
        <v>-10.006137432686</v>
      </c>
      <c r="I56" s="69">
        <f t="shared" si="22"/>
        <v>45.26973325981205</v>
      </c>
      <c r="J56" s="69">
        <f t="shared" si="23"/>
        <v>35.263595827126046</v>
      </c>
      <c r="L56" t="str">
        <f t="shared" si="24"/>
        <v>41 Administrative occupations</v>
      </c>
      <c r="M56" s="173">
        <f t="shared" ref="M56:Q56" si="55">M19/M$35*100</f>
        <v>7.2459129518401779</v>
      </c>
      <c r="N56" s="173">
        <f t="shared" si="55"/>
        <v>6.7488299114630053</v>
      </c>
      <c r="O56" s="173">
        <f t="shared" si="55"/>
        <v>8.018108968022343</v>
      </c>
      <c r="P56" s="173">
        <f t="shared" si="55"/>
        <v>7.7168406564803824</v>
      </c>
      <c r="Q56" s="173">
        <f t="shared" si="55"/>
        <v>8.360380325314539</v>
      </c>
      <c r="S56" s="68">
        <f t="shared" si="26"/>
        <v>7.1687265420594244</v>
      </c>
      <c r="T56" s="69">
        <f t="shared" si="27"/>
        <v>38.196644894619851</v>
      </c>
      <c r="U56" s="69">
        <f t="shared" si="28"/>
        <v>45.365371436679283</v>
      </c>
      <c r="W56" t="str">
        <f t="shared" si="29"/>
        <v>41 Administrative occupations</v>
      </c>
      <c r="X56" s="173">
        <f t="shared" ref="X56:AB56" si="56">X19/X$35*100</f>
        <v>14.455515476329806</v>
      </c>
      <c r="Y56" s="173">
        <f t="shared" si="56"/>
        <v>13.325028490683055</v>
      </c>
      <c r="Z56" s="173">
        <f t="shared" si="56"/>
        <v>13.352106974331274</v>
      </c>
      <c r="AA56" s="173">
        <f t="shared" si="56"/>
        <v>11.832676462417041</v>
      </c>
      <c r="AB56" s="173">
        <f t="shared" si="56"/>
        <v>9.9463643320807158</v>
      </c>
      <c r="AD56" s="68">
        <f t="shared" si="31"/>
        <v>-21.214600836853634</v>
      </c>
      <c r="AE56" s="69">
        <f t="shared" si="32"/>
        <v>49.885691337400083</v>
      </c>
      <c r="AF56" s="69">
        <f t="shared" si="33"/>
        <v>28.671090500546452</v>
      </c>
    </row>
    <row r="57" spans="1:32" x14ac:dyDescent="0.2">
      <c r="A57" t="str">
        <f t="shared" si="19"/>
        <v>42 Secretarial and related occupations</v>
      </c>
      <c r="B57" s="173">
        <f t="shared" si="52"/>
        <v>2.5529115870363146</v>
      </c>
      <c r="C57" s="173">
        <f t="shared" si="52"/>
        <v>2.1924956793666164</v>
      </c>
      <c r="D57" s="173">
        <f t="shared" si="52"/>
        <v>2.1834499434554311</v>
      </c>
      <c r="E57" s="173">
        <f t="shared" si="52"/>
        <v>2.3241254491098888</v>
      </c>
      <c r="F57" s="173">
        <f t="shared" si="52"/>
        <v>1.7772192062951244</v>
      </c>
      <c r="H57" s="68">
        <f t="shared" si="21"/>
        <v>-15.178382306477655</v>
      </c>
      <c r="I57" s="69">
        <f t="shared" si="22"/>
        <v>52.140721170738345</v>
      </c>
      <c r="J57" s="69">
        <f t="shared" si="23"/>
        <v>36.962338864260687</v>
      </c>
      <c r="L57" t="str">
        <f t="shared" si="24"/>
        <v>42 Secretarial and related occupations</v>
      </c>
      <c r="M57" s="173">
        <f t="shared" ref="M57:Q57" si="57">M20/M$35*100</f>
        <v>0.42427413779029932</v>
      </c>
      <c r="N57" s="173">
        <f t="shared" si="57"/>
        <v>0.32015533559721171</v>
      </c>
      <c r="O57" s="173">
        <f t="shared" si="57"/>
        <v>0.31380186233025775</v>
      </c>
      <c r="P57" s="173">
        <f t="shared" si="57"/>
        <v>0.41493149393706041</v>
      </c>
      <c r="Q57" s="173">
        <f t="shared" si="57"/>
        <v>0.49878957632262511</v>
      </c>
      <c r="S57" s="68">
        <f t="shared" si="26"/>
        <v>63.371329033386225</v>
      </c>
      <c r="T57" s="69">
        <f t="shared" si="27"/>
        <v>47.287268472276615</v>
      </c>
      <c r="U57" s="69">
        <f t="shared" si="28"/>
        <v>110.65859750566285</v>
      </c>
      <c r="W57" t="str">
        <f t="shared" si="29"/>
        <v>42 Secretarial and related occupations</v>
      </c>
      <c r="X57" s="173">
        <f t="shared" ref="X57:AB57" si="58">X20/X$35*100</f>
        <v>4.8920800429469278</v>
      </c>
      <c r="Y57" s="173">
        <f t="shared" si="58"/>
        <v>4.2351136118867521</v>
      </c>
      <c r="Z57" s="173">
        <f t="shared" si="58"/>
        <v>4.2152945441929592</v>
      </c>
      <c r="AA57" s="173">
        <f t="shared" si="58"/>
        <v>4.3837235265947703</v>
      </c>
      <c r="AB57" s="173">
        <f t="shared" si="58"/>
        <v>3.1273948174590491</v>
      </c>
      <c r="AD57" s="68">
        <f t="shared" si="31"/>
        <v>-21.53319573775342</v>
      </c>
      <c r="AE57" s="69">
        <f t="shared" si="32"/>
        <v>52.533374254628065</v>
      </c>
      <c r="AF57" s="69">
        <f t="shared" si="33"/>
        <v>31.000178516874644</v>
      </c>
    </row>
    <row r="58" spans="1:32" x14ac:dyDescent="0.2">
      <c r="A58" t="str">
        <f t="shared" si="19"/>
        <v>51 Skilled agricultural and related trades</v>
      </c>
      <c r="B58" s="173">
        <f t="shared" si="52"/>
        <v>1.0739076282306999</v>
      </c>
      <c r="C58" s="173">
        <f t="shared" si="52"/>
        <v>1.0277749823883666</v>
      </c>
      <c r="D58" s="173">
        <f t="shared" si="52"/>
        <v>0.87082392640993234</v>
      </c>
      <c r="E58" s="173">
        <f t="shared" si="52"/>
        <v>0.8771453839495047</v>
      </c>
      <c r="F58" s="173">
        <f t="shared" si="52"/>
        <v>0.96751482404360023</v>
      </c>
      <c r="H58" s="68">
        <f t="shared" si="21"/>
        <v>15.780672503391131</v>
      </c>
      <c r="I58" s="69">
        <f t="shared" si="22"/>
        <v>59.412041255888163</v>
      </c>
      <c r="J58" s="69">
        <f t="shared" si="23"/>
        <v>75.1927137592793</v>
      </c>
      <c r="L58" t="str">
        <f t="shared" si="24"/>
        <v>51 Skilled agricultural and related trades</v>
      </c>
      <c r="M58" s="173">
        <f t="shared" ref="M58:Q58" si="59">M21/M$35*100</f>
        <v>1.7453847435096803</v>
      </c>
      <c r="N58" s="173">
        <f t="shared" si="59"/>
        <v>1.5990898951028971</v>
      </c>
      <c r="O58" s="173">
        <f t="shared" si="59"/>
        <v>1.3571877908258716</v>
      </c>
      <c r="P58" s="173">
        <f t="shared" si="59"/>
        <v>1.3353006623300232</v>
      </c>
      <c r="Q58" s="173">
        <f t="shared" si="59"/>
        <v>1.4134415435269814</v>
      </c>
      <c r="S58" s="68">
        <f t="shared" si="26"/>
        <v>7.0414287941730684</v>
      </c>
      <c r="T58" s="69">
        <f t="shared" si="27"/>
        <v>54.046401834353411</v>
      </c>
      <c r="U58" s="69">
        <f t="shared" si="28"/>
        <v>61.087830628526483</v>
      </c>
      <c r="W58" t="str">
        <f t="shared" si="29"/>
        <v>51 Skilled agricultural and related trades</v>
      </c>
      <c r="X58" s="173">
        <f t="shared" ref="X58:AB58" si="60">X21/X$35*100</f>
        <v>0.33601866198950148</v>
      </c>
      <c r="Y58" s="173">
        <f t="shared" si="60"/>
        <v>0.40450256842248083</v>
      </c>
      <c r="Z58" s="173">
        <f t="shared" si="60"/>
        <v>0.34226681350521704</v>
      </c>
      <c r="AA58" s="173">
        <f t="shared" si="60"/>
        <v>0.38289715527404478</v>
      </c>
      <c r="AB58" s="173">
        <f t="shared" si="60"/>
        <v>0.4965625190459827</v>
      </c>
      <c r="AD58" s="68">
        <f t="shared" si="31"/>
        <v>53.440612540003343</v>
      </c>
      <c r="AE58" s="69">
        <f t="shared" si="32"/>
        <v>82.534140329512113</v>
      </c>
      <c r="AF58" s="69">
        <f t="shared" si="33"/>
        <v>135.97475286951547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3.9213624208943227</v>
      </c>
      <c r="C59" s="173">
        <f t="shared" si="52"/>
        <v>3.7682147340457717</v>
      </c>
      <c r="D59" s="173">
        <f t="shared" si="52"/>
        <v>3.4263912929507567</v>
      </c>
      <c r="E59" s="173">
        <f t="shared" si="52"/>
        <v>3.2918928264078362</v>
      </c>
      <c r="F59" s="173">
        <f t="shared" si="52"/>
        <v>2.9486988709789776</v>
      </c>
      <c r="H59" s="68">
        <f t="shared" si="21"/>
        <v>-10.318624917764369</v>
      </c>
      <c r="I59" s="69">
        <f t="shared" si="22"/>
        <v>36.253902576546672</v>
      </c>
      <c r="J59" s="69">
        <f t="shared" si="23"/>
        <v>25.935277658782301</v>
      </c>
      <c r="L59" t="str">
        <f t="shared" si="24"/>
        <v>52 Skilled metal, electrical and electronic trades</v>
      </c>
      <c r="M59" s="173">
        <f t="shared" ref="M59:Q59" si="61">M22/M$35*100</f>
        <v>7.3648719974553325</v>
      </c>
      <c r="N59" s="173">
        <f t="shared" si="61"/>
        <v>7.0278616424229332</v>
      </c>
      <c r="O59" s="173">
        <f t="shared" si="61"/>
        <v>6.422021365869222</v>
      </c>
      <c r="P59" s="173">
        <f t="shared" si="61"/>
        <v>5.9928668995913288</v>
      </c>
      <c r="Q59" s="173">
        <f t="shared" si="61"/>
        <v>5.3079163399796983</v>
      </c>
      <c r="S59" s="68">
        <f t="shared" si="26"/>
        <v>-15.049426963147541</v>
      </c>
      <c r="T59" s="69">
        <f t="shared" si="27"/>
        <v>33.878446098191951</v>
      </c>
      <c r="U59" s="69">
        <f t="shared" si="28"/>
        <v>18.829019135044405</v>
      </c>
      <c r="W59" t="str">
        <f t="shared" si="29"/>
        <v>52 Skilled metal, electrical and electronic trades</v>
      </c>
      <c r="X59" s="173">
        <f t="shared" ref="X59:AB59" si="62">X22/X$35*100</f>
        <v>0.13727557136024504</v>
      </c>
      <c r="Y59" s="173">
        <f t="shared" si="62"/>
        <v>0.21212342250000477</v>
      </c>
      <c r="Z59" s="173">
        <f t="shared" si="62"/>
        <v>0.17088302328573218</v>
      </c>
      <c r="AA59" s="173">
        <f t="shared" si="62"/>
        <v>0.37813909625753717</v>
      </c>
      <c r="AB59" s="173">
        <f t="shared" si="62"/>
        <v>0.457081175803074</v>
      </c>
      <c r="AD59" s="68">
        <f t="shared" si="31"/>
        <v>182.89521160787066</v>
      </c>
      <c r="AE59" s="69">
        <f t="shared" si="32"/>
        <v>133.27150239992457</v>
      </c>
      <c r="AF59" s="69">
        <f t="shared" si="33"/>
        <v>316.16671400779524</v>
      </c>
    </row>
    <row r="60" spans="1:32" x14ac:dyDescent="0.2">
      <c r="A60" t="str">
        <f t="shared" si="19"/>
        <v>53 Skilled construction and building trades</v>
      </c>
      <c r="B60" s="173">
        <f t="shared" si="52"/>
        <v>3.6214456362749976</v>
      </c>
      <c r="C60" s="173">
        <f t="shared" si="52"/>
        <v>3.3332220363095626</v>
      </c>
      <c r="D60" s="173">
        <f t="shared" si="52"/>
        <v>2.8442802070875404</v>
      </c>
      <c r="E60" s="173">
        <f t="shared" si="52"/>
        <v>2.8089309553168049</v>
      </c>
      <c r="F60" s="173">
        <f t="shared" si="52"/>
        <v>2.4168778530763166</v>
      </c>
      <c r="H60" s="68">
        <f t="shared" si="21"/>
        <v>-11.44947999032934</v>
      </c>
      <c r="I60" s="69">
        <f t="shared" si="22"/>
        <v>39.97737105551704</v>
      </c>
      <c r="J60" s="69">
        <f t="shared" si="23"/>
        <v>28.527891065187699</v>
      </c>
      <c r="L60" t="str">
        <f t="shared" si="24"/>
        <v>53 Skilled construction and building trades</v>
      </c>
      <c r="M60" s="173">
        <f t="shared" ref="M60:Q60" si="63">M23/M$35*100</f>
        <v>6.8548061089264438</v>
      </c>
      <c r="N60" s="173">
        <f t="shared" si="63"/>
        <v>6.3214303309707249</v>
      </c>
      <c r="O60" s="173">
        <f t="shared" si="63"/>
        <v>5.3488369831419762</v>
      </c>
      <c r="P60" s="173">
        <f t="shared" si="63"/>
        <v>5.3049828645883466</v>
      </c>
      <c r="Q60" s="173">
        <f t="shared" si="63"/>
        <v>4.5865641880761014</v>
      </c>
      <c r="S60" s="68">
        <f t="shared" si="26"/>
        <v>-11.866279610343771</v>
      </c>
      <c r="T60" s="69">
        <f t="shared" si="27"/>
        <v>39.670902758508511</v>
      </c>
      <c r="U60" s="69">
        <f t="shared" si="28"/>
        <v>27.804623148164744</v>
      </c>
      <c r="W60" t="str">
        <f t="shared" si="29"/>
        <v>53 Skilled construction and building trades</v>
      </c>
      <c r="X60" s="173">
        <f t="shared" ref="X60:AB60" si="64">X23/X$35*100</f>
        <v>6.8292502145226863E-2</v>
      </c>
      <c r="Y60" s="173">
        <f t="shared" si="64"/>
        <v>7.3254974716389601E-2</v>
      </c>
      <c r="Z60" s="173">
        <f t="shared" si="64"/>
        <v>0.1224470374975298</v>
      </c>
      <c r="AA60" s="173">
        <f t="shared" si="64"/>
        <v>0.11624292343334315</v>
      </c>
      <c r="AB60" s="173">
        <f t="shared" si="64"/>
        <v>0.12542785480354357</v>
      </c>
      <c r="AD60" s="68">
        <f t="shared" si="31"/>
        <v>8.3370216466766323</v>
      </c>
      <c r="AE60" s="69">
        <f t="shared" si="32"/>
        <v>54.526173811714898</v>
      </c>
      <c r="AF60" s="69">
        <f t="shared" si="33"/>
        <v>62.86319545839153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2.1700915068686895</v>
      </c>
      <c r="C61" s="173">
        <f t="shared" si="52"/>
        <v>1.7752991398405269</v>
      </c>
      <c r="D61" s="173">
        <f t="shared" si="52"/>
        <v>1.7462472497364383</v>
      </c>
      <c r="E61" s="173">
        <f t="shared" si="52"/>
        <v>1.6423933712198333</v>
      </c>
      <c r="F61" s="173">
        <f t="shared" si="52"/>
        <v>1.5029831499645518</v>
      </c>
      <c r="H61" s="68">
        <f t="shared" si="21"/>
        <v>-10.307285164160019</v>
      </c>
      <c r="I61" s="69">
        <f t="shared" si="22"/>
        <v>40.142033192952063</v>
      </c>
      <c r="J61" s="69">
        <f t="shared" si="23"/>
        <v>29.834748028792045</v>
      </c>
      <c r="L61" t="str">
        <f t="shared" si="24"/>
        <v>54 Textiles, printing and other skilled trades</v>
      </c>
      <c r="M61" s="173">
        <f t="shared" ref="M61:Q61" si="65">M24/M$35*100</f>
        <v>2.6014608273206079</v>
      </c>
      <c r="N61" s="173">
        <f t="shared" si="65"/>
        <v>2.0605372307721344</v>
      </c>
      <c r="O61" s="173">
        <f t="shared" si="65"/>
        <v>1.9290144690567435</v>
      </c>
      <c r="P61" s="173">
        <f t="shared" si="65"/>
        <v>1.8060432628979315</v>
      </c>
      <c r="Q61" s="173">
        <f t="shared" si="65"/>
        <v>1.6046785291628296</v>
      </c>
      <c r="S61" s="68">
        <f t="shared" si="26"/>
        <v>-14.499915046488333</v>
      </c>
      <c r="T61" s="69">
        <f t="shared" si="27"/>
        <v>28.378040101095962</v>
      </c>
      <c r="U61" s="69">
        <f t="shared" si="28"/>
        <v>13.878125054607635</v>
      </c>
      <c r="W61" t="str">
        <f t="shared" si="29"/>
        <v>54 Textiles, printing and other skilled trades</v>
      </c>
      <c r="X61" s="173">
        <f t="shared" ref="X61:AB61" si="66">X24/X$35*100</f>
        <v>1.6960579848115973</v>
      </c>
      <c r="Y61" s="173">
        <f t="shared" si="66"/>
        <v>1.4641204369334704</v>
      </c>
      <c r="Z61" s="173">
        <f t="shared" si="66"/>
        <v>1.5476245294947237</v>
      </c>
      <c r="AA61" s="173">
        <f t="shared" si="66"/>
        <v>1.4658513277215315</v>
      </c>
      <c r="AB61" s="173">
        <f t="shared" si="66"/>
        <v>1.3955805854882091</v>
      </c>
      <c r="AD61" s="68">
        <f t="shared" si="31"/>
        <v>-4.6280869436189516</v>
      </c>
      <c r="AE61" s="69">
        <f t="shared" si="32"/>
        <v>56.077150412654255</v>
      </c>
      <c r="AF61" s="69">
        <f t="shared" si="33"/>
        <v>51.449063469035309</v>
      </c>
    </row>
    <row r="62" spans="1:32" x14ac:dyDescent="0.2">
      <c r="A62" t="str">
        <f t="shared" si="19"/>
        <v>61 Caring personal service occupations</v>
      </c>
      <c r="B62" s="173">
        <f t="shared" si="52"/>
        <v>7.5968532362106824</v>
      </c>
      <c r="C62" s="173">
        <f t="shared" si="52"/>
        <v>7.5486823157604537</v>
      </c>
      <c r="D62" s="173">
        <f t="shared" si="52"/>
        <v>7.3319237398252346</v>
      </c>
      <c r="E62" s="173">
        <f t="shared" si="52"/>
        <v>7.8307741218914355</v>
      </c>
      <c r="F62" s="173">
        <f t="shared" si="52"/>
        <v>8.4184159263594438</v>
      </c>
      <c r="H62" s="68">
        <f t="shared" si="21"/>
        <v>19.652350027737352</v>
      </c>
      <c r="I62" s="69">
        <f t="shared" si="22"/>
        <v>63.031121861108097</v>
      </c>
      <c r="J62" s="69">
        <f t="shared" si="23"/>
        <v>82.683471888845446</v>
      </c>
      <c r="L62" t="str">
        <f t="shared" si="24"/>
        <v>61 Caring personal service occupations</v>
      </c>
      <c r="M62" s="173">
        <f t="shared" ref="M62:Q62" si="67">M25/M$35*100</f>
        <v>1.8972424022417789</v>
      </c>
      <c r="N62" s="173">
        <f t="shared" si="67"/>
        <v>2.0250421220307797</v>
      </c>
      <c r="O62" s="173">
        <f t="shared" si="67"/>
        <v>1.9585538981552859</v>
      </c>
      <c r="P62" s="173">
        <f t="shared" si="67"/>
        <v>2.3999541947174343</v>
      </c>
      <c r="Q62" s="173">
        <f t="shared" si="67"/>
        <v>2.7585171449409276</v>
      </c>
      <c r="S62" s="68">
        <f t="shared" si="26"/>
        <v>44.761858375987522</v>
      </c>
      <c r="T62" s="69">
        <f t="shared" si="27"/>
        <v>57.099627467084282</v>
      </c>
      <c r="U62" s="69">
        <f t="shared" si="28"/>
        <v>101.86148584307179</v>
      </c>
      <c r="W62" t="str">
        <f t="shared" si="29"/>
        <v>61 Caring personal service occupations</v>
      </c>
      <c r="X62" s="173">
        <f t="shared" ref="X62:AB62" si="68">X25/X$35*100</f>
        <v>13.86017904517308</v>
      </c>
      <c r="Y62" s="173">
        <f t="shared" si="68"/>
        <v>13.574662875356186</v>
      </c>
      <c r="Z62" s="173">
        <f t="shared" si="68"/>
        <v>13.171446487866923</v>
      </c>
      <c r="AA62" s="173">
        <f t="shared" si="68"/>
        <v>13.689427848962147</v>
      </c>
      <c r="AB62" s="173">
        <f t="shared" si="68"/>
        <v>14.395950486859332</v>
      </c>
      <c r="AD62" s="68">
        <f t="shared" si="31"/>
        <v>15.594734572797542</v>
      </c>
      <c r="AE62" s="69">
        <f t="shared" si="32"/>
        <v>63.989632198717231</v>
      </c>
      <c r="AF62" s="69">
        <f t="shared" si="33"/>
        <v>79.584366771514766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2.1284525420051823</v>
      </c>
      <c r="C63" s="173">
        <f t="shared" si="52"/>
        <v>2.3779569481741252</v>
      </c>
      <c r="D63" s="173">
        <f t="shared" si="52"/>
        <v>2.2335016940491812</v>
      </c>
      <c r="E63" s="173">
        <f t="shared" si="52"/>
        <v>2.1146518340874376</v>
      </c>
      <c r="F63" s="173">
        <f t="shared" si="52"/>
        <v>2.0022348908779355</v>
      </c>
      <c r="H63" s="68">
        <f t="shared" si="21"/>
        <v>-6.5805014398064685</v>
      </c>
      <c r="I63" s="69">
        <f t="shared" si="22"/>
        <v>47.62330149395477</v>
      </c>
      <c r="J63" s="69">
        <f t="shared" si="23"/>
        <v>41.042800054148302</v>
      </c>
      <c r="L63" t="str">
        <f t="shared" si="24"/>
        <v>62 Leisure, travel and related personal service occupations</v>
      </c>
      <c r="M63" s="173">
        <f t="shared" ref="M63:Q63" si="69">M26/M$35*100</f>
        <v>1.1552157010752211</v>
      </c>
      <c r="N63" s="173">
        <f t="shared" si="69"/>
        <v>1.3156077436201352</v>
      </c>
      <c r="O63" s="173">
        <f t="shared" si="69"/>
        <v>1.3507059720509336</v>
      </c>
      <c r="P63" s="173">
        <f t="shared" si="69"/>
        <v>1.3451891253950059</v>
      </c>
      <c r="Q63" s="173">
        <f t="shared" si="69"/>
        <v>1.4303129843216906</v>
      </c>
      <c r="S63" s="68">
        <f t="shared" si="26"/>
        <v>8.8389268024589427</v>
      </c>
      <c r="T63" s="69">
        <f t="shared" si="27"/>
        <v>45.03368272111004</v>
      </c>
      <c r="U63" s="69">
        <f t="shared" si="28"/>
        <v>53.872609523568983</v>
      </c>
      <c r="W63" t="str">
        <f t="shared" si="29"/>
        <v>62 Leisure, travel and related personal service occupations</v>
      </c>
      <c r="X63" s="173">
        <f t="shared" ref="X63:AB63" si="70">X26/X$35*100</f>
        <v>3.1979465130145881</v>
      </c>
      <c r="Y63" s="173">
        <f t="shared" si="70"/>
        <v>3.5369201372340267</v>
      </c>
      <c r="Z63" s="173">
        <f t="shared" si="70"/>
        <v>3.192882092641014</v>
      </c>
      <c r="AA63" s="173">
        <f t="shared" si="70"/>
        <v>2.9447319373820138</v>
      </c>
      <c r="AB63" s="173">
        <f t="shared" si="70"/>
        <v>2.6062532831450276</v>
      </c>
      <c r="AD63" s="68">
        <f t="shared" si="31"/>
        <v>-13.669368472226823</v>
      </c>
      <c r="AE63" s="69">
        <f t="shared" si="32"/>
        <v>48.813842599430849</v>
      </c>
      <c r="AF63" s="69">
        <f t="shared" si="33"/>
        <v>35.144474127204028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0.10168376546930774</v>
      </c>
      <c r="C64" s="173">
        <f t="shared" si="52"/>
        <v>8.3105868315169279E-2</v>
      </c>
      <c r="D64" s="173">
        <f t="shared" si="52"/>
        <v>0.107443281541331</v>
      </c>
      <c r="E64" s="173">
        <f t="shared" si="52"/>
        <v>8.6245577026146575E-2</v>
      </c>
      <c r="F64" s="173">
        <f t="shared" si="52"/>
        <v>9.1070495899111523E-2</v>
      </c>
      <c r="H64" s="68">
        <f t="shared" si="21"/>
        <v>-11.670203429599532</v>
      </c>
      <c r="I64" s="69">
        <f t="shared" si="22"/>
        <v>40.746394203139488</v>
      </c>
      <c r="J64" s="69">
        <f t="shared" si="23"/>
        <v>29.076190773539963</v>
      </c>
      <c r="L64" t="str">
        <f t="shared" si="24"/>
        <v>63 Community and civil enforcement occupations</v>
      </c>
      <c r="M64" s="173">
        <f t="shared" ref="M64:Q64" si="71">M27/M$35*100</f>
        <v>0.15384321928074524</v>
      </c>
      <c r="N64" s="173">
        <f t="shared" si="71"/>
        <v>0.11130744928308736</v>
      </c>
      <c r="O64" s="173">
        <f t="shared" si="71"/>
        <v>0.16405921255084804</v>
      </c>
      <c r="P64" s="173">
        <f t="shared" si="71"/>
        <v>0.11173867270645844</v>
      </c>
      <c r="Q64" s="173">
        <f t="shared" si="71"/>
        <v>0.12520048208029208</v>
      </c>
      <c r="S64" s="68">
        <f t="shared" si="26"/>
        <v>-21.563290167307695</v>
      </c>
      <c r="T64" s="69">
        <f t="shared" si="27"/>
        <v>30.905376511802618</v>
      </c>
      <c r="U64" s="69">
        <f t="shared" si="28"/>
        <v>9.3420863444949216</v>
      </c>
      <c r="W64" t="str">
        <f t="shared" si="29"/>
        <v>63 Community and civil enforcement occupations</v>
      </c>
      <c r="X64" s="173">
        <f t="shared" ref="X64:AB64" si="72">X27/X$35*100</f>
        <v>4.436552695177224E-2</v>
      </c>
      <c r="Y64" s="173">
        <f t="shared" si="72"/>
        <v>5.2339530772862713E-2</v>
      </c>
      <c r="Z64" s="173">
        <f t="shared" si="72"/>
        <v>4.5915780778627825E-2</v>
      </c>
      <c r="AA64" s="173">
        <f t="shared" si="72"/>
        <v>5.8744164343559641E-2</v>
      </c>
      <c r="AB64" s="173">
        <f t="shared" si="72"/>
        <v>5.5025121268532297E-2</v>
      </c>
      <c r="AD64" s="68">
        <f t="shared" si="31"/>
        <v>26.744818624758921</v>
      </c>
      <c r="AE64" s="69">
        <f t="shared" si="32"/>
        <v>78.959231275425239</v>
      </c>
      <c r="AF64" s="69">
        <f t="shared" si="33"/>
        <v>105.70404990018415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6.8820965487675636</v>
      </c>
      <c r="C65" s="173">
        <f t="shared" si="73"/>
        <v>6.6359172672449409</v>
      </c>
      <c r="D65" s="173">
        <f t="shared" si="73"/>
        <v>6.3551609116441181</v>
      </c>
      <c r="E65" s="173">
        <f t="shared" si="73"/>
        <v>5.7087939799585792</v>
      </c>
      <c r="F65" s="173">
        <f t="shared" si="73"/>
        <v>5.2056324072696816</v>
      </c>
      <c r="H65" s="68">
        <f t="shared" si="21"/>
        <v>-14.639738073775845</v>
      </c>
      <c r="I65" s="69">
        <f t="shared" si="22"/>
        <v>41.743239093024762</v>
      </c>
      <c r="J65" s="69">
        <f t="shared" si="23"/>
        <v>27.10350101924892</v>
      </c>
      <c r="L65" t="str">
        <f t="shared" si="24"/>
        <v>71 Sales occupations</v>
      </c>
      <c r="M65" s="173">
        <f t="shared" ref="M65:Q65" si="74">M28/M$35*100</f>
        <v>4.8768012950095159</v>
      </c>
      <c r="N65" s="173">
        <f t="shared" si="74"/>
        <v>5.2925073228286479</v>
      </c>
      <c r="O65" s="173">
        <f t="shared" si="74"/>
        <v>4.9983346913893882</v>
      </c>
      <c r="P65" s="173">
        <f t="shared" si="74"/>
        <v>4.6151896125212781</v>
      </c>
      <c r="Q65" s="173">
        <f t="shared" si="74"/>
        <v>4.4400523515686796</v>
      </c>
      <c r="S65" s="68">
        <f t="shared" si="26"/>
        <v>-8.6987450252277476</v>
      </c>
      <c r="T65" s="69">
        <f t="shared" si="27"/>
        <v>31.577978625046558</v>
      </c>
      <c r="U65" s="69">
        <f t="shared" si="28"/>
        <v>22.879233599818814</v>
      </c>
      <c r="W65" t="str">
        <f t="shared" si="29"/>
        <v>71 Sales occupations</v>
      </c>
      <c r="X65" s="173">
        <f t="shared" ref="X65:AB65" si="75">X28/X$35*100</f>
        <v>9.0857237582952433</v>
      </c>
      <c r="Y65" s="173">
        <f t="shared" si="75"/>
        <v>8.1015019043126717</v>
      </c>
      <c r="Z65" s="173">
        <f t="shared" si="75"/>
        <v>7.8296951074616494</v>
      </c>
      <c r="AA65" s="173">
        <f t="shared" si="75"/>
        <v>6.8885512521834764</v>
      </c>
      <c r="AB65" s="173">
        <f t="shared" si="75"/>
        <v>6.0141771213211248</v>
      </c>
      <c r="AD65" s="68">
        <f t="shared" si="31"/>
        <v>-18.761378945197695</v>
      </c>
      <c r="AE65" s="69">
        <f t="shared" si="32"/>
        <v>48.795520196720958</v>
      </c>
      <c r="AF65" s="69">
        <f t="shared" si="33"/>
        <v>30.034141251523256</v>
      </c>
    </row>
    <row r="66" spans="1:32" x14ac:dyDescent="0.2">
      <c r="A66" t="str">
        <f t="shared" si="19"/>
        <v>72 Customer service occupations</v>
      </c>
      <c r="B66" s="173">
        <f t="shared" si="73"/>
        <v>1.9212018330587568</v>
      </c>
      <c r="C66" s="173">
        <f t="shared" si="73"/>
        <v>1.9143732013949306</v>
      </c>
      <c r="D66" s="173">
        <f t="shared" si="73"/>
        <v>2.0260770944777819</v>
      </c>
      <c r="E66" s="173">
        <f t="shared" si="73"/>
        <v>2.585805930588875</v>
      </c>
      <c r="F66" s="173">
        <f t="shared" si="73"/>
        <v>2.8947621119989995</v>
      </c>
      <c r="H66" s="68">
        <f t="shared" si="21"/>
        <v>48.890060350709774</v>
      </c>
      <c r="I66" s="69">
        <f t="shared" si="22"/>
        <v>59.374765019454593</v>
      </c>
      <c r="J66" s="69">
        <f t="shared" si="23"/>
        <v>108.26482537016435</v>
      </c>
      <c r="L66" t="str">
        <f t="shared" si="24"/>
        <v>72 Customer service occupations</v>
      </c>
      <c r="M66" s="173">
        <f t="shared" ref="M66:Q66" si="76">M29/M$35*100</f>
        <v>1.65827717531535</v>
      </c>
      <c r="N66" s="173">
        <f t="shared" si="76"/>
        <v>1.4712463298773548</v>
      </c>
      <c r="O66" s="173">
        <f t="shared" si="76"/>
        <v>1.7681844673697753</v>
      </c>
      <c r="P66" s="173">
        <f t="shared" si="76"/>
        <v>2.4392239303685748</v>
      </c>
      <c r="Q66" s="173">
        <f t="shared" si="76"/>
        <v>2.8604441591545835</v>
      </c>
      <c r="S66" s="68">
        <f t="shared" si="26"/>
        <v>66.27229548856765</v>
      </c>
      <c r="T66" s="69">
        <f t="shared" si="27"/>
        <v>49.996886626320311</v>
      </c>
      <c r="U66" s="69">
        <f t="shared" si="28"/>
        <v>116.26918211488797</v>
      </c>
      <c r="W66" t="str">
        <f t="shared" si="29"/>
        <v>72 Customer service occupations</v>
      </c>
      <c r="X66" s="173">
        <f t="shared" ref="X66:AB66" si="77">X29/X$35*100</f>
        <v>2.2101308218315054</v>
      </c>
      <c r="Y66" s="173">
        <f t="shared" si="77"/>
        <v>2.3977996773320536</v>
      </c>
      <c r="Z66" s="173">
        <f t="shared" si="77"/>
        <v>2.306342534401681</v>
      </c>
      <c r="AA66" s="173">
        <f t="shared" si="77"/>
        <v>2.7439354936066307</v>
      </c>
      <c r="AB66" s="173">
        <f t="shared" si="77"/>
        <v>2.9310060020569941</v>
      </c>
      <c r="AD66" s="68">
        <f t="shared" si="31"/>
        <v>34.407678160555143</v>
      </c>
      <c r="AE66" s="69">
        <f t="shared" si="32"/>
        <v>67.188145631615697</v>
      </c>
      <c r="AF66" s="69">
        <f t="shared" si="33"/>
        <v>101.59582379217085</v>
      </c>
    </row>
    <row r="67" spans="1:32" x14ac:dyDescent="0.2">
      <c r="A67" t="str">
        <f t="shared" si="19"/>
        <v>81 Process, plant and machine operatives</v>
      </c>
      <c r="B67" s="173">
        <f t="shared" si="73"/>
        <v>3.7228538694846507</v>
      </c>
      <c r="C67" s="173">
        <f t="shared" si="73"/>
        <v>3.3667173211637493</v>
      </c>
      <c r="D67" s="173">
        <f t="shared" si="73"/>
        <v>3.0731067173380771</v>
      </c>
      <c r="E67" s="173">
        <f t="shared" si="73"/>
        <v>3.6071760681571514</v>
      </c>
      <c r="F67" s="173">
        <f t="shared" si="73"/>
        <v>3.3760620545890498</v>
      </c>
      <c r="H67" s="68">
        <f t="shared" si="21"/>
        <v>14.48315031464128</v>
      </c>
      <c r="I67" s="69">
        <f t="shared" si="22"/>
        <v>45.876319312573735</v>
      </c>
      <c r="J67" s="69">
        <f t="shared" si="23"/>
        <v>60.359469627215013</v>
      </c>
      <c r="L67" t="str">
        <f t="shared" si="24"/>
        <v>81 Process, plant and machine operatives</v>
      </c>
      <c r="M67" s="173">
        <f t="shared" ref="M67:Q67" si="78">M30/M$35*100</f>
        <v>5.2993120379888445</v>
      </c>
      <c r="N67" s="173">
        <f t="shared" si="78"/>
        <v>4.7273011917359895</v>
      </c>
      <c r="O67" s="173">
        <f t="shared" si="78"/>
        <v>4.3928547994648905</v>
      </c>
      <c r="P67" s="173">
        <f t="shared" si="78"/>
        <v>5.0552571987393407</v>
      </c>
      <c r="Q67" s="173">
        <f t="shared" si="78"/>
        <v>4.7121106067536784</v>
      </c>
      <c r="S67" s="68">
        <f t="shared" si="26"/>
        <v>10.251020314840533</v>
      </c>
      <c r="T67" s="69">
        <f t="shared" si="27"/>
        <v>40.146429864772557</v>
      </c>
      <c r="U67" s="69">
        <f t="shared" si="28"/>
        <v>50.397450179613088</v>
      </c>
      <c r="W67" t="str">
        <f t="shared" si="29"/>
        <v>81 Process, plant and machine operatives</v>
      </c>
      <c r="X67" s="173">
        <f t="shared" ref="X67:AB67" si="79">X30/X$35*100</f>
        <v>1.9904774983305131</v>
      </c>
      <c r="Y67" s="173">
        <f t="shared" si="79"/>
        <v>1.8823968972746248</v>
      </c>
      <c r="Z67" s="173">
        <f t="shared" si="79"/>
        <v>1.6388672783366487</v>
      </c>
      <c r="AA67" s="173">
        <f t="shared" si="79"/>
        <v>2.0450167576751532</v>
      </c>
      <c r="AB67" s="173">
        <f t="shared" si="79"/>
        <v>1.9650339243177273</v>
      </c>
      <c r="AD67" s="68">
        <f t="shared" si="31"/>
        <v>26.811151995773614</v>
      </c>
      <c r="AE67" s="69">
        <f t="shared" si="32"/>
        <v>62.567225959704651</v>
      </c>
      <c r="AF67" s="69">
        <f t="shared" si="33"/>
        <v>89.378377955478271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4.0079424797352772</v>
      </c>
      <c r="C68" s="173">
        <f t="shared" si="73"/>
        <v>3.8273154771721862</v>
      </c>
      <c r="D68" s="173">
        <f t="shared" si="73"/>
        <v>3.5493671889454936</v>
      </c>
      <c r="E68" s="173">
        <f t="shared" si="73"/>
        <v>3.7187374692856081</v>
      </c>
      <c r="F68" s="173">
        <f t="shared" si="73"/>
        <v>3.4970571857151045</v>
      </c>
      <c r="H68" s="68">
        <f t="shared" si="21"/>
        <v>2.67402721753075</v>
      </c>
      <c r="I68" s="69">
        <f t="shared" si="22"/>
        <v>54.83726266108512</v>
      </c>
      <c r="J68" s="69">
        <f t="shared" si="23"/>
        <v>57.511289878615869</v>
      </c>
      <c r="L68" t="str">
        <f t="shared" si="24"/>
        <v>82 Transport and mobile machine drivers and operatives</v>
      </c>
      <c r="M68" s="173">
        <f t="shared" ref="M68:Q68" si="80">M31/M$35*100</f>
        <v>7.269671482075907</v>
      </c>
      <c r="N68" s="173">
        <f t="shared" si="80"/>
        <v>6.990016803521323</v>
      </c>
      <c r="O68" s="173">
        <f t="shared" si="80"/>
        <v>6.4714864798369227</v>
      </c>
      <c r="P68" s="173">
        <f t="shared" si="80"/>
        <v>6.6490702753512165</v>
      </c>
      <c r="Q68" s="173">
        <f t="shared" si="80"/>
        <v>6.2229180544839426</v>
      </c>
      <c r="S68" s="68">
        <f t="shared" si="26"/>
        <v>-1.1665345325618417</v>
      </c>
      <c r="T68" s="69">
        <f t="shared" si="27"/>
        <v>52.436961413890756</v>
      </c>
      <c r="U68" s="69">
        <f t="shared" si="28"/>
        <v>51.270426881328923</v>
      </c>
      <c r="W68" t="str">
        <f t="shared" si="29"/>
        <v>82 Transport and mobile machine drivers and operatives</v>
      </c>
      <c r="X68" s="173">
        <f t="shared" ref="X68:AB68" si="81">X31/X$35*100</f>
        <v>0.42361505154569579</v>
      </c>
      <c r="Y68" s="173">
        <f t="shared" si="81"/>
        <v>0.37698633914790347</v>
      </c>
      <c r="Z68" s="173">
        <f t="shared" si="81"/>
        <v>0.37374694048911289</v>
      </c>
      <c r="AA68" s="173">
        <f t="shared" si="81"/>
        <v>0.55755638686528131</v>
      </c>
      <c r="AB68" s="173">
        <f t="shared" si="81"/>
        <v>0.61821991680969568</v>
      </c>
      <c r="AD68" s="68">
        <f t="shared" si="31"/>
        <v>74.942982289801037</v>
      </c>
      <c r="AE68" s="69">
        <f t="shared" si="32"/>
        <v>100.0044216031897</v>
      </c>
      <c r="AF68" s="69">
        <f t="shared" si="33"/>
        <v>174.94740389299074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2.2152936947024378</v>
      </c>
      <c r="C69" s="173">
        <f t="shared" si="73"/>
        <v>1.8579368808922965</v>
      </c>
      <c r="D69" s="173">
        <f t="shared" si="73"/>
        <v>1.6908431709277052</v>
      </c>
      <c r="E69" s="173">
        <f t="shared" si="73"/>
        <v>1.3744170869863004</v>
      </c>
      <c r="F69" s="173">
        <f t="shared" si="73"/>
        <v>1.222047789713705</v>
      </c>
      <c r="H69" s="68">
        <f t="shared" si="21"/>
        <v>-24.682888663113335</v>
      </c>
      <c r="I69" s="69">
        <f t="shared" si="22"/>
        <v>33.067671236880976</v>
      </c>
      <c r="J69" s="69">
        <f t="shared" si="23"/>
        <v>8.3847825737676374</v>
      </c>
      <c r="L69" t="str">
        <f t="shared" si="24"/>
        <v>91 Elementary trades and related occupations</v>
      </c>
      <c r="M69" s="173">
        <f t="shared" ref="M69:Q70" si="82">M32/M$35*100</f>
        <v>3.0694849043296872</v>
      </c>
      <c r="N69" s="173">
        <f t="shared" si="82"/>
        <v>2.6087135328676179</v>
      </c>
      <c r="O69" s="173">
        <f t="shared" si="82"/>
        <v>2.4736866312647332</v>
      </c>
      <c r="P69" s="173">
        <f t="shared" si="82"/>
        <v>1.9904284565162551</v>
      </c>
      <c r="Q69" s="173">
        <f t="shared" si="82"/>
        <v>1.7720351246251345</v>
      </c>
      <c r="S69" s="68">
        <f t="shared" si="26"/>
        <v>-26.372232237911746</v>
      </c>
      <c r="T69" s="69">
        <f t="shared" si="27"/>
        <v>26.495603801986096</v>
      </c>
      <c r="U69" s="69">
        <f t="shared" si="28"/>
        <v>0.12337156407434952</v>
      </c>
      <c r="W69" t="str">
        <f t="shared" si="29"/>
        <v>91 Elementary trades and related occupations</v>
      </c>
      <c r="X69" s="173">
        <f t="shared" ref="X69:AB70" si="83">X32/X$35*100</f>
        <v>1.2766194580051828</v>
      </c>
      <c r="Y69" s="173">
        <f t="shared" si="83"/>
        <v>1.0388818101913893</v>
      </c>
      <c r="Z69" s="173">
        <f t="shared" si="83"/>
        <v>0.84008613586513936</v>
      </c>
      <c r="AA69" s="173">
        <f t="shared" si="83"/>
        <v>0.70987704433889176</v>
      </c>
      <c r="AB69" s="173">
        <f t="shared" si="83"/>
        <v>0.64119494600854832</v>
      </c>
      <c r="AD69" s="68">
        <f t="shared" si="31"/>
        <v>-19.276970462165806</v>
      </c>
      <c r="AE69" s="69">
        <f t="shared" si="32"/>
        <v>54.098360016926136</v>
      </c>
      <c r="AF69" s="69">
        <f t="shared" si="33"/>
        <v>34.821389554760337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9.9358211884025351</v>
      </c>
      <c r="C70" s="173">
        <f t="shared" si="73"/>
        <v>9.1106858406130247</v>
      </c>
      <c r="D70" s="173">
        <f t="shared" si="73"/>
        <v>8.288545897272936</v>
      </c>
      <c r="E70" s="173">
        <f t="shared" si="73"/>
        <v>8.1256037634489395</v>
      </c>
      <c r="F70" s="173">
        <f t="shared" si="73"/>
        <v>7.2238376295319844</v>
      </c>
      <c r="H70" s="68">
        <f t="shared" si="21"/>
        <v>-9.1764606789122496</v>
      </c>
      <c r="I70" s="69">
        <f t="shared" si="22"/>
        <v>45.766853157146834</v>
      </c>
      <c r="J70" s="69">
        <f t="shared" si="23"/>
        <v>36.590392478234577</v>
      </c>
      <c r="L70" t="str">
        <f t="shared" si="24"/>
        <v>92 Elementary administration and service occupations</v>
      </c>
      <c r="M70" s="173">
        <f t="shared" si="82"/>
        <v>9.7181919601622848</v>
      </c>
      <c r="N70" s="173">
        <f t="shared" si="82"/>
        <v>8.744886492398841</v>
      </c>
      <c r="O70" s="173">
        <f t="shared" si="82"/>
        <v>8.2997643640011187</v>
      </c>
      <c r="P70" s="173">
        <f t="shared" si="82"/>
        <v>8.6670792460768276</v>
      </c>
      <c r="Q70" s="173">
        <f t="shared" si="82"/>
        <v>8.0567134665183655</v>
      </c>
      <c r="S70" s="68">
        <f t="shared" si="26"/>
        <v>-0.22858180832739189</v>
      </c>
      <c r="T70" s="69">
        <f t="shared" si="27"/>
        <v>41.211341815918487</v>
      </c>
      <c r="U70" s="69">
        <f t="shared" si="28"/>
        <v>40.982760007591096</v>
      </c>
      <c r="W70" t="str">
        <f t="shared" si="29"/>
        <v>92 Elementary administration and service occupations</v>
      </c>
      <c r="X70" s="173">
        <f t="shared" si="83"/>
        <v>10.174974843227149</v>
      </c>
      <c r="Y70" s="173">
        <f t="shared" si="83"/>
        <v>9.5097523409172524</v>
      </c>
      <c r="Z70" s="173">
        <f t="shared" si="83"/>
        <v>8.2763542012632296</v>
      </c>
      <c r="AA70" s="173">
        <f t="shared" si="83"/>
        <v>7.5414714598639643</v>
      </c>
      <c r="AB70" s="173">
        <f t="shared" si="83"/>
        <v>6.344220468084524</v>
      </c>
      <c r="AD70" s="68">
        <f t="shared" si="31"/>
        <v>-18.928095091070805</v>
      </c>
      <c r="AE70" s="69">
        <f t="shared" si="32"/>
        <v>50.731569577944569</v>
      </c>
      <c r="AF70" s="69">
        <f t="shared" si="33"/>
        <v>31.803474486873768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4.2098553181878531</v>
      </c>
      <c r="I72" s="67">
        <f>IF(D35&gt;0,I35/D35*100,0)</f>
        <v>49.324651426724067</v>
      </c>
      <c r="J72" s="67">
        <f>IF(D35&gt;0,(J35/D35)*100,0)</f>
        <v>53.534506744911923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2.78127237543971</v>
      </c>
      <c r="T72" s="67">
        <f t="shared" ref="T72" si="85">IF(O35&gt;0,T35/O35*100,0)</f>
        <v>40.867979675851387</v>
      </c>
      <c r="U72" s="67">
        <f t="shared" ref="U72" si="86">IF(O35&gt;0,(U35/O35)*100,0)</f>
        <v>43.649252051291093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5.762371306748487</v>
      </c>
      <c r="AE72" s="67">
        <f t="shared" ref="AE72" si="88">IF(Z35&gt;0,AE35/Z35*100,0)</f>
        <v>58.514960025805209</v>
      </c>
      <c r="AF72" s="67">
        <f t="shared" ref="AF72" si="89">IF(Z35&gt;0,(AF35/Z35)*100,0)</f>
        <v>64.277331332553729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West Yorkshire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West Yorkshire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West Yorkshire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4.3305295950398559</v>
      </c>
      <c r="C82" s="18">
        <f t="shared" ref="B82:E107" si="96">IF(AND(D$6-C$6 &lt;&gt; 0,C8&lt;&gt;0,D8&lt;&gt;0),(EXP(LN(D8/C8)/(D$6-C$6))-1)*100,0)</f>
        <v>7.0349239551496856</v>
      </c>
      <c r="D82" s="18">
        <f t="shared" si="96"/>
        <v>-1.5135876667153214</v>
      </c>
      <c r="E82" s="18">
        <f t="shared" si="96"/>
        <v>0.90964861213738146</v>
      </c>
      <c r="F82" s="18">
        <f t="shared" ref="F82:F107" si="97">IF(AND(F$6-D$6 &lt;&gt; 0,D8&lt;&gt;0,F8&lt;&gt;0),(EXP(LN(F8/D8)/(F$6-D$6))-1)*100,0)</f>
        <v>9.5349809146938469E-2</v>
      </c>
      <c r="H82" s="18">
        <f t="shared" ref="H82:H107" si="98">IF($F$6-$D$6 &lt;&gt; 0,(EXP(LN(1+(H45/100))/($F$6-$D$6))-1)*100,0)</f>
        <v>9.5349809146938469E-2</v>
      </c>
      <c r="I82" s="18">
        <f t="shared" ref="I82:I107" si="99">IF(D8&gt;0,((1+(I8/D8))^(1/($F$6-$D$6))-1)*100,0)</f>
        <v>2.7461999527023329</v>
      </c>
      <c r="J82" s="18">
        <f t="shared" ref="J82:J107" si="100">IF($F$6-$D$6 &lt;&gt; 0,(EXP(LN(1+(J45/100))/($F$6-$D$6))-1)*100,0)</f>
        <v>2.8115978880612902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3.6358664224833914</v>
      </c>
      <c r="N82" s="18">
        <f t="shared" si="102"/>
        <v>6.4740332456432403</v>
      </c>
      <c r="O82" s="18">
        <f t="shared" si="102"/>
        <v>-2.3030041318385375</v>
      </c>
      <c r="P82" s="18">
        <f t="shared" si="102"/>
        <v>0.3722866676081571</v>
      </c>
      <c r="Q82" s="18">
        <f t="shared" ref="Q82:Q107" si="103">IF(AND(Q$6-O$6 &lt;&gt; 0,O8&lt;&gt;0,Q8&lt;&gt;0),(EXP(LN(Q8/O8)/(Q$6-O$6))-1)*100,0)</f>
        <v>-0.52751930519661094</v>
      </c>
      <c r="S82" s="18">
        <f t="shared" ref="S82:S107" si="104">IF($F$6-$D$6 &lt;&gt; 0,(EXP(LN(1+(S45/100))/($F$6-$D$6))-1)*100,0)</f>
        <v>-0.52751930519661094</v>
      </c>
      <c r="T82" s="18">
        <f t="shared" ref="T82:T107" si="105">IF(O8&gt;0,((1+(T8/O8))^(1/($F$6-$D$6))-1)*100,0)</f>
        <v>2.4155788250290522</v>
      </c>
      <c r="U82" s="18">
        <f t="shared" ref="U82:U107" si="106">IF($F$6-$D$6 &lt;&gt; 0,(EXP(LN(1+(U45/100))/($F$6-$D$6))-1)*100,0)</f>
        <v>2.0421578571716781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5.7461111353436234</v>
      </c>
      <c r="Y82" s="18">
        <f t="shared" si="108"/>
        <v>8.1218255876005507</v>
      </c>
      <c r="Z82" s="18">
        <f t="shared" si="108"/>
        <v>-7.3830956414644433E-2</v>
      </c>
      <c r="AA82" s="18">
        <f t="shared" si="108"/>
        <v>1.7702639883163451</v>
      </c>
      <c r="AB82" s="18">
        <f t="shared" ref="AB82:AB107" si="109">IF(AND(AB$6-Z$6 &lt;&gt; 0,Z8&lt;&gt;0,AB8&lt;&gt;0),(EXP(LN(AB8/Z8)/(AB$6-Z$6))-1)*100,0)</f>
        <v>1.1518150262154414</v>
      </c>
      <c r="AD82" s="18">
        <f t="shared" ref="AD82:AD107" si="110">IF($F$6-$D$6 &lt;&gt; 0,(EXP(LN(1+(AD45/100))/($F$6-$D$6))-1)*100,0)</f>
        <v>1.1518150262154414</v>
      </c>
      <c r="AE82" s="18">
        <f t="shared" ref="AE82:AE107" si="111">IF(Z8&gt;0,((1+(AE8/Z8))^(1/($F$6-$D$6))-1)*100,0)</f>
        <v>3.3385870774012227</v>
      </c>
      <c r="AF82" s="18">
        <f t="shared" ref="AF82:AF107" si="112">IF($F$6-$D$6 &lt;&gt; 0,(EXP(LN(1+(AF45/100))/($F$6-$D$6))-1)*100,0)</f>
        <v>4.0882543040106301</v>
      </c>
    </row>
    <row r="83" spans="1:32" x14ac:dyDescent="0.2">
      <c r="A83" t="str">
        <f t="shared" si="95"/>
        <v>12 Other managers and proprietors</v>
      </c>
      <c r="B83" s="18">
        <f t="shared" si="96"/>
        <v>1.9424465577316141</v>
      </c>
      <c r="C83" s="18">
        <f t="shared" si="96"/>
        <v>2.1842328326912019</v>
      </c>
      <c r="D83" s="18">
        <f t="shared" si="96"/>
        <v>3.6034543957577991</v>
      </c>
      <c r="E83" s="18">
        <f t="shared" si="96"/>
        <v>1.3872110369564927</v>
      </c>
      <c r="F83" s="18">
        <f t="shared" si="97"/>
        <v>2.1206404425452297</v>
      </c>
      <c r="H83" s="18">
        <f t="shared" si="98"/>
        <v>2.1206404425452297</v>
      </c>
      <c r="I83" s="18">
        <f t="shared" si="99"/>
        <v>3.5987241127043879</v>
      </c>
      <c r="J83" s="18">
        <f t="shared" si="100"/>
        <v>4.9679318099253855</v>
      </c>
      <c r="L83" t="str">
        <f t="shared" si="101"/>
        <v>12 Other managers and proprietors</v>
      </c>
      <c r="M83" s="18">
        <f t="shared" si="102"/>
        <v>0.98144065376599698</v>
      </c>
      <c r="N83" s="18">
        <f t="shared" si="102"/>
        <v>1.6118292972862491</v>
      </c>
      <c r="O83" s="18">
        <f t="shared" si="102"/>
        <v>4.2199956003282413</v>
      </c>
      <c r="P83" s="18">
        <f t="shared" si="102"/>
        <v>1.2614500615480306</v>
      </c>
      <c r="Q83" s="18">
        <f t="shared" si="103"/>
        <v>2.2381804379275394</v>
      </c>
      <c r="S83" s="18">
        <f t="shared" si="104"/>
        <v>2.2381804379275394</v>
      </c>
      <c r="T83" s="18">
        <f t="shared" si="105"/>
        <v>3.3565890314147584</v>
      </c>
      <c r="U83" s="18">
        <f t="shared" si="106"/>
        <v>4.849413104638467</v>
      </c>
      <c r="W83" t="str">
        <f t="shared" si="107"/>
        <v>12 Other managers and proprietors</v>
      </c>
      <c r="X83" s="18">
        <f t="shared" si="108"/>
        <v>3.2902057384285976</v>
      </c>
      <c r="Y83" s="18">
        <f t="shared" si="108"/>
        <v>2.9429275711210234</v>
      </c>
      <c r="Z83" s="18">
        <f t="shared" si="108"/>
        <v>2.7739904449670227</v>
      </c>
      <c r="AA83" s="18">
        <f t="shared" si="108"/>
        <v>1.5613180322300968</v>
      </c>
      <c r="AB83" s="18">
        <f t="shared" si="109"/>
        <v>1.963943905677934</v>
      </c>
      <c r="AD83" s="18">
        <f t="shared" si="110"/>
        <v>1.963943905677934</v>
      </c>
      <c r="AE83" s="18">
        <f t="shared" si="111"/>
        <v>3.9040042318246648</v>
      </c>
      <c r="AF83" s="18">
        <f t="shared" si="112"/>
        <v>5.1202158505958995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4.6799168062994223</v>
      </c>
      <c r="C84" s="18">
        <f t="shared" si="96"/>
        <v>7.3475823233838833</v>
      </c>
      <c r="D84" s="18">
        <f t="shared" si="96"/>
        <v>1.020272499013064</v>
      </c>
      <c r="E84" s="18">
        <f t="shared" si="96"/>
        <v>1.0531712957133843</v>
      </c>
      <c r="F84" s="18">
        <f t="shared" si="97"/>
        <v>1.0422038398748557</v>
      </c>
      <c r="H84" s="18">
        <f t="shared" si="98"/>
        <v>1.0422038398748557</v>
      </c>
      <c r="I84" s="18">
        <f t="shared" si="99"/>
        <v>2.3355375478551599</v>
      </c>
      <c r="J84" s="18">
        <f t="shared" si="100"/>
        <v>3.1055884725295302</v>
      </c>
      <c r="L84" t="str">
        <f t="shared" si="101"/>
        <v>21 Science, research, engineering and technology professionals</v>
      </c>
      <c r="M84" s="18">
        <f t="shared" si="102"/>
        <v>5.2187927301260872</v>
      </c>
      <c r="N84" s="18">
        <f t="shared" si="102"/>
        <v>2.3284432762298524</v>
      </c>
      <c r="O84" s="18">
        <f t="shared" si="102"/>
        <v>0.26611345773244199</v>
      </c>
      <c r="P84" s="18">
        <f t="shared" si="102"/>
        <v>0.67315173450244181</v>
      </c>
      <c r="Q84" s="18">
        <f t="shared" si="103"/>
        <v>0.5372890389129692</v>
      </c>
      <c r="S84" s="18">
        <f t="shared" si="104"/>
        <v>0.5372890389129692</v>
      </c>
      <c r="T84" s="18">
        <f t="shared" si="105"/>
        <v>1.9835076094270709</v>
      </c>
      <c r="U84" s="18">
        <f t="shared" si="106"/>
        <v>2.3954850259142679</v>
      </c>
      <c r="W84" t="str">
        <f t="shared" si="107"/>
        <v>21 Science, research, engineering and technology professionals</v>
      </c>
      <c r="X84" s="18">
        <f t="shared" si="108"/>
        <v>2.6351329958856029</v>
      </c>
      <c r="Y84" s="18">
        <f t="shared" si="108"/>
        <v>27.618783091722143</v>
      </c>
      <c r="Z84" s="18">
        <f t="shared" si="108"/>
        <v>3.3193037145395232</v>
      </c>
      <c r="AA84" s="18">
        <f t="shared" si="108"/>
        <v>2.0493120557182332</v>
      </c>
      <c r="AB84" s="18">
        <f t="shared" si="109"/>
        <v>2.470898550590328</v>
      </c>
      <c r="AD84" s="18">
        <f t="shared" si="110"/>
        <v>2.470898550590328</v>
      </c>
      <c r="AE84" s="18">
        <f t="shared" si="111"/>
        <v>3.3717413878809666</v>
      </c>
      <c r="AF84" s="18">
        <f t="shared" si="112"/>
        <v>5.0258488606035989</v>
      </c>
    </row>
    <row r="85" spans="1:32" x14ac:dyDescent="0.2">
      <c r="A85" t="str">
        <f t="shared" si="95"/>
        <v>22 Health professionals</v>
      </c>
      <c r="B85" s="18">
        <f t="shared" si="96"/>
        <v>4.1830978272748176</v>
      </c>
      <c r="C85" s="18">
        <f t="shared" si="96"/>
        <v>1.9919729573643075</v>
      </c>
      <c r="D85" s="18">
        <f t="shared" si="96"/>
        <v>1.4440689371929993</v>
      </c>
      <c r="E85" s="18">
        <f t="shared" si="96"/>
        <v>1.0001295199277394</v>
      </c>
      <c r="F85" s="18">
        <f t="shared" si="97"/>
        <v>1.1478930417409217</v>
      </c>
      <c r="H85" s="18">
        <f t="shared" si="98"/>
        <v>1.1478930417409217</v>
      </c>
      <c r="I85" s="18">
        <f t="shared" si="99"/>
        <v>3.1335201731828466</v>
      </c>
      <c r="J85" s="18">
        <f t="shared" si="100"/>
        <v>3.9004973524363828</v>
      </c>
      <c r="L85" t="str">
        <f t="shared" si="101"/>
        <v>22 Health professionals</v>
      </c>
      <c r="M85" s="18">
        <f t="shared" si="102"/>
        <v>4.3326842876595606</v>
      </c>
      <c r="N85" s="18">
        <f t="shared" si="102"/>
        <v>13.656303933926605</v>
      </c>
      <c r="O85" s="18">
        <f t="shared" si="102"/>
        <v>1.1454176500083957</v>
      </c>
      <c r="P85" s="18">
        <f t="shared" si="102"/>
        <v>0.83403622858542192</v>
      </c>
      <c r="Q85" s="18">
        <f t="shared" si="103"/>
        <v>0.9377233781882488</v>
      </c>
      <c r="S85" s="18">
        <f t="shared" si="104"/>
        <v>0.9377233781882488</v>
      </c>
      <c r="T85" s="18">
        <f t="shared" si="105"/>
        <v>2.3788498721433404</v>
      </c>
      <c r="U85" s="18">
        <f t="shared" si="106"/>
        <v>3.0664376573514396</v>
      </c>
      <c r="W85" t="str">
        <f t="shared" si="107"/>
        <v>22 Health professionals</v>
      </c>
      <c r="X85" s="18">
        <f t="shared" si="108"/>
        <v>4.1291320241357621</v>
      </c>
      <c r="Y85" s="18">
        <f t="shared" si="108"/>
        <v>-2.2367188998433485</v>
      </c>
      <c r="Z85" s="18">
        <f t="shared" si="108"/>
        <v>1.5688941888255092</v>
      </c>
      <c r="AA85" s="18">
        <f t="shared" si="108"/>
        <v>1.0679746517492816</v>
      </c>
      <c r="AB85" s="18">
        <f t="shared" si="109"/>
        <v>1.2346727334631158</v>
      </c>
      <c r="AD85" s="18">
        <f t="shared" si="110"/>
        <v>1.2346727334631158</v>
      </c>
      <c r="AE85" s="18">
        <f t="shared" si="111"/>
        <v>3.4297708003211413</v>
      </c>
      <c r="AF85" s="18">
        <f t="shared" si="112"/>
        <v>4.2257203993016024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1.8959580608998827</v>
      </c>
      <c r="C86" s="18">
        <f t="shared" si="96"/>
        <v>4.5863104508766961</v>
      </c>
      <c r="D86" s="18">
        <f t="shared" si="96"/>
        <v>0.54783262760431661</v>
      </c>
      <c r="E86" s="18">
        <f t="shared" si="96"/>
        <v>0.75569988822743461</v>
      </c>
      <c r="F86" s="18">
        <f t="shared" si="97"/>
        <v>0.68636309697684972</v>
      </c>
      <c r="H86" s="18">
        <f t="shared" si="98"/>
        <v>0.68636309697684972</v>
      </c>
      <c r="I86" s="18">
        <f t="shared" si="99"/>
        <v>2.9485250914437877</v>
      </c>
      <c r="J86" s="18">
        <f t="shared" si="100"/>
        <v>3.4131315317289301</v>
      </c>
      <c r="L86" t="str">
        <f t="shared" si="101"/>
        <v>23 Teaching and other educational professionals</v>
      </c>
      <c r="M86" s="18">
        <f t="shared" si="102"/>
        <v>0.29063533136390873</v>
      </c>
      <c r="N86" s="18">
        <f t="shared" si="102"/>
        <v>2.2381755308684914</v>
      </c>
      <c r="O86" s="18">
        <f t="shared" si="102"/>
        <v>0.70969944176222377</v>
      </c>
      <c r="P86" s="18">
        <f t="shared" si="102"/>
        <v>0.23857783068519378</v>
      </c>
      <c r="Q86" s="18">
        <f t="shared" si="103"/>
        <v>0.39537297778893254</v>
      </c>
      <c r="S86" s="18">
        <f t="shared" si="104"/>
        <v>0.39537297778893254</v>
      </c>
      <c r="T86" s="18">
        <f t="shared" si="105"/>
        <v>2.4946159876363394</v>
      </c>
      <c r="U86" s="18">
        <f t="shared" si="106"/>
        <v>2.777010374459854</v>
      </c>
      <c r="W86" t="str">
        <f t="shared" si="107"/>
        <v>23 Teaching and other educational professionals</v>
      </c>
      <c r="X86" s="18">
        <f t="shared" si="108"/>
        <v>2.6128002180316079</v>
      </c>
      <c r="Y86" s="18">
        <f t="shared" si="108"/>
        <v>5.5764040032459494</v>
      </c>
      <c r="Z86" s="18">
        <f t="shared" si="108"/>
        <v>0.48143859078613183</v>
      </c>
      <c r="AA86" s="18">
        <f t="shared" si="108"/>
        <v>0.96247428113225286</v>
      </c>
      <c r="AB86" s="18">
        <f t="shared" si="109"/>
        <v>0.80187371987097134</v>
      </c>
      <c r="AD86" s="18">
        <f t="shared" si="110"/>
        <v>0.80187371987097134</v>
      </c>
      <c r="AE86" s="18">
        <f t="shared" si="111"/>
        <v>3.1260923323375156</v>
      </c>
      <c r="AF86" s="18">
        <f t="shared" si="112"/>
        <v>3.6578836228663647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4.8786974989019294</v>
      </c>
      <c r="C87" s="18">
        <f t="shared" si="96"/>
        <v>12.641735500513818</v>
      </c>
      <c r="D87" s="18">
        <f t="shared" si="96"/>
        <v>2.0326691878897352</v>
      </c>
      <c r="E87" s="18">
        <f t="shared" si="96"/>
        <v>1.2448940323984692</v>
      </c>
      <c r="F87" s="18">
        <f t="shared" si="97"/>
        <v>1.5068076142015219</v>
      </c>
      <c r="H87" s="18">
        <f t="shared" si="98"/>
        <v>1.5068076142015219</v>
      </c>
      <c r="I87" s="18">
        <f t="shared" si="99"/>
        <v>2.9956813132403948</v>
      </c>
      <c r="J87" s="18">
        <f t="shared" si="100"/>
        <v>4.0289512196189703</v>
      </c>
      <c r="L87" t="str">
        <f t="shared" si="101"/>
        <v>24 Business, media and public service professionals</v>
      </c>
      <c r="M87" s="18">
        <f t="shared" si="102"/>
        <v>4.5060869452795416</v>
      </c>
      <c r="N87" s="18">
        <f t="shared" si="102"/>
        <v>8.8775591626753414</v>
      </c>
      <c r="O87" s="18">
        <f t="shared" si="102"/>
        <v>1.9592996179835342</v>
      </c>
      <c r="P87" s="18">
        <f t="shared" si="102"/>
        <v>0.75668140097004954</v>
      </c>
      <c r="Q87" s="18">
        <f t="shared" si="103"/>
        <v>1.1559697114707168</v>
      </c>
      <c r="S87" s="18">
        <f t="shared" si="104"/>
        <v>1.1559697114707168</v>
      </c>
      <c r="T87" s="18">
        <f t="shared" si="105"/>
        <v>2.624478842189526</v>
      </c>
      <c r="U87" s="18">
        <f t="shared" si="106"/>
        <v>3.449215974306763</v>
      </c>
      <c r="W87" t="str">
        <f t="shared" si="107"/>
        <v>24 Business, media and public service professionals</v>
      </c>
      <c r="X87" s="18">
        <f t="shared" si="108"/>
        <v>5.34660346476723</v>
      </c>
      <c r="Y87" s="18">
        <f t="shared" si="108"/>
        <v>17.274902492566003</v>
      </c>
      <c r="Z87" s="18">
        <f t="shared" si="108"/>
        <v>2.1162528014903481</v>
      </c>
      <c r="AA87" s="18">
        <f t="shared" si="108"/>
        <v>1.7740324277403241</v>
      </c>
      <c r="AB87" s="18">
        <f t="shared" si="109"/>
        <v>1.8879782647016841</v>
      </c>
      <c r="AD87" s="18">
        <f t="shared" si="110"/>
        <v>1.8879782647016841</v>
      </c>
      <c r="AE87" s="18">
        <f t="shared" si="111"/>
        <v>3.3981307120705351</v>
      </c>
      <c r="AF87" s="18">
        <f t="shared" si="112"/>
        <v>4.6403905017462721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4.6140298878301289</v>
      </c>
      <c r="C88" s="18">
        <f t="shared" si="96"/>
        <v>10.0678554060599</v>
      </c>
      <c r="D88" s="18">
        <f t="shared" si="96"/>
        <v>-2.5710960888083334</v>
      </c>
      <c r="E88" s="18">
        <f t="shared" si="96"/>
        <v>0.71500257426349023</v>
      </c>
      <c r="F88" s="18">
        <f t="shared" si="97"/>
        <v>-0.39249749454124405</v>
      </c>
      <c r="H88" s="18">
        <f t="shared" si="98"/>
        <v>-0.39249749454124405</v>
      </c>
      <c r="I88" s="18">
        <f t="shared" si="99"/>
        <v>2.1547154242195887</v>
      </c>
      <c r="J88" s="18">
        <f t="shared" si="100"/>
        <v>1.8657097538508083</v>
      </c>
      <c r="L88" t="str">
        <f t="shared" si="101"/>
        <v>31 Science, engineering and technology associate professionals</v>
      </c>
      <c r="M88" s="18">
        <f t="shared" si="102"/>
        <v>5.8102848612453517</v>
      </c>
      <c r="N88" s="18">
        <f t="shared" si="102"/>
        <v>5.27949927302509</v>
      </c>
      <c r="O88" s="18">
        <f t="shared" si="102"/>
        <v>-3.8596619232387774</v>
      </c>
      <c r="P88" s="18">
        <f t="shared" si="102"/>
        <v>0.22002987881877267</v>
      </c>
      <c r="Q88" s="18">
        <f t="shared" si="103"/>
        <v>-1.1587489764841918</v>
      </c>
      <c r="S88" s="18">
        <f t="shared" si="104"/>
        <v>-1.1587489764841918</v>
      </c>
      <c r="T88" s="18">
        <f t="shared" si="105"/>
        <v>1.8237805286835052</v>
      </c>
      <c r="U88" s="18">
        <f t="shared" si="106"/>
        <v>0.94201612965940651</v>
      </c>
      <c r="W88" t="str">
        <f t="shared" si="107"/>
        <v>31 Science, engineering and technology associate professionals</v>
      </c>
      <c r="X88" s="18">
        <f t="shared" si="108"/>
        <v>1.0388902418353441</v>
      </c>
      <c r="Y88" s="18">
        <f t="shared" si="108"/>
        <v>26.139008326419045</v>
      </c>
      <c r="Z88" s="18">
        <f t="shared" si="108"/>
        <v>0.71502500606233088</v>
      </c>
      <c r="AA88" s="18">
        <f t="shared" si="108"/>
        <v>1.7416091455937588</v>
      </c>
      <c r="AB88" s="18">
        <f t="shared" si="109"/>
        <v>1.398257009477244</v>
      </c>
      <c r="AD88" s="18">
        <f t="shared" si="110"/>
        <v>1.398257009477244</v>
      </c>
      <c r="AE88" s="18">
        <f t="shared" si="111"/>
        <v>3.0091391024940739</v>
      </c>
      <c r="AF88" s="18">
        <f t="shared" si="112"/>
        <v>3.9639698529887246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3.6184871629981963</v>
      </c>
      <c r="C89" s="18">
        <f t="shared" si="96"/>
        <v>4.2189175713416072</v>
      </c>
      <c r="D89" s="18">
        <f t="shared" si="96"/>
        <v>8.303128119890868E-2</v>
      </c>
      <c r="E89" s="18">
        <f t="shared" si="96"/>
        <v>1.0569232906739057</v>
      </c>
      <c r="F89" s="18">
        <f t="shared" si="97"/>
        <v>0.73124417267909081</v>
      </c>
      <c r="H89" s="18">
        <f t="shared" si="98"/>
        <v>0.73124417267909081</v>
      </c>
      <c r="I89" s="18">
        <f t="shared" si="99"/>
        <v>3.1634174012920457</v>
      </c>
      <c r="J89" s="18">
        <f t="shared" si="100"/>
        <v>3.6451607532291375</v>
      </c>
      <c r="L89" t="str">
        <f t="shared" si="101"/>
        <v>32 Health and social care associate professionals</v>
      </c>
      <c r="M89" s="18">
        <f t="shared" si="102"/>
        <v>2.5549401356441015</v>
      </c>
      <c r="N89" s="18">
        <f t="shared" si="102"/>
        <v>11.268953628547319</v>
      </c>
      <c r="O89" s="18">
        <f t="shared" si="102"/>
        <v>-1.6176219581617191</v>
      </c>
      <c r="P89" s="18">
        <f t="shared" si="102"/>
        <v>0.78371414264466477</v>
      </c>
      <c r="Q89" s="18">
        <f>IF(AND(Q$6-O$6 &lt;&gt; 0,O15&lt;&gt;0,Q15&lt;&gt;0),(EXP(LN(Q15/O15)/(Q$6-O$6))-1)*100,0)</f>
        <v>-2.317404129090761E-2</v>
      </c>
      <c r="S89" s="18">
        <f t="shared" si="104"/>
        <v>-2.317404129090761E-2</v>
      </c>
      <c r="T89" s="18">
        <f t="shared" si="105"/>
        <v>2.5641157604022524</v>
      </c>
      <c r="U89" s="18">
        <f t="shared" si="106"/>
        <v>2.5478661546229908</v>
      </c>
      <c r="W89" t="str">
        <f t="shared" si="107"/>
        <v>32 Health and social care associate professionals</v>
      </c>
      <c r="X89" s="18">
        <f t="shared" si="108"/>
        <v>3.9735978348648837</v>
      </c>
      <c r="Y89" s="18">
        <f t="shared" si="108"/>
        <v>1.9445721101483127</v>
      </c>
      <c r="Z89" s="18">
        <f t="shared" si="108"/>
        <v>0.65525509187100983</v>
      </c>
      <c r="AA89" s="18">
        <f t="shared" si="108"/>
        <v>1.1413856070285666</v>
      </c>
      <c r="AB89" s="18">
        <f t="shared" si="109"/>
        <v>0.97908178876744412</v>
      </c>
      <c r="AD89" s="18">
        <f t="shared" si="110"/>
        <v>0.97908178876744412</v>
      </c>
      <c r="AE89" s="18">
        <f t="shared" si="111"/>
        <v>3.3633324153271138</v>
      </c>
      <c r="AF89" s="18">
        <f t="shared" si="112"/>
        <v>3.995741927941765</v>
      </c>
    </row>
    <row r="90" spans="1:32" x14ac:dyDescent="0.2">
      <c r="A90" t="str">
        <f t="shared" si="95"/>
        <v>33 Protective service occupations</v>
      </c>
      <c r="B90" s="18">
        <f t="shared" si="96"/>
        <v>0.91594098444782723</v>
      </c>
      <c r="C90" s="18">
        <f t="shared" si="96"/>
        <v>8.7511993712110723</v>
      </c>
      <c r="D90" s="18">
        <f t="shared" si="96"/>
        <v>3.3079823305027567</v>
      </c>
      <c r="E90" s="18">
        <f t="shared" si="96"/>
        <v>1.2536985014256485</v>
      </c>
      <c r="F90" s="18">
        <f t="shared" si="97"/>
        <v>1.9338803567545693</v>
      </c>
      <c r="H90" s="18">
        <f t="shared" si="98"/>
        <v>1.9338803567545693</v>
      </c>
      <c r="I90" s="18">
        <f t="shared" si="99"/>
        <v>2.3412988167767601</v>
      </c>
      <c r="J90" s="18">
        <f t="shared" si="100"/>
        <v>3.7927923848348311</v>
      </c>
      <c r="L90" t="str">
        <f t="shared" si="101"/>
        <v>33 Protective service occupations</v>
      </c>
      <c r="M90" s="18">
        <f t="shared" si="102"/>
        <v>0.3429684786566245</v>
      </c>
      <c r="N90" s="18">
        <f t="shared" si="102"/>
        <v>7.3837765177611203</v>
      </c>
      <c r="O90" s="18">
        <f t="shared" si="102"/>
        <v>2.6074575502573305</v>
      </c>
      <c r="P90" s="18">
        <f t="shared" si="102"/>
        <v>0.66300025137262519</v>
      </c>
      <c r="Q90" s="18">
        <f t="shared" si="103"/>
        <v>1.3070235549945242</v>
      </c>
      <c r="S90" s="18">
        <f t="shared" si="104"/>
        <v>1.3070235549945242</v>
      </c>
      <c r="T90" s="18">
        <f t="shared" si="105"/>
        <v>1.9228018892960774</v>
      </c>
      <c r="U90" s="18">
        <f t="shared" si="106"/>
        <v>2.9458102121835861</v>
      </c>
      <c r="W90" t="str">
        <f t="shared" si="107"/>
        <v>33 Protective service occupations</v>
      </c>
      <c r="X90" s="18">
        <f t="shared" si="108"/>
        <v>3.1104753724653378</v>
      </c>
      <c r="Y90" s="18">
        <f t="shared" si="108"/>
        <v>13.645477503343194</v>
      </c>
      <c r="Z90" s="18">
        <f t="shared" si="108"/>
        <v>5.5461346013945922</v>
      </c>
      <c r="AA90" s="18">
        <f t="shared" si="108"/>
        <v>2.8286135498735154</v>
      </c>
      <c r="AB90" s="18">
        <f t="shared" si="109"/>
        <v>3.7265892833658665</v>
      </c>
      <c r="AD90" s="18">
        <f t="shared" si="110"/>
        <v>3.7265892833658665</v>
      </c>
      <c r="AE90" s="18">
        <f t="shared" si="111"/>
        <v>3.6020949021393189</v>
      </c>
      <c r="AF90" s="18">
        <f t="shared" si="112"/>
        <v>6.1024149353764434</v>
      </c>
    </row>
    <row r="91" spans="1:32" x14ac:dyDescent="0.2">
      <c r="A91" t="str">
        <f t="shared" si="95"/>
        <v>34 Culture, media and sports occupations</v>
      </c>
      <c r="B91" s="18">
        <f t="shared" si="96"/>
        <v>3.466278137863088</v>
      </c>
      <c r="C91" s="18">
        <f t="shared" si="96"/>
        <v>8.6385214234615546</v>
      </c>
      <c r="D91" s="18">
        <f t="shared" si="96"/>
        <v>-1.7117710220706073</v>
      </c>
      <c r="E91" s="18">
        <f t="shared" si="96"/>
        <v>0.7960344813987108</v>
      </c>
      <c r="F91" s="18">
        <f t="shared" si="97"/>
        <v>-4.6930820047075272E-2</v>
      </c>
      <c r="H91" s="18">
        <f t="shared" si="98"/>
        <v>-4.6930820047075272E-2</v>
      </c>
      <c r="I91" s="18">
        <f t="shared" si="99"/>
        <v>2.5451218862126535</v>
      </c>
      <c r="J91" s="18">
        <f t="shared" si="100"/>
        <v>2.5121457896034816</v>
      </c>
      <c r="L91" t="str">
        <f t="shared" si="101"/>
        <v>34 Culture, media and sports occupations</v>
      </c>
      <c r="M91" s="18">
        <f t="shared" si="102"/>
        <v>4.1206448954987929</v>
      </c>
      <c r="N91" s="18">
        <f t="shared" si="102"/>
        <v>-0.76894200293151638</v>
      </c>
      <c r="O91" s="18">
        <f t="shared" si="102"/>
        <v>-2.5279894033939931</v>
      </c>
      <c r="P91" s="18">
        <f t="shared" si="102"/>
        <v>0.34406990837596574</v>
      </c>
      <c r="Q91" s="18">
        <f t="shared" si="103"/>
        <v>-0.62256508782432274</v>
      </c>
      <c r="S91" s="18">
        <f t="shared" si="104"/>
        <v>-0.62256508782432274</v>
      </c>
      <c r="T91" s="18">
        <f t="shared" si="105"/>
        <v>2.0753653180471288</v>
      </c>
      <c r="U91" s="18">
        <f t="shared" si="106"/>
        <v>1.6138817947775053</v>
      </c>
      <c r="W91" t="str">
        <f t="shared" si="107"/>
        <v>34 Culture, media and sports occupations</v>
      </c>
      <c r="X91" s="18">
        <f t="shared" si="108"/>
        <v>2.779079351715108</v>
      </c>
      <c r="Y91" s="18">
        <f t="shared" si="108"/>
        <v>18.84357464798876</v>
      </c>
      <c r="Z91" s="18">
        <f>IF(AND(AA$6-Z$6 &lt;&gt; 0,Z17&lt;&gt;0,AA17&lt;&gt;0),(EXP(LN(AA17/Z17)/(AA$6-Z$6))-1)*100,0)</f>
        <v>-0.99517330939882243</v>
      </c>
      <c r="AA91" s="18">
        <f t="shared" si="108"/>
        <v>1.1611252588923593</v>
      </c>
      <c r="AB91" s="18">
        <f t="shared" si="109"/>
        <v>0.43719076997248418</v>
      </c>
      <c r="AD91" s="18">
        <f t="shared" si="110"/>
        <v>0.43719076997248418</v>
      </c>
      <c r="AE91" s="18">
        <f t="shared" si="111"/>
        <v>2.9460711316724453</v>
      </c>
      <c r="AF91" s="18">
        <f t="shared" si="112"/>
        <v>3.2403521253520529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1.8204520889174791</v>
      </c>
      <c r="C92" s="18">
        <f t="shared" si="96"/>
        <v>7.7457178327337894</v>
      </c>
      <c r="D92" s="18">
        <f t="shared" si="96"/>
        <v>-0.91553248915556829</v>
      </c>
      <c r="E92" s="18">
        <f t="shared" si="96"/>
        <v>0.49402527036268573</v>
      </c>
      <c r="F92" s="18">
        <f t="shared" si="97"/>
        <v>2.1958642148489638E-2</v>
      </c>
      <c r="H92" s="18">
        <f t="shared" si="98"/>
        <v>2.1958642148489638E-2</v>
      </c>
      <c r="I92" s="18">
        <f t="shared" si="99"/>
        <v>2.5513453051517532</v>
      </c>
      <c r="J92" s="18">
        <f t="shared" si="100"/>
        <v>2.5667849155902145</v>
      </c>
      <c r="L92" t="str">
        <f t="shared" si="101"/>
        <v>35 Business and public service associate professionals</v>
      </c>
      <c r="M92" s="18">
        <f t="shared" si="102"/>
        <v>1.8895849708375545</v>
      </c>
      <c r="N92" s="18">
        <f t="shared" si="102"/>
        <v>8.0485879244292633</v>
      </c>
      <c r="O92" s="18">
        <f t="shared" si="102"/>
        <v>-1.6540274134793087</v>
      </c>
      <c r="P92" s="18">
        <f t="shared" si="102"/>
        <v>-5.5416521574680466E-2</v>
      </c>
      <c r="Q92" s="18">
        <f t="shared" si="103"/>
        <v>-0.5911534193744683</v>
      </c>
      <c r="S92" s="18">
        <f t="shared" si="104"/>
        <v>-0.5911534193744683</v>
      </c>
      <c r="T92" s="18">
        <f t="shared" si="105"/>
        <v>2.070363070218284</v>
      </c>
      <c r="U92" s="18">
        <f t="shared" si="106"/>
        <v>1.6315857433140346</v>
      </c>
      <c r="W92" t="str">
        <f t="shared" si="107"/>
        <v>35 Business and public service associate professionals</v>
      </c>
      <c r="X92" s="18">
        <f t="shared" si="108"/>
        <v>1.75145536279806</v>
      </c>
      <c r="Y92" s="18">
        <f t="shared" si="108"/>
        <v>7.4424173371072211</v>
      </c>
      <c r="Z92" s="18">
        <f t="shared" si="108"/>
        <v>-0.1934217513845593</v>
      </c>
      <c r="AA92" s="18">
        <f t="shared" si="108"/>
        <v>0.98464808646814284</v>
      </c>
      <c r="AB92" s="18">
        <f t="shared" si="109"/>
        <v>0.59042114807212887</v>
      </c>
      <c r="AD92" s="18">
        <f t="shared" si="110"/>
        <v>0.59042114807212887</v>
      </c>
      <c r="AE92" s="18">
        <f t="shared" si="111"/>
        <v>3.0057743213519839</v>
      </c>
      <c r="AF92" s="18">
        <f t="shared" si="112"/>
        <v>3.4015231152286329</v>
      </c>
    </row>
    <row r="93" spans="1:32" x14ac:dyDescent="0.2">
      <c r="A93" t="str">
        <f t="shared" si="95"/>
        <v>41 Administrative occupations</v>
      </c>
      <c r="B93" s="18">
        <f t="shared" si="96"/>
        <v>-0.9085531497499244</v>
      </c>
      <c r="C93" s="18">
        <f t="shared" si="96"/>
        <v>7.9796221648017696</v>
      </c>
      <c r="D93" s="18">
        <f t="shared" si="96"/>
        <v>-1.4670987909434996</v>
      </c>
      <c r="E93" s="18">
        <f t="shared" si="96"/>
        <v>-0.31480699934444134</v>
      </c>
      <c r="F93" s="18">
        <f t="shared" si="97"/>
        <v>-0.70039380729771672</v>
      </c>
      <c r="H93" s="18">
        <f t="shared" si="98"/>
        <v>-0.70039380729771672</v>
      </c>
      <c r="I93" s="18">
        <f t="shared" si="99"/>
        <v>2.5207266992600008</v>
      </c>
      <c r="J93" s="18">
        <f t="shared" si="100"/>
        <v>2.0341134215161816</v>
      </c>
      <c r="L93" t="str">
        <f t="shared" si="101"/>
        <v>41 Administrative occupations</v>
      </c>
      <c r="M93" s="18">
        <f t="shared" si="102"/>
        <v>-0.85915776188066895</v>
      </c>
      <c r="N93" s="18">
        <f t="shared" si="102"/>
        <v>19.813104395815362</v>
      </c>
      <c r="O93" s="18">
        <f t="shared" si="102"/>
        <v>-0.58039612295252008</v>
      </c>
      <c r="P93" s="18">
        <f t="shared" si="102"/>
        <v>0.98823751675483074</v>
      </c>
      <c r="Q93" s="18">
        <f t="shared" si="103"/>
        <v>0.46262877162808191</v>
      </c>
      <c r="S93" s="18">
        <f t="shared" si="104"/>
        <v>0.46262877162808191</v>
      </c>
      <c r="T93" s="18">
        <f t="shared" si="105"/>
        <v>2.1801415477281649</v>
      </c>
      <c r="U93" s="18">
        <f t="shared" si="106"/>
        <v>2.5252249449701836</v>
      </c>
      <c r="W93" t="str">
        <f t="shared" si="107"/>
        <v>41 Administrative occupations</v>
      </c>
      <c r="X93" s="18">
        <f t="shared" si="108"/>
        <v>-0.93579330218868106</v>
      </c>
      <c r="Y93" s="18">
        <f t="shared" si="108"/>
        <v>1.4411655752045727</v>
      </c>
      <c r="Z93" s="18">
        <f t="shared" si="108"/>
        <v>-2.0634527641843703</v>
      </c>
      <c r="AA93" s="18">
        <f t="shared" si="108"/>
        <v>-1.3329418404323556</v>
      </c>
      <c r="AB93" s="18">
        <f t="shared" si="109"/>
        <v>-1.5770489163471013</v>
      </c>
      <c r="AD93" s="18">
        <f t="shared" si="110"/>
        <v>-1.5770489163471013</v>
      </c>
      <c r="AE93" s="18">
        <f t="shared" si="111"/>
        <v>2.7347444634126639</v>
      </c>
      <c r="AF93" s="18">
        <f t="shared" si="112"/>
        <v>1.6947966210892673</v>
      </c>
    </row>
    <row r="94" spans="1:32" x14ac:dyDescent="0.2">
      <c r="A94" t="str">
        <f t="shared" si="95"/>
        <v>42 Secretarial and related occupations</v>
      </c>
      <c r="B94" s="18">
        <f t="shared" si="96"/>
        <v>-2.7652943106919237</v>
      </c>
      <c r="C94" s="18">
        <f t="shared" si="96"/>
        <v>0.61567692614583613</v>
      </c>
      <c r="D94" s="18">
        <f t="shared" si="96"/>
        <v>1.5146892116984167</v>
      </c>
      <c r="E94" s="18">
        <f t="shared" si="96"/>
        <v>-2.3693433300423172</v>
      </c>
      <c r="F94" s="18">
        <f t="shared" si="97"/>
        <v>-1.0914648231870605</v>
      </c>
      <c r="H94" s="18">
        <f t="shared" si="98"/>
        <v>-1.0914648231870605</v>
      </c>
      <c r="I94" s="18">
        <f t="shared" si="99"/>
        <v>2.8370708678499001</v>
      </c>
      <c r="J94" s="18">
        <f t="shared" si="100"/>
        <v>2.1190448929191197</v>
      </c>
      <c r="L94" t="str">
        <f t="shared" si="101"/>
        <v>42 Secretarial and related occupations</v>
      </c>
      <c r="M94" s="18">
        <f t="shared" si="102"/>
        <v>-5.9416604805458073</v>
      </c>
      <c r="N94" s="18">
        <f t="shared" si="102"/>
        <v>-1.1547913568142221</v>
      </c>
      <c r="O94" s="18">
        <f t="shared" si="102"/>
        <v>5.9406636820291903</v>
      </c>
      <c r="P94" s="18">
        <f t="shared" si="102"/>
        <v>2.0437099280183224</v>
      </c>
      <c r="Q94" s="18">
        <f t="shared" si="103"/>
        <v>3.3265009786287436</v>
      </c>
      <c r="S94" s="18">
        <f t="shared" si="104"/>
        <v>3.3265009786287436</v>
      </c>
      <c r="T94" s="18">
        <f t="shared" si="105"/>
        <v>2.6150388412302883</v>
      </c>
      <c r="U94" s="18">
        <f t="shared" si="106"/>
        <v>5.0925538401900949</v>
      </c>
      <c r="W94" t="str">
        <f t="shared" si="107"/>
        <v>42 Secretarial and related occupations</v>
      </c>
      <c r="X94" s="18">
        <f t="shared" si="108"/>
        <v>-2.4783584484514565</v>
      </c>
      <c r="Y94" s="18">
        <f t="shared" si="108"/>
        <v>0.76168812768599992</v>
      </c>
      <c r="Z94" s="18">
        <f t="shared" si="108"/>
        <v>1.1209631422851141</v>
      </c>
      <c r="AA94" s="18">
        <f t="shared" si="108"/>
        <v>-2.9382767011035038</v>
      </c>
      <c r="AB94" s="18">
        <f t="shared" si="109"/>
        <v>-1.6036328434143043</v>
      </c>
      <c r="AD94" s="18">
        <f t="shared" si="110"/>
        <v>-1.6036328434143043</v>
      </c>
      <c r="AE94" s="18">
        <f t="shared" si="111"/>
        <v>2.8547434281239736</v>
      </c>
      <c r="AF94" s="18">
        <f t="shared" si="112"/>
        <v>1.8164910896967257</v>
      </c>
    </row>
    <row r="95" spans="1:32" x14ac:dyDescent="0.2">
      <c r="A95" t="str">
        <f t="shared" si="95"/>
        <v>51 Skilled agricultural and related trades</v>
      </c>
      <c r="B95" s="18">
        <f t="shared" si="96"/>
        <v>-9.7043734855095654E-2</v>
      </c>
      <c r="C95" s="18">
        <f t="shared" si="96"/>
        <v>-14.396115855234616</v>
      </c>
      <c r="D95" s="18">
        <f t="shared" si="96"/>
        <v>0.40003632741332229</v>
      </c>
      <c r="E95" s="18">
        <f t="shared" si="96"/>
        <v>1.2736987726416071</v>
      </c>
      <c r="F95" s="18">
        <f t="shared" si="97"/>
        <v>0.98163649153741872</v>
      </c>
      <c r="H95" s="18">
        <f t="shared" si="98"/>
        <v>0.98163649153741872</v>
      </c>
      <c r="I95" s="18">
        <f t="shared" si="99"/>
        <v>3.1576424307727002</v>
      </c>
      <c r="J95" s="18">
        <f t="shared" si="100"/>
        <v>3.8088554336627611</v>
      </c>
      <c r="L95" t="str">
        <f t="shared" si="101"/>
        <v>51 Skilled agricultural and related trades</v>
      </c>
      <c r="M95" s="18">
        <f t="shared" si="102"/>
        <v>-1.2665784937457847</v>
      </c>
      <c r="N95" s="18">
        <f t="shared" si="102"/>
        <v>-14.409036554677668</v>
      </c>
      <c r="O95" s="18">
        <f t="shared" si="102"/>
        <v>-0.14120139656299546</v>
      </c>
      <c r="P95" s="18">
        <f t="shared" si="102"/>
        <v>0.75393606833011884</v>
      </c>
      <c r="Q95" s="18">
        <f t="shared" si="103"/>
        <v>0.45466888679424056</v>
      </c>
      <c r="S95" s="18">
        <f t="shared" si="104"/>
        <v>0.45466888679424056</v>
      </c>
      <c r="T95" s="18">
        <f t="shared" si="105"/>
        <v>2.9224471941033947</v>
      </c>
      <c r="U95" s="18">
        <f t="shared" si="106"/>
        <v>3.2295851866390279</v>
      </c>
      <c r="W95" t="str">
        <f t="shared" si="107"/>
        <v>51 Skilled agricultural and related trades</v>
      </c>
      <c r="X95" s="18">
        <f t="shared" si="108"/>
        <v>5.9003990504252313</v>
      </c>
      <c r="Y95" s="18">
        <f t="shared" si="108"/>
        <v>-14.340392152771209</v>
      </c>
      <c r="Z95" s="18">
        <f t="shared" si="108"/>
        <v>2.6080941673204183</v>
      </c>
      <c r="AA95" s="18">
        <f t="shared" si="108"/>
        <v>3.0393764318924044</v>
      </c>
      <c r="AB95" s="18">
        <f t="shared" si="109"/>
        <v>2.8954146340167242</v>
      </c>
      <c r="AD95" s="18">
        <f t="shared" si="110"/>
        <v>2.8954146340167242</v>
      </c>
      <c r="AE95" s="18">
        <f t="shared" si="111"/>
        <v>4.0933391688012355</v>
      </c>
      <c r="AF95" s="18">
        <f t="shared" si="112"/>
        <v>5.8906715715762115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4.6573805418725911E-3</v>
      </c>
      <c r="C96" s="18">
        <f t="shared" si="96"/>
        <v>-8.1323781580669987</v>
      </c>
      <c r="D96" s="18">
        <f t="shared" si="96"/>
        <v>-0.54482862826243927</v>
      </c>
      <c r="E96" s="18">
        <f t="shared" si="96"/>
        <v>-0.81259210047405217</v>
      </c>
      <c r="F96" s="18">
        <f t="shared" si="97"/>
        <v>-0.72341780578286663</v>
      </c>
      <c r="H96" s="18">
        <f t="shared" si="98"/>
        <v>-0.72341780578286663</v>
      </c>
      <c r="I96" s="18">
        <f t="shared" si="99"/>
        <v>2.0837456274320543</v>
      </c>
      <c r="J96" s="18">
        <f t="shared" si="100"/>
        <v>1.5491970069809957</v>
      </c>
      <c r="L96" t="str">
        <f t="shared" si="101"/>
        <v>52 Skilled metal, electrical and electronic trades</v>
      </c>
      <c r="M96" s="18">
        <f t="shared" si="102"/>
        <v>-0.25680824818328229</v>
      </c>
      <c r="N96" s="18">
        <f t="shared" si="102"/>
        <v>-7.8470180533084077</v>
      </c>
      <c r="O96" s="18">
        <f t="shared" si="102"/>
        <v>-1.1922317862623766</v>
      </c>
      <c r="P96" s="18">
        <f t="shared" si="102"/>
        <v>-1.0260082428564465</v>
      </c>
      <c r="Q96" s="18">
        <f t="shared" si="103"/>
        <v>-1.0814471381811686</v>
      </c>
      <c r="S96" s="18">
        <f t="shared" si="104"/>
        <v>-1.0814471381811686</v>
      </c>
      <c r="T96" s="18">
        <f t="shared" si="105"/>
        <v>1.9641204963122716</v>
      </c>
      <c r="U96" s="18">
        <f t="shared" si="106"/>
        <v>1.1567421792838983</v>
      </c>
      <c r="W96" t="str">
        <f t="shared" si="107"/>
        <v>52 Skilled metal, electrical and electronic trades</v>
      </c>
      <c r="X96" s="18">
        <f t="shared" si="108"/>
        <v>12.721553807438379</v>
      </c>
      <c r="Y96" s="18">
        <f t="shared" si="108"/>
        <v>-18.446450618850307</v>
      </c>
      <c r="Z96" s="18">
        <f t="shared" si="108"/>
        <v>17.605784723957353</v>
      </c>
      <c r="AA96" s="18">
        <f t="shared" si="108"/>
        <v>2.3170988882489585</v>
      </c>
      <c r="AB96" s="18">
        <f t="shared" si="109"/>
        <v>7.1786723688660903</v>
      </c>
      <c r="AD96" s="18">
        <f t="shared" si="110"/>
        <v>7.1786723688660903</v>
      </c>
      <c r="AE96" s="18">
        <f t="shared" si="111"/>
        <v>5.8093660704659378</v>
      </c>
      <c r="AF96" s="18">
        <f t="shared" si="112"/>
        <v>9.9725991261923497</v>
      </c>
    </row>
    <row r="97" spans="1:32" x14ac:dyDescent="0.2">
      <c r="A97" t="str">
        <f t="shared" si="95"/>
        <v>53 Skilled construction and building trades</v>
      </c>
      <c r="B97" s="18">
        <f t="shared" si="96"/>
        <v>-1.067011160516862</v>
      </c>
      <c r="C97" s="18">
        <f t="shared" si="96"/>
        <v>-13.787687512050184</v>
      </c>
      <c r="D97" s="18">
        <f t="shared" si="96"/>
        <v>4.458164135279219E-3</v>
      </c>
      <c r="E97" s="18">
        <f t="shared" si="96"/>
        <v>-1.2108085256623768</v>
      </c>
      <c r="F97" s="18">
        <f t="shared" si="97"/>
        <v>-0.80736945178098152</v>
      </c>
      <c r="H97" s="18">
        <f t="shared" si="98"/>
        <v>-0.80736945178098152</v>
      </c>
      <c r="I97" s="18">
        <f t="shared" si="99"/>
        <v>2.2673938921931258</v>
      </c>
      <c r="J97" s="18">
        <f t="shared" si="100"/>
        <v>1.6872475510511409</v>
      </c>
      <c r="L97" t="str">
        <f t="shared" si="101"/>
        <v>53 Skilled construction and building trades</v>
      </c>
      <c r="M97" s="18">
        <f t="shared" si="102"/>
        <v>-1.1051202678167171</v>
      </c>
      <c r="N97" s="18">
        <f t="shared" si="102"/>
        <v>-14.669388879906231</v>
      </c>
      <c r="O97" s="18">
        <f t="shared" si="102"/>
        <v>1.9214013440160826E-2</v>
      </c>
      <c r="P97" s="18">
        <f t="shared" si="102"/>
        <v>-1.2646905499670291</v>
      </c>
      <c r="Q97" s="18">
        <f t="shared" si="103"/>
        <v>-0.83856410427219918</v>
      </c>
      <c r="S97" s="18">
        <f t="shared" si="104"/>
        <v>-0.83856410427219918</v>
      </c>
      <c r="T97" s="18">
        <f t="shared" si="105"/>
        <v>2.2524515808215684</v>
      </c>
      <c r="U97" s="18">
        <f t="shared" si="106"/>
        <v>1.6489985415118813</v>
      </c>
      <c r="W97" t="str">
        <f t="shared" si="107"/>
        <v>53 Skilled construction and building trades</v>
      </c>
      <c r="X97" s="18">
        <f t="shared" si="108"/>
        <v>2.8902327642712722</v>
      </c>
      <c r="Y97" s="18">
        <f t="shared" si="108"/>
        <v>69.216899435527239</v>
      </c>
      <c r="Z97" s="18">
        <f t="shared" si="108"/>
        <v>-0.70627585624528644</v>
      </c>
      <c r="AA97" s="18">
        <f t="shared" si="108"/>
        <v>1.161856145663287</v>
      </c>
      <c r="AB97" s="18">
        <f t="shared" si="109"/>
        <v>0.53527251201834769</v>
      </c>
      <c r="AD97" s="18">
        <f t="shared" si="110"/>
        <v>0.53527251201834769</v>
      </c>
      <c r="AE97" s="18">
        <f t="shared" si="111"/>
        <v>2.9437860809307104</v>
      </c>
      <c r="AF97" s="18">
        <f t="shared" si="112"/>
        <v>3.305044735204965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-3.939700816081626</v>
      </c>
      <c r="C98" s="18">
        <f t="shared" si="96"/>
        <v>-0.62083301203748054</v>
      </c>
      <c r="D98" s="18">
        <f t="shared" si="96"/>
        <v>-0.9670049045420237</v>
      </c>
      <c r="E98" s="18">
        <f t="shared" si="96"/>
        <v>-0.60014289752838845</v>
      </c>
      <c r="F98" s="18">
        <f t="shared" si="97"/>
        <v>-0.72258098724536923</v>
      </c>
      <c r="H98" s="18">
        <f t="shared" si="98"/>
        <v>-0.72258098724536923</v>
      </c>
      <c r="I98" s="18">
        <f t="shared" si="99"/>
        <v>2.2754096308570393</v>
      </c>
      <c r="J98" s="18">
        <f t="shared" si="100"/>
        <v>1.755852230125754</v>
      </c>
      <c r="L98" t="str">
        <f t="shared" si="101"/>
        <v>54 Textiles, printing and other skilled trades</v>
      </c>
      <c r="M98" s="18">
        <f t="shared" si="102"/>
        <v>-4.7950443050588154</v>
      </c>
      <c r="N98" s="18">
        <f t="shared" si="102"/>
        <v>-5.5904627322228118</v>
      </c>
      <c r="O98" s="18">
        <f t="shared" si="102"/>
        <v>-1.1271516562699535</v>
      </c>
      <c r="P98" s="18">
        <f t="shared" si="102"/>
        <v>-0.99477118015094401</v>
      </c>
      <c r="Q98" s="18">
        <f t="shared" si="103"/>
        <v>-1.0389176875595929</v>
      </c>
      <c r="S98" s="18">
        <f t="shared" si="104"/>
        <v>-1.0389176875595929</v>
      </c>
      <c r="T98" s="18">
        <f t="shared" si="105"/>
        <v>1.6793394210404822</v>
      </c>
      <c r="U98" s="18">
        <f t="shared" si="106"/>
        <v>0.8701547742818283</v>
      </c>
      <c r="W98" t="str">
        <f t="shared" si="107"/>
        <v>54 Textiles, printing and other skilled trades</v>
      </c>
      <c r="X98" s="18">
        <f t="shared" si="108"/>
        <v>-2.5476868714473078</v>
      </c>
      <c r="Y98" s="18">
        <f t="shared" si="108"/>
        <v>7.0092636451036361</v>
      </c>
      <c r="Z98" s="18">
        <f t="shared" si="108"/>
        <v>-0.75171394890004573</v>
      </c>
      <c r="AA98" s="18">
        <f t="shared" si="108"/>
        <v>-9.6537226871706849E-2</v>
      </c>
      <c r="AB98" s="18">
        <f t="shared" si="109"/>
        <v>-0.3154086271773493</v>
      </c>
      <c r="AD98" s="18">
        <f t="shared" si="110"/>
        <v>-0.3154086271773493</v>
      </c>
      <c r="AE98" s="18">
        <f t="shared" si="111"/>
        <v>3.0123485127862448</v>
      </c>
      <c r="AF98" s="18">
        <f t="shared" si="112"/>
        <v>2.8058368906995756</v>
      </c>
    </row>
    <row r="99" spans="1:32" x14ac:dyDescent="0.2">
      <c r="A99" t="str">
        <f t="shared" si="95"/>
        <v>61 Caring personal service occupations</v>
      </c>
      <c r="B99" s="18">
        <f t="shared" si="96"/>
        <v>0.84512628132307199</v>
      </c>
      <c r="C99" s="18">
        <f t="shared" si="96"/>
        <v>-1.8686100753368406</v>
      </c>
      <c r="D99" s="18">
        <f t="shared" si="96"/>
        <v>1.5834540515395457</v>
      </c>
      <c r="E99" s="18">
        <f t="shared" si="96"/>
        <v>1.0137828967485163</v>
      </c>
      <c r="F99" s="18">
        <f t="shared" si="97"/>
        <v>1.2033174311539385</v>
      </c>
      <c r="H99" s="18">
        <f t="shared" si="98"/>
        <v>1.2033174311539385</v>
      </c>
      <c r="I99" s="18">
        <f t="shared" si="99"/>
        <v>3.3121424316448822</v>
      </c>
      <c r="J99" s="18">
        <f t="shared" si="100"/>
        <v>4.0990142676034624</v>
      </c>
      <c r="L99" t="str">
        <f t="shared" si="101"/>
        <v>61 Caring personal service occupations</v>
      </c>
      <c r="M99" s="18">
        <f t="shared" si="102"/>
        <v>2.5761916994101242</v>
      </c>
      <c r="N99" s="18">
        <f t="shared" si="102"/>
        <v>-2.4645895000448226</v>
      </c>
      <c r="O99" s="18">
        <f t="shared" si="102"/>
        <v>4.3402799877235276</v>
      </c>
      <c r="P99" s="18">
        <f t="shared" si="102"/>
        <v>1.5872996112335613</v>
      </c>
      <c r="Q99" s="18">
        <f t="shared" si="103"/>
        <v>2.4967929031020519</v>
      </c>
      <c r="S99" s="18">
        <f t="shared" si="104"/>
        <v>2.4967929031020519</v>
      </c>
      <c r="T99" s="18">
        <f t="shared" si="105"/>
        <v>3.0572011639325769</v>
      </c>
      <c r="U99" s="18">
        <f t="shared" si="106"/>
        <v>4.7941158133858464</v>
      </c>
      <c r="W99" t="str">
        <f t="shared" si="107"/>
        <v>61 Caring personal service occupations</v>
      </c>
      <c r="X99" s="18">
        <f t="shared" si="108"/>
        <v>0.57688442157819431</v>
      </c>
      <c r="Y99" s="18">
        <f t="shared" si="108"/>
        <v>-1.7716174711098209</v>
      </c>
      <c r="Z99" s="18">
        <f t="shared" si="108"/>
        <v>1.1086976880388733</v>
      </c>
      <c r="AA99" s="18">
        <f t="shared" si="108"/>
        <v>0.90194711038635855</v>
      </c>
      <c r="AB99" s="18">
        <f t="shared" si="109"/>
        <v>0.97081695233236509</v>
      </c>
      <c r="AD99" s="18">
        <f t="shared" si="110"/>
        <v>0.97081695233236509</v>
      </c>
      <c r="AE99" s="18">
        <f t="shared" si="111"/>
        <v>3.3525253498079222</v>
      </c>
      <c r="AF99" s="18">
        <f t="shared" si="112"/>
        <v>3.9803404787501107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3.8437983582627844</v>
      </c>
      <c r="C100" s="18">
        <f t="shared" si="96"/>
        <v>-5.1049720214730314</v>
      </c>
      <c r="D100" s="18">
        <f t="shared" si="96"/>
        <v>-0.83551938727433051</v>
      </c>
      <c r="E100" s="18">
        <f t="shared" si="96"/>
        <v>-0.26084548280119746</v>
      </c>
      <c r="F100" s="18">
        <f t="shared" si="97"/>
        <v>-0.45277253736978329</v>
      </c>
      <c r="H100" s="18">
        <f t="shared" si="98"/>
        <v>-0.45277253736978329</v>
      </c>
      <c r="I100" s="18">
        <f t="shared" si="99"/>
        <v>2.6306298619170443</v>
      </c>
      <c r="J100" s="18">
        <f t="shared" si="100"/>
        <v>2.3191039233930066</v>
      </c>
      <c r="L100" t="str">
        <f t="shared" si="101"/>
        <v>62 Leisure, travel and related personal service occupations</v>
      </c>
      <c r="M100" s="18">
        <f t="shared" si="102"/>
        <v>4.2520481572850599</v>
      </c>
      <c r="N100" s="18">
        <f t="shared" si="102"/>
        <v>3.5369217392817953</v>
      </c>
      <c r="O100" s="18">
        <f t="shared" si="102"/>
        <v>0.10206076953156451</v>
      </c>
      <c r="P100" s="18">
        <f t="shared" si="102"/>
        <v>0.79916069145566926</v>
      </c>
      <c r="Q100" s="18">
        <f t="shared" si="103"/>
        <v>0.5662563214670957</v>
      </c>
      <c r="S100" s="18">
        <f t="shared" si="104"/>
        <v>0.5662563214670957</v>
      </c>
      <c r="T100" s="18">
        <f t="shared" si="105"/>
        <v>2.5096124580987755</v>
      </c>
      <c r="U100" s="18">
        <f t="shared" si="106"/>
        <v>2.9147021017720709</v>
      </c>
      <c r="W100" t="str">
        <f t="shared" si="107"/>
        <v>62 Leisure, travel and related personal service occupations</v>
      </c>
      <c r="X100" s="18">
        <f t="shared" si="108"/>
        <v>3.6803941988646782</v>
      </c>
      <c r="Y100" s="18">
        <f t="shared" si="108"/>
        <v>-8.6117836297315726</v>
      </c>
      <c r="Z100" s="18">
        <f t="shared" si="108"/>
        <v>-1.2787311628674525</v>
      </c>
      <c r="AA100" s="18">
        <f t="shared" si="108"/>
        <v>-0.8229633955503024</v>
      </c>
      <c r="AB100" s="18">
        <f t="shared" si="109"/>
        <v>-0.9751193005596126</v>
      </c>
      <c r="AD100" s="18">
        <f t="shared" si="110"/>
        <v>-0.9751193005596126</v>
      </c>
      <c r="AE100" s="18">
        <f t="shared" si="111"/>
        <v>2.6856024426586744</v>
      </c>
      <c r="AF100" s="18">
        <f t="shared" si="112"/>
        <v>2.028120444122794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-3.9625591107854796</v>
      </c>
      <c r="C101" s="18">
        <f t="shared" si="96"/>
        <v>30.61971512325179</v>
      </c>
      <c r="D101" s="18">
        <f t="shared" si="96"/>
        <v>-4.0561508759382132</v>
      </c>
      <c r="E101" s="18">
        <f t="shared" si="96"/>
        <v>0.83287591972187602</v>
      </c>
      <c r="F101" s="18">
        <f t="shared" si="97"/>
        <v>-0.82387200676709016</v>
      </c>
      <c r="H101" s="18">
        <f t="shared" si="98"/>
        <v>-0.82387200676709016</v>
      </c>
      <c r="I101" s="18">
        <f t="shared" si="99"/>
        <v>2.3047547260816037</v>
      </c>
      <c r="J101" s="18">
        <f t="shared" si="100"/>
        <v>1.7161099739551933</v>
      </c>
      <c r="L101" t="str">
        <f t="shared" si="101"/>
        <v>63 Community and civil enforcement occupations</v>
      </c>
      <c r="M101" s="18">
        <f t="shared" si="102"/>
        <v>-6.9256034203612371</v>
      </c>
      <c r="N101" s="18">
        <f t="shared" si="102"/>
        <v>48.640528875189929</v>
      </c>
      <c r="O101" s="18">
        <f t="shared" si="102"/>
        <v>-7.2232639170410557</v>
      </c>
      <c r="P101" s="18">
        <f t="shared" si="102"/>
        <v>1.3286815699403487</v>
      </c>
      <c r="Q101" s="18">
        <f t="shared" si="103"/>
        <v>-1.6061491624225654</v>
      </c>
      <c r="S101" s="18">
        <f t="shared" si="104"/>
        <v>-1.6061491624225654</v>
      </c>
      <c r="T101" s="18">
        <f t="shared" si="105"/>
        <v>1.8115772700295185</v>
      </c>
      <c r="U101" s="18">
        <f t="shared" si="106"/>
        <v>0.59718399987693793</v>
      </c>
      <c r="W101" t="str">
        <f t="shared" si="107"/>
        <v>63 Community and civil enforcement occupations</v>
      </c>
      <c r="X101" s="18">
        <f t="shared" si="108"/>
        <v>5.3668921274864889</v>
      </c>
      <c r="Y101" s="18">
        <f t="shared" si="108"/>
        <v>-11.189416662298267</v>
      </c>
      <c r="Z101" s="18">
        <f t="shared" si="108"/>
        <v>5.3995369256484294</v>
      </c>
      <c r="AA101" s="18">
        <f t="shared" si="108"/>
        <v>-0.25901104731356206</v>
      </c>
      <c r="AB101" s="18">
        <f t="shared" si="109"/>
        <v>1.5925857707841606</v>
      </c>
      <c r="AD101" s="18">
        <f t="shared" si="110"/>
        <v>1.5925857707841606</v>
      </c>
      <c r="AE101" s="18">
        <f t="shared" si="111"/>
        <v>3.9561707309273553</v>
      </c>
      <c r="AF101" s="18">
        <f t="shared" si="112"/>
        <v>4.9259369871308634</v>
      </c>
    </row>
    <row r="102" spans="1:32" x14ac:dyDescent="0.2">
      <c r="A102" t="str">
        <f t="shared" si="95"/>
        <v>71 Sales occupations</v>
      </c>
      <c r="B102" s="18">
        <f t="shared" si="96"/>
        <v>8.9982090487317201E-2</v>
      </c>
      <c r="C102" s="18">
        <f t="shared" si="96"/>
        <v>-3.2420300323648621</v>
      </c>
      <c r="D102" s="18">
        <f t="shared" si="96"/>
        <v>-1.8728494280239039</v>
      </c>
      <c r="E102" s="18">
        <f t="shared" si="96"/>
        <v>-0.63556213690685315</v>
      </c>
      <c r="F102" s="18">
        <f t="shared" si="97"/>
        <v>-1.0497150329405347</v>
      </c>
      <c r="H102" s="18">
        <f t="shared" si="98"/>
        <v>-1.0497150329405347</v>
      </c>
      <c r="I102" s="18">
        <f t="shared" si="99"/>
        <v>2.3529011020642088</v>
      </c>
      <c r="J102" s="18">
        <f t="shared" si="100"/>
        <v>1.6117273479256067</v>
      </c>
      <c r="L102" t="str">
        <f t="shared" si="101"/>
        <v>71 Sales occupations</v>
      </c>
      <c r="M102" s="18">
        <f t="shared" si="102"/>
        <v>3.0031160502856258</v>
      </c>
      <c r="N102" s="18">
        <f t="shared" si="102"/>
        <v>-4.7588313857217397</v>
      </c>
      <c r="O102" s="18">
        <f t="shared" si="102"/>
        <v>-1.4012621264317016</v>
      </c>
      <c r="P102" s="18">
        <f t="shared" si="102"/>
        <v>-0.20426138395728266</v>
      </c>
      <c r="Q102" s="18">
        <f t="shared" si="103"/>
        <v>-0.60486761797220456</v>
      </c>
      <c r="S102" s="18">
        <f t="shared" si="104"/>
        <v>-0.60486761797220456</v>
      </c>
      <c r="T102" s="18">
        <f t="shared" si="105"/>
        <v>1.8463683175080403</v>
      </c>
      <c r="U102" s="18">
        <f t="shared" si="106"/>
        <v>1.3830221191059033</v>
      </c>
      <c r="W102" t="str">
        <f t="shared" si="107"/>
        <v>71 Sales occupations</v>
      </c>
      <c r="X102" s="18">
        <f t="shared" si="108"/>
        <v>-1.7551875860903676</v>
      </c>
      <c r="Y102" s="18">
        <f t="shared" si="108"/>
        <v>-2.1610268269077304</v>
      </c>
      <c r="Z102" s="18">
        <f t="shared" si="108"/>
        <v>-2.2054257868729832</v>
      </c>
      <c r="AA102" s="18">
        <f t="shared" si="108"/>
        <v>-0.95812028443015285</v>
      </c>
      <c r="AB102" s="18">
        <f t="shared" si="109"/>
        <v>-1.3756464572165616</v>
      </c>
      <c r="AD102" s="18">
        <f t="shared" si="110"/>
        <v>-1.3756464572165616</v>
      </c>
      <c r="AE102" s="18">
        <f t="shared" si="111"/>
        <v>2.6847595304496208</v>
      </c>
      <c r="AF102" s="18">
        <f t="shared" si="112"/>
        <v>1.7662628487171261</v>
      </c>
    </row>
    <row r="103" spans="1:32" x14ac:dyDescent="0.2">
      <c r="A103" t="str">
        <f t="shared" si="95"/>
        <v>72 Customer service occupations</v>
      </c>
      <c r="B103" s="18">
        <f t="shared" si="96"/>
        <v>0.91575286376379683</v>
      </c>
      <c r="C103" s="18">
        <f t="shared" si="96"/>
        <v>6.9277726117011218</v>
      </c>
      <c r="D103" s="18">
        <f t="shared" si="96"/>
        <v>5.2673320780267652</v>
      </c>
      <c r="E103" s="18">
        <f t="shared" si="96"/>
        <v>1.42377301706198</v>
      </c>
      <c r="F103" s="18">
        <f t="shared" si="97"/>
        <v>2.6891077598024449</v>
      </c>
      <c r="H103" s="18">
        <f t="shared" si="98"/>
        <v>2.6891077598024449</v>
      </c>
      <c r="I103" s="18">
        <f t="shared" si="99"/>
        <v>3.156034125520768</v>
      </c>
      <c r="J103" s="18">
        <f t="shared" si="100"/>
        <v>5.0125154874878008</v>
      </c>
      <c r="L103" t="str">
        <f t="shared" si="101"/>
        <v>72 Customer service occupations</v>
      </c>
      <c r="M103" s="18">
        <f t="shared" si="102"/>
        <v>-2.0564527837964253</v>
      </c>
      <c r="N103" s="18">
        <f t="shared" si="102"/>
        <v>21.200114051643769</v>
      </c>
      <c r="O103" s="18">
        <f t="shared" si="102"/>
        <v>6.8423256740964833</v>
      </c>
      <c r="P103" s="18">
        <f t="shared" si="102"/>
        <v>1.7912207626062049</v>
      </c>
      <c r="Q103" s="18">
        <f t="shared" si="103"/>
        <v>3.4478159846281331</v>
      </c>
      <c r="S103" s="18">
        <f t="shared" si="104"/>
        <v>3.4478159846281331</v>
      </c>
      <c r="T103" s="18">
        <f t="shared" si="105"/>
        <v>2.7398237414809845</v>
      </c>
      <c r="U103" s="18">
        <f t="shared" si="106"/>
        <v>5.2768727775856394</v>
      </c>
      <c r="W103" t="str">
        <f t="shared" si="107"/>
        <v>72 Customer service occupations</v>
      </c>
      <c r="X103" s="18">
        <f t="shared" si="108"/>
        <v>3.1826920106712953</v>
      </c>
      <c r="Y103" s="18">
        <f t="shared" si="108"/>
        <v>-2.6258936723092652</v>
      </c>
      <c r="Z103" s="18">
        <f t="shared" si="108"/>
        <v>3.8790978512282859</v>
      </c>
      <c r="AA103" s="18">
        <f t="shared" si="108"/>
        <v>1.059774127915003</v>
      </c>
      <c r="AB103" s="18">
        <f t="shared" si="109"/>
        <v>1.9909425315108642</v>
      </c>
      <c r="AD103" s="18">
        <f t="shared" si="110"/>
        <v>1.9909425315108642</v>
      </c>
      <c r="AE103" s="18">
        <f t="shared" si="111"/>
        <v>3.485705650375337</v>
      </c>
      <c r="AF103" s="18">
        <f t="shared" si="112"/>
        <v>4.7849157977468471</v>
      </c>
    </row>
    <row r="104" spans="1:32" x14ac:dyDescent="0.2">
      <c r="A104" t="str">
        <f t="shared" si="95"/>
        <v>81 Process, plant and machine operatives</v>
      </c>
      <c r="B104" s="18">
        <f t="shared" si="96"/>
        <v>-1.5018152024497522</v>
      </c>
      <c r="C104" s="18">
        <f t="shared" si="96"/>
        <v>-7.7785071439753661</v>
      </c>
      <c r="D104" s="18">
        <f t="shared" si="96"/>
        <v>3.5198332888522144</v>
      </c>
      <c r="E104" s="18">
        <f t="shared" si="96"/>
        <v>-0.37636700066797646</v>
      </c>
      <c r="F104" s="18">
        <f t="shared" si="97"/>
        <v>0.90579415903866423</v>
      </c>
      <c r="H104" s="18">
        <f t="shared" si="98"/>
        <v>0.90579415903866423</v>
      </c>
      <c r="I104" s="18">
        <f t="shared" si="99"/>
        <v>2.5492101680965495</v>
      </c>
      <c r="J104" s="18">
        <f t="shared" si="100"/>
        <v>3.198402397259148</v>
      </c>
      <c r="L104" t="str">
        <f t="shared" si="101"/>
        <v>81 Process, plant and machine operatives</v>
      </c>
      <c r="M104" s="18">
        <f t="shared" si="102"/>
        <v>-1.9229924222919248</v>
      </c>
      <c r="N104" s="18">
        <f t="shared" si="102"/>
        <v>-6.2881687316996393</v>
      </c>
      <c r="O104" s="18">
        <f t="shared" si="102"/>
        <v>3.0380887285364588</v>
      </c>
      <c r="P104" s="18">
        <f t="shared" si="102"/>
        <v>-0.51917812713896394</v>
      </c>
      <c r="Q104" s="18">
        <f t="shared" si="103"/>
        <v>0.65271819990910807</v>
      </c>
      <c r="S104" s="18">
        <f t="shared" si="104"/>
        <v>0.65271819990910807</v>
      </c>
      <c r="T104" s="18">
        <f t="shared" si="105"/>
        <v>2.2756235399499891</v>
      </c>
      <c r="U104" s="18">
        <f t="shared" si="106"/>
        <v>2.7580919562445017</v>
      </c>
      <c r="W104" t="str">
        <f t="shared" si="107"/>
        <v>81 Process, plant and machine operatives</v>
      </c>
      <c r="X104" s="18">
        <f t="shared" si="108"/>
        <v>-0.29966748758540884</v>
      </c>
      <c r="Y104" s="18">
        <f t="shared" si="108"/>
        <v>-11.861600553449714</v>
      </c>
      <c r="Z104" s="18">
        <f t="shared" si="108"/>
        <v>4.8742260622857136</v>
      </c>
      <c r="AA104" s="18">
        <f t="shared" si="108"/>
        <v>-4.2918490562815492E-3</v>
      </c>
      <c r="AB104" s="18">
        <f t="shared" si="109"/>
        <v>1.5961295492281646</v>
      </c>
      <c r="AD104" s="18">
        <f t="shared" si="110"/>
        <v>1.5961295492281646</v>
      </c>
      <c r="AE104" s="18">
        <f t="shared" si="111"/>
        <v>3.2925184336341395</v>
      </c>
      <c r="AF104" s="18">
        <f t="shared" si="112"/>
        <v>4.3490964336330373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-0.15214109751734428</v>
      </c>
      <c r="C105" s="18">
        <f t="shared" si="96"/>
        <v>-6.3046952160892067</v>
      </c>
      <c r="D105" s="18">
        <f t="shared" si="96"/>
        <v>1.1939484902969255</v>
      </c>
      <c r="E105" s="18">
        <f t="shared" si="96"/>
        <v>-0.32900616794405702</v>
      </c>
      <c r="F105" s="18">
        <f t="shared" si="97"/>
        <v>0.1760815045744879</v>
      </c>
      <c r="H105" s="18">
        <f t="shared" si="98"/>
        <v>0.1760815045744879</v>
      </c>
      <c r="I105" s="18">
        <f t="shared" si="99"/>
        <v>2.9575894021866</v>
      </c>
      <c r="J105" s="18">
        <f t="shared" si="100"/>
        <v>3.0751825281511103</v>
      </c>
      <c r="L105" t="str">
        <f t="shared" si="101"/>
        <v>82 Transport and mobile machine drivers and operatives</v>
      </c>
      <c r="M105" s="18">
        <f t="shared" si="102"/>
        <v>-6.6840112576405097E-2</v>
      </c>
      <c r="N105" s="18">
        <f t="shared" si="102"/>
        <v>-6.6344460615094132</v>
      </c>
      <c r="O105" s="18">
        <f t="shared" si="102"/>
        <v>0.72792503284708765</v>
      </c>
      <c r="P105" s="18">
        <f t="shared" si="102"/>
        <v>-0.47883333609266554</v>
      </c>
      <c r="Q105" s="18">
        <f t="shared" si="103"/>
        <v>-7.8195539878356257E-2</v>
      </c>
      <c r="S105" s="18">
        <f t="shared" si="104"/>
        <v>-7.8195539878356257E-2</v>
      </c>
      <c r="T105" s="18">
        <f t="shared" si="105"/>
        <v>2.850408007845906</v>
      </c>
      <c r="U105" s="18">
        <f t="shared" si="106"/>
        <v>2.7977483624735289</v>
      </c>
      <c r="W105" t="str">
        <f t="shared" si="107"/>
        <v>82 Transport and mobile machine drivers and operatives</v>
      </c>
      <c r="X105" s="18">
        <f t="shared" si="108"/>
        <v>-1.8033475513761554</v>
      </c>
      <c r="Y105" s="18">
        <f t="shared" si="108"/>
        <v>0.36553570894268805</v>
      </c>
      <c r="Z105" s="18">
        <f t="shared" si="108"/>
        <v>8.6876956888579429</v>
      </c>
      <c r="AA105" s="18">
        <f t="shared" si="108"/>
        <v>1.4377159962253527</v>
      </c>
      <c r="AB105" s="18">
        <f t="shared" si="109"/>
        <v>3.7989837905441526</v>
      </c>
      <c r="AD105" s="18">
        <f t="shared" si="110"/>
        <v>3.7989837905441526</v>
      </c>
      <c r="AE105" s="18">
        <f t="shared" si="111"/>
        <v>4.7295666377713097</v>
      </c>
      <c r="AF105" s="18">
        <f t="shared" si="112"/>
        <v>6.9752495379741486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-3.3402934832154174</v>
      </c>
      <c r="C106" s="18">
        <f t="shared" si="96"/>
        <v>-8.0538536793811843</v>
      </c>
      <c r="D106" s="18">
        <f t="shared" si="96"/>
        <v>-3.8147080120542798</v>
      </c>
      <c r="E106" s="18">
        <f t="shared" si="96"/>
        <v>-0.88599358950813834</v>
      </c>
      <c r="F106" s="18">
        <f t="shared" si="97"/>
        <v>-1.8720083620828665</v>
      </c>
      <c r="H106" s="18">
        <f t="shared" si="98"/>
        <v>-1.8720083620828665</v>
      </c>
      <c r="I106" s="18">
        <f t="shared" si="99"/>
        <v>1.9228370274720907</v>
      </c>
      <c r="J106" s="18">
        <f t="shared" si="100"/>
        <v>0.53822667005325453</v>
      </c>
      <c r="L106" t="str">
        <f t="shared" si="101"/>
        <v>91 Elementary trades and related occupations</v>
      </c>
      <c r="M106" s="18">
        <f t="shared" si="102"/>
        <v>-3.1033006303735844</v>
      </c>
      <c r="N106" s="18">
        <f t="shared" si="102"/>
        <v>-4.3733062156732334</v>
      </c>
      <c r="O106" s="18">
        <f t="shared" si="102"/>
        <v>-4.0778530394046442</v>
      </c>
      <c r="P106" s="18">
        <f t="shared" si="102"/>
        <v>-0.97503033885312229</v>
      </c>
      <c r="Q106" s="18">
        <f t="shared" si="103"/>
        <v>-2.020299200181408</v>
      </c>
      <c r="S106" s="18">
        <f t="shared" si="104"/>
        <v>-2.020299200181408</v>
      </c>
      <c r="T106" s="18">
        <f t="shared" si="105"/>
        <v>1.579256289811326</v>
      </c>
      <c r="U106" s="18">
        <f t="shared" si="106"/>
        <v>8.2200394197373683E-3</v>
      </c>
      <c r="W106" t="str">
        <f t="shared" si="107"/>
        <v>91 Elementary trades and related occupations</v>
      </c>
      <c r="X106" s="18">
        <f t="shared" si="108"/>
        <v>-3.97500440277061</v>
      </c>
      <c r="Y106" s="18">
        <f t="shared" si="108"/>
        <v>-18.136511222315931</v>
      </c>
      <c r="Z106" s="18">
        <f t="shared" si="108"/>
        <v>-2.9914497076671265</v>
      </c>
      <c r="AA106" s="18">
        <f t="shared" si="108"/>
        <v>-0.62097353104130226</v>
      </c>
      <c r="AB106" s="18">
        <f t="shared" si="109"/>
        <v>-1.4174993784368595</v>
      </c>
      <c r="AD106" s="18">
        <f t="shared" si="110"/>
        <v>-1.4174993784368595</v>
      </c>
      <c r="AE106" s="18">
        <f t="shared" si="111"/>
        <v>2.9247611383395045</v>
      </c>
      <c r="AF106" s="18">
        <f t="shared" si="112"/>
        <v>2.011841300719297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-1.160079559172833</v>
      </c>
      <c r="C107" s="18">
        <f t="shared" si="96"/>
        <v>-8.0845675186831158</v>
      </c>
      <c r="D107" s="18">
        <f t="shared" si="96"/>
        <v>-0.1424094317091007</v>
      </c>
      <c r="E107" s="18">
        <f t="shared" si="96"/>
        <v>-0.88730147689778383</v>
      </c>
      <c r="F107" s="18">
        <f t="shared" si="97"/>
        <v>-0.63962357929578939</v>
      </c>
      <c r="H107" s="18">
        <f t="shared" si="98"/>
        <v>-0.63962357929578939</v>
      </c>
      <c r="I107" s="18">
        <f t="shared" si="99"/>
        <v>2.5440781490301267</v>
      </c>
      <c r="J107" s="18">
        <f t="shared" si="100"/>
        <v>2.1005332199255822</v>
      </c>
      <c r="L107" t="str">
        <f t="shared" si="101"/>
        <v>92 Elementary administration and service occupations</v>
      </c>
      <c r="M107" s="18">
        <f t="shared" si="102"/>
        <v>-1.7096373772467865</v>
      </c>
      <c r="N107" s="18">
        <f t="shared" si="102"/>
        <v>-4.2866679128905183</v>
      </c>
      <c r="O107" s="18">
        <f t="shared" si="102"/>
        <v>1.0554903378105829</v>
      </c>
      <c r="P107" s="18">
        <f t="shared" si="102"/>
        <v>-0.54636577217012094</v>
      </c>
      <c r="Q107" s="18">
        <f t="shared" si="103"/>
        <v>-1.5255066652175575E-2</v>
      </c>
      <c r="S107" s="18">
        <f t="shared" si="104"/>
        <v>-1.5255066652175575E-2</v>
      </c>
      <c r="T107" s="18">
        <f t="shared" si="105"/>
        <v>2.3272505912582231</v>
      </c>
      <c r="U107" s="18">
        <f t="shared" si="106"/>
        <v>2.3161996208340252</v>
      </c>
      <c r="W107" t="str">
        <f t="shared" si="107"/>
        <v>92 Elementary administration and service occupations</v>
      </c>
      <c r="X107" s="18">
        <f t="shared" si="108"/>
        <v>-0.59297172994896563</v>
      </c>
      <c r="Y107" s="18">
        <f t="shared" si="108"/>
        <v>-11.894618573655812</v>
      </c>
      <c r="Z107" s="18">
        <f t="shared" si="108"/>
        <v>-1.5169350402039372</v>
      </c>
      <c r="AA107" s="18">
        <f t="shared" si="108"/>
        <v>-1.3251988902726275</v>
      </c>
      <c r="AB107" s="18">
        <f t="shared" si="109"/>
        <v>-1.3891523810767747</v>
      </c>
      <c r="AD107" s="18">
        <f t="shared" si="110"/>
        <v>-1.3891523810767747</v>
      </c>
      <c r="AE107" s="18">
        <f t="shared" si="111"/>
        <v>2.7732951962653907</v>
      </c>
      <c r="AF107" s="18">
        <f t="shared" si="112"/>
        <v>1.8579951807858208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1.0056251820666606</v>
      </c>
      <c r="C109" s="26">
        <f>IF(AND(D$6-C$6 &lt;&gt; 0,C35&lt;&gt;0,D35&lt;&gt;0),(EXP(LN(D35/C35)/(D$6-C$6))-1)*100,0)</f>
        <v>1.0325139801516059</v>
      </c>
      <c r="D109" s="26">
        <f>IF(AND(E$6-D$6 &lt;&gt; 0,D35&lt;&gt;0,E35&lt;&gt;0),(EXP(LN(E35/D35)/(E$6-D$6))-1)*100,0)</f>
        <v>0.2549036886893008</v>
      </c>
      <c r="E109" s="26">
        <f>IF(AND(F$6-E$6 &lt;&gt; 0,E35&lt;&gt;0,F35&lt;&gt;0),(EXP(LN(F35/E35)/(F$6-E$6))-1)*100,0)</f>
        <v>0.28548224299045355</v>
      </c>
      <c r="F109" s="26">
        <f t="shared" ref="F109" si="113">IF(AND(F$6-D$6 &lt;&gt; 0,D35&lt;&gt;0,F35&lt;&gt;0),(EXP(LN(F35/D35)/(F$6-D$6))-1)*100,0)</f>
        <v>0.27528835539654128</v>
      </c>
      <c r="H109" s="26">
        <f t="shared" ref="H109" si="114">IF($F$6-$D$6 &lt;&gt; 0,(EXP(LN(1+(H72/100))/($F$6-$D$6))-1)*100,0)</f>
        <v>0.27528835539654128</v>
      </c>
      <c r="I109" s="26">
        <f>IF(D35&gt;0,((1+(I35/D35))^(1/($F$6-$D$6))-1)*100,0)</f>
        <v>2.7090630183092435</v>
      </c>
      <c r="J109" s="26">
        <f t="shared" ref="J109" si="115">IF($F$6-$D$6 &lt;&gt; 0,(EXP(LN(1+(J72/100))/($F$6-$D$6))-1)*100,0)</f>
        <v>2.8996110568313194</v>
      </c>
      <c r="L109" s="24" t="str">
        <f>L35</f>
        <v>All occupations</v>
      </c>
      <c r="M109" s="26">
        <f>IF(AND(N$6-M$6 &lt;&gt; 0,M35&lt;&gt;0,N35&lt;&gt;0),(EXP(LN(N35/M35)/(N$6-M$6))-1)*100,0)</f>
        <v>0.91802937013398811</v>
      </c>
      <c r="N109" s="26">
        <f>IF(AND(O$6-N$6 &lt;&gt; 0,N35&lt;&gt;0,O35&lt;&gt;0),(EXP(LN(O35/N35)/(O$6-N$6))-1)*100,0)</f>
        <v>0.84650457564912074</v>
      </c>
      <c r="O109" s="26">
        <f>IF(AND(P$6-O$6 &lt;&gt; 0,O35&lt;&gt;0,P35&lt;&gt;0),(EXP(LN(P35/O35)/(P$6-O$6))-1)*100,0)</f>
        <v>0.18403348063926739</v>
      </c>
      <c r="P109" s="26">
        <f>IF(AND(Q$6-P$6 &lt;&gt; 0,P35&lt;&gt;0,Q35&lt;&gt;0),(EXP(LN(Q35/P35)/(Q$6-P$6))-1)*100,0)</f>
        <v>0.1825640233192205</v>
      </c>
      <c r="Q109" s="26">
        <f t="shared" ref="Q109" si="116">IF(AND(Q$6-O$6 &lt;&gt; 0,O35&lt;&gt;0,Q35&lt;&gt;0),(EXP(LN(Q35/O35)/(Q$6-O$6))-1)*100,0)</f>
        <v>0.18305384003107772</v>
      </c>
      <c r="S109" s="26">
        <f t="shared" ref="S109" si="117">IF($F$6-$D$6 &lt;&gt; 0,(EXP(LN(1+(S72/100))/($F$6-$D$6))-1)*100,0)</f>
        <v>0.18305384003107772</v>
      </c>
      <c r="T109" s="26">
        <f t="shared" ref="T109" si="118">IF(O35&gt;0,((1+(T35/O35))^(1/($F$6-$D$6))-1)*100,0)</f>
        <v>2.3106441654106691</v>
      </c>
      <c r="U109" s="26">
        <f t="shared" ref="U109" si="119">IF($F$6-$D$6 &lt;&gt; 0,(EXP(LN(1+(U72/100))/($F$6-$D$6))-1)*100,0)</f>
        <v>2.444085815728414</v>
      </c>
      <c r="W109" s="24" t="str">
        <f>W35</f>
        <v>All occupations</v>
      </c>
      <c r="X109" s="26">
        <f>IF(AND(Y$6-X$6 &lt;&gt; 0,X35&lt;&gt;0,Y35&lt;&gt;0),(EXP(LN(Y35/X35)/(Y$6-X$6))-1)*100,0)</f>
        <v>1.1016224904980998</v>
      </c>
      <c r="Y109" s="26">
        <f>IF(AND(Z$6-Y$6 &lt;&gt; 0,Y35&lt;&gt;0,Z35&lt;&gt;0),(EXP(LN(Z35/Y35)/(Z$6-Y$6))-1)*100,0)</f>
        <v>1.2354397711374698</v>
      </c>
      <c r="Z109" s="26">
        <f>IF(AND(AA$6-Z$6 &lt;&gt; 0,Z35&lt;&gt;0,AA35&lt;&gt;0),(EXP(LN(AA35/Z35)/(AA$6-Z$6))-1)*100,0)</f>
        <v>0.33169551807643582</v>
      </c>
      <c r="AA109" s="26">
        <f>IF(AND(AB$6-AA$6 &lt;&gt; 0,AA35&lt;&gt;0,AB35&lt;&gt;0),(EXP(LN(AB35/AA35)/(AB$6-AA$6))-1)*100,0)</f>
        <v>0.39545266224971787</v>
      </c>
      <c r="AB109" s="26">
        <f t="shared" ref="AB109" si="120">IF(AND(AB$6-Z$6 &lt;&gt; 0,Z35&lt;&gt;0,AB35&lt;&gt;0),(EXP(LN(AB35/Z35)/(AB$6-Z$6))-1)*100,0)</f>
        <v>0.37419578042436896</v>
      </c>
      <c r="AD109" s="26">
        <f t="shared" ref="AD109" si="121">IF($F$6-$D$6 &lt;&gt; 0,(EXP(LN(1+(AD72/100))/($F$6-$D$6))-1)*100,0)</f>
        <v>0.37419578042436896</v>
      </c>
      <c r="AE109" s="26">
        <f t="shared" ref="AE109" si="122">IF(Z35&gt;0,((1+(AE35/Z35))^(1/($F$6-$D$6))-1)*100,0)</f>
        <v>3.1188395507896205</v>
      </c>
      <c r="AF109" s="26">
        <f t="shared" ref="AF109" si="123">IF($F$6-$D$6 &lt;&gt; 0,(EXP(LN(1+(AF72/100))/($F$6-$D$6))-1)*100,0)</f>
        <v>3.3646033961656885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West Yorkshire (Continued)</v>
      </c>
      <c r="L112" s="19" t="str">
        <f>CONCATENATE(L$1," (Continued)")</f>
        <v>Occupation Table 2.1  Males: Employment Change by Occupation (SOC 2020) and Replacement Demand, 2015-2035, West Yorkshire (Continued)</v>
      </c>
      <c r="W112" s="19" t="str">
        <f>CONCATENATE(W$1," (Continued)")</f>
        <v>Occupation Table 2.2  Females: Employment Change by Occupation (SOC 2020) and Replacement Demand, 2015-2035, West Yorkshire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12.58724566458045</v>
      </c>
      <c r="C119" s="27">
        <f t="shared" si="125"/>
        <v>5.6771443341316825</v>
      </c>
      <c r="D119" s="27">
        <f t="shared" si="125"/>
        <v>-6.3420150613203248</v>
      </c>
      <c r="E119" s="27">
        <f t="shared" si="125"/>
        <v>7.5856935248773283</v>
      </c>
      <c r="F119" s="27">
        <f t="shared" ref="F119:F144" si="126">F8-D8</f>
        <v>1.2436784635570035</v>
      </c>
      <c r="L119" t="str">
        <f t="shared" ref="L119:L144" si="127">L8</f>
        <v>11 Corporate managers and directors</v>
      </c>
      <c r="M119" s="27">
        <f t="shared" ref="M119:P144" si="128">N8-M8</f>
        <v>7.0859344197107461</v>
      </c>
      <c r="N119" s="27">
        <f t="shared" si="128"/>
        <v>3.4461423638587263</v>
      </c>
      <c r="O119" s="27">
        <f t="shared" si="128"/>
        <v>-6.2325370559989821</v>
      </c>
      <c r="P119" s="27">
        <f t="shared" si="128"/>
        <v>1.9097320886860061</v>
      </c>
      <c r="Q119" s="27">
        <f t="shared" ref="Q119:Q144" si="129">Q8-O8</f>
        <v>-4.322804967312976</v>
      </c>
      <c r="W119" t="str">
        <f t="shared" ref="W119:W144" si="130">W8</f>
        <v>11 Corporate managers and directors</v>
      </c>
      <c r="X119" s="27">
        <f t="shared" ref="X119:AA144" si="131">Y8-X8</f>
        <v>5.5013112448695765</v>
      </c>
      <c r="Y119" s="27">
        <f t="shared" si="131"/>
        <v>2.2310019702731445</v>
      </c>
      <c r="Z119" s="27">
        <f t="shared" si="131"/>
        <v>-0.10947800532144925</v>
      </c>
      <c r="AA119" s="27">
        <f t="shared" si="131"/>
        <v>5.6759614361913009</v>
      </c>
      <c r="AB119" s="27">
        <f t="shared" ref="AB119:AB144" si="132">AB8-Z8</f>
        <v>5.5664834308698516</v>
      </c>
    </row>
    <row r="120" spans="1:28" x14ac:dyDescent="0.2">
      <c r="A120" t="str">
        <f t="shared" si="124"/>
        <v>12 Other managers and proprietors</v>
      </c>
      <c r="B120" s="27">
        <f t="shared" si="125"/>
        <v>2.7771551099978424</v>
      </c>
      <c r="C120" s="27">
        <f t="shared" si="125"/>
        <v>0.81898731077098574</v>
      </c>
      <c r="D120" s="27">
        <f t="shared" si="125"/>
        <v>7.4189722234458841</v>
      </c>
      <c r="E120" s="27">
        <f t="shared" si="125"/>
        <v>6.7552294707127203</v>
      </c>
      <c r="F120" s="27">
        <f t="shared" si="126"/>
        <v>14.174201694158604</v>
      </c>
      <c r="L120" t="str">
        <f t="shared" si="127"/>
        <v>12 Other managers and proprietors</v>
      </c>
      <c r="M120" s="27">
        <f t="shared" si="128"/>
        <v>0.81880637204922024</v>
      </c>
      <c r="N120" s="27">
        <f t="shared" si="128"/>
        <v>0.3444722481000646</v>
      </c>
      <c r="O120" s="27">
        <f t="shared" si="128"/>
        <v>4.9854604856631681</v>
      </c>
      <c r="P120" s="27">
        <f t="shared" si="128"/>
        <v>3.566029194192339</v>
      </c>
      <c r="Q120" s="27">
        <f t="shared" si="129"/>
        <v>8.5514896798555071</v>
      </c>
      <c r="W120" t="str">
        <f t="shared" si="130"/>
        <v>12 Other managers and proprietors</v>
      </c>
      <c r="X120" s="27">
        <f t="shared" si="131"/>
        <v>1.9583487379486026</v>
      </c>
      <c r="Y120" s="27">
        <f t="shared" si="131"/>
        <v>0.47451506267088561</v>
      </c>
      <c r="Z120" s="27">
        <f t="shared" si="131"/>
        <v>2.4335117377827089</v>
      </c>
      <c r="AA120" s="27">
        <f t="shared" si="131"/>
        <v>3.1892002765203564</v>
      </c>
      <c r="AB120" s="27">
        <f t="shared" si="132"/>
        <v>5.6227120143030653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10.263698342663474</v>
      </c>
      <c r="C121" s="27">
        <f t="shared" si="125"/>
        <v>4.5106694053293452</v>
      </c>
      <c r="D121" s="27">
        <f t="shared" si="125"/>
        <v>3.4311271439724749</v>
      </c>
      <c r="E121" s="27">
        <f t="shared" si="125"/>
        <v>7.6577621522678072</v>
      </c>
      <c r="F121" s="27">
        <f t="shared" si="126"/>
        <v>11.088889296240282</v>
      </c>
      <c r="L121" t="str">
        <f t="shared" si="127"/>
        <v>21 Science, research, engineering and technology professionals</v>
      </c>
      <c r="M121" s="27">
        <f t="shared" si="128"/>
        <v>9.0598351916934448</v>
      </c>
      <c r="N121" s="27">
        <f t="shared" si="128"/>
        <v>1.1457424656071993</v>
      </c>
      <c r="O121" s="27">
        <f t="shared" si="128"/>
        <v>0.67354402294425597</v>
      </c>
      <c r="P121" s="27">
        <f t="shared" si="128"/>
        <v>3.5407373579192907</v>
      </c>
      <c r="Q121" s="27">
        <f t="shared" si="129"/>
        <v>4.2142813808635466</v>
      </c>
      <c r="W121" t="str">
        <f t="shared" si="130"/>
        <v>21 Science, research, engineering and technology professionals</v>
      </c>
      <c r="X121" s="27">
        <f t="shared" si="131"/>
        <v>1.2038631509699513</v>
      </c>
      <c r="Y121" s="27">
        <f t="shared" si="131"/>
        <v>3.3649269397220589</v>
      </c>
      <c r="Z121" s="27">
        <f t="shared" si="131"/>
        <v>2.7575831210282136</v>
      </c>
      <c r="AA121" s="27">
        <f t="shared" si="131"/>
        <v>4.1170247943485947</v>
      </c>
      <c r="AB121" s="27">
        <f t="shared" si="132"/>
        <v>6.8746079153768083</v>
      </c>
    </row>
    <row r="122" spans="1:28" x14ac:dyDescent="0.2">
      <c r="A122" t="str">
        <f t="shared" si="124"/>
        <v>22 Health professionals</v>
      </c>
      <c r="B122" s="27">
        <f t="shared" si="125"/>
        <v>7.9785311680627302</v>
      </c>
      <c r="C122" s="27">
        <f t="shared" si="125"/>
        <v>1.0512011264413061</v>
      </c>
      <c r="D122" s="27">
        <f t="shared" si="125"/>
        <v>4.0000819980883762</v>
      </c>
      <c r="E122" s="27">
        <f t="shared" si="125"/>
        <v>6.0503989416352155</v>
      </c>
      <c r="F122" s="27">
        <f t="shared" si="126"/>
        <v>10.050480939723592</v>
      </c>
      <c r="L122" t="str">
        <f t="shared" si="127"/>
        <v>22 Health professionals</v>
      </c>
      <c r="M122" s="27">
        <f t="shared" si="128"/>
        <v>2.191069617637492</v>
      </c>
      <c r="N122" s="27">
        <f t="shared" si="128"/>
        <v>1.9174987315359378</v>
      </c>
      <c r="O122" s="27">
        <f t="shared" si="128"/>
        <v>0.93514309378227267</v>
      </c>
      <c r="P122" s="27">
        <f t="shared" si="128"/>
        <v>1.4630769803695429</v>
      </c>
      <c r="Q122" s="27">
        <f t="shared" si="129"/>
        <v>2.3982200741518156</v>
      </c>
      <c r="W122" t="str">
        <f t="shared" si="130"/>
        <v>22 Health professionals</v>
      </c>
      <c r="X122" s="27">
        <f t="shared" si="131"/>
        <v>5.7874615504252844</v>
      </c>
      <c r="Y122" s="27">
        <f t="shared" si="131"/>
        <v>-0.86629760509460141</v>
      </c>
      <c r="Z122" s="27">
        <f t="shared" si="131"/>
        <v>3.0649389043060822</v>
      </c>
      <c r="AA122" s="27">
        <f t="shared" si="131"/>
        <v>4.5873219612655731</v>
      </c>
      <c r="AB122" s="27">
        <f t="shared" si="132"/>
        <v>7.6522608655716553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3.8411871649184306</v>
      </c>
      <c r="C123" s="27">
        <f t="shared" si="125"/>
        <v>2.4340911924597535</v>
      </c>
      <c r="D123" s="27">
        <f t="shared" si="125"/>
        <v>1.5371792974245082</v>
      </c>
      <c r="E123" s="27">
        <f t="shared" si="125"/>
        <v>4.4604225962532595</v>
      </c>
      <c r="F123" s="27">
        <f t="shared" si="126"/>
        <v>5.9976018936777677</v>
      </c>
      <c r="L123" t="str">
        <f t="shared" si="127"/>
        <v>23 Teaching and other educational professionals</v>
      </c>
      <c r="M123" s="27">
        <f t="shared" si="128"/>
        <v>0.18167421856532506</v>
      </c>
      <c r="N123" s="27">
        <f t="shared" si="128"/>
        <v>0.35231222613820812</v>
      </c>
      <c r="O123" s="27">
        <f t="shared" si="128"/>
        <v>0.5792358713803516</v>
      </c>
      <c r="P123" s="27">
        <f t="shared" si="128"/>
        <v>0.40206887302358751</v>
      </c>
      <c r="Q123" s="27">
        <f t="shared" si="129"/>
        <v>0.98130474440393911</v>
      </c>
      <c r="W123" t="str">
        <f t="shared" si="130"/>
        <v>23 Teaching and other educational professionals</v>
      </c>
      <c r="X123" s="27">
        <f t="shared" si="131"/>
        <v>3.6595129463530043</v>
      </c>
      <c r="Y123" s="27">
        <f t="shared" si="131"/>
        <v>2.0817789663216075</v>
      </c>
      <c r="Z123" s="27">
        <f t="shared" si="131"/>
        <v>0.95794342604413885</v>
      </c>
      <c r="AA123" s="27">
        <f t="shared" si="131"/>
        <v>4.058353723229672</v>
      </c>
      <c r="AB123" s="27">
        <f t="shared" si="132"/>
        <v>5.0162971492738109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12.413563881109205</v>
      </c>
      <c r="C124" s="27">
        <f t="shared" si="125"/>
        <v>9.0456925427930344</v>
      </c>
      <c r="D124" s="27">
        <f t="shared" si="125"/>
        <v>8.5315021297781044</v>
      </c>
      <c r="E124" s="27">
        <f t="shared" si="125"/>
        <v>11.738601200731978</v>
      </c>
      <c r="F124" s="27">
        <f t="shared" si="126"/>
        <v>20.270103330510082</v>
      </c>
      <c r="L124" t="str">
        <f t="shared" si="127"/>
        <v>24 Business, media and public service professionals</v>
      </c>
      <c r="M124" s="27">
        <f t="shared" si="128"/>
        <v>6.3812227665666157</v>
      </c>
      <c r="N124" s="27">
        <f t="shared" si="128"/>
        <v>3.5048121182985881</v>
      </c>
      <c r="O124" s="27">
        <f t="shared" si="128"/>
        <v>4.379228284597076</v>
      </c>
      <c r="P124" s="27">
        <f t="shared" si="128"/>
        <v>3.7084374993674629</v>
      </c>
      <c r="Q124" s="27">
        <f t="shared" si="129"/>
        <v>8.0876657839645389</v>
      </c>
      <c r="W124" t="str">
        <f t="shared" si="130"/>
        <v>24 Business, media and public service professionals</v>
      </c>
      <c r="X124" s="27">
        <f t="shared" si="131"/>
        <v>6.0323411145427457</v>
      </c>
      <c r="Y124" s="27">
        <f t="shared" si="131"/>
        <v>5.5408804244943184</v>
      </c>
      <c r="Z124" s="27">
        <f t="shared" si="131"/>
        <v>4.1522738451810852</v>
      </c>
      <c r="AA124" s="27">
        <f t="shared" si="131"/>
        <v>8.0301637013644154</v>
      </c>
      <c r="AB124" s="27">
        <f t="shared" si="132"/>
        <v>12.182437546545501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3.9062554570317438</v>
      </c>
      <c r="C125" s="27">
        <f t="shared" si="125"/>
        <v>2.3822093383664189</v>
      </c>
      <c r="D125" s="27">
        <f t="shared" si="125"/>
        <v>-3.1802554926969187</v>
      </c>
      <c r="E125" s="27">
        <f t="shared" si="125"/>
        <v>1.6883591423741713</v>
      </c>
      <c r="F125" s="27">
        <f t="shared" si="126"/>
        <v>-1.4918963503227474</v>
      </c>
      <c r="L125" t="str">
        <f t="shared" si="127"/>
        <v>31 Science, engineering and technology associate professionals</v>
      </c>
      <c r="M125" s="27">
        <f t="shared" si="128"/>
        <v>3.6862859166961108</v>
      </c>
      <c r="N125" s="27">
        <f t="shared" si="128"/>
        <v>0.96245102280142092</v>
      </c>
      <c r="O125" s="27">
        <f t="shared" si="128"/>
        <v>-3.4287269668249696</v>
      </c>
      <c r="P125" s="27">
        <f t="shared" si="128"/>
        <v>0.35030281607138569</v>
      </c>
      <c r="Q125" s="27">
        <f t="shared" si="129"/>
        <v>-3.0784241507535839</v>
      </c>
      <c r="W125" t="str">
        <f t="shared" si="130"/>
        <v>31 Science, engineering and technology associate professionals</v>
      </c>
      <c r="X125" s="27">
        <f t="shared" si="131"/>
        <v>0.21996954033562588</v>
      </c>
      <c r="Y125" s="27">
        <f t="shared" si="131"/>
        <v>1.419758315565022</v>
      </c>
      <c r="Z125" s="27">
        <f t="shared" si="131"/>
        <v>0.24847147412798787</v>
      </c>
      <c r="AA125" s="27">
        <f t="shared" si="131"/>
        <v>1.3380563263028868</v>
      </c>
      <c r="AB125" s="27">
        <f t="shared" si="132"/>
        <v>1.5865278004308747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2.8766701774973811</v>
      </c>
      <c r="C126" s="27">
        <f t="shared" si="125"/>
        <v>0.91570230968373778</v>
      </c>
      <c r="D126" s="27">
        <f t="shared" si="125"/>
        <v>9.4066020548140727E-2</v>
      </c>
      <c r="E126" s="27">
        <f t="shared" si="125"/>
        <v>2.5182038373797688</v>
      </c>
      <c r="F126" s="27">
        <f t="shared" si="126"/>
        <v>2.6122698579279096</v>
      </c>
      <c r="L126" t="str">
        <f t="shared" si="127"/>
        <v>32 Health and social care associate professionals</v>
      </c>
      <c r="M126" s="27">
        <f t="shared" si="128"/>
        <v>0.50817309629086616</v>
      </c>
      <c r="N126" s="27">
        <f t="shared" si="128"/>
        <v>0.59658627615072657</v>
      </c>
      <c r="O126" s="27">
        <f t="shared" si="128"/>
        <v>-0.46127598151173821</v>
      </c>
      <c r="P126" s="27">
        <f t="shared" si="128"/>
        <v>0.44083261864621193</v>
      </c>
      <c r="Q126" s="27">
        <f t="shared" si="129"/>
        <v>-2.0443362865526282E-2</v>
      </c>
      <c r="W126" t="str">
        <f t="shared" si="130"/>
        <v>32 Health and social care associate professionals</v>
      </c>
      <c r="X126" s="27">
        <f t="shared" si="131"/>
        <v>2.3684970812065718</v>
      </c>
      <c r="Y126" s="27">
        <f t="shared" si="131"/>
        <v>0.3191160335329819</v>
      </c>
      <c r="Z126" s="27">
        <f t="shared" si="131"/>
        <v>0.55534200205987005</v>
      </c>
      <c r="AA126" s="27">
        <f t="shared" si="131"/>
        <v>2.0773712187335533</v>
      </c>
      <c r="AB126" s="27">
        <f t="shared" si="132"/>
        <v>2.6327132207934234</v>
      </c>
    </row>
    <row r="127" spans="1:28" x14ac:dyDescent="0.2">
      <c r="A127" t="str">
        <f t="shared" si="124"/>
        <v>33 Protective service occupations</v>
      </c>
      <c r="B127" s="27">
        <f t="shared" si="125"/>
        <v>0.45501258345326789</v>
      </c>
      <c r="C127" s="27">
        <f t="shared" si="125"/>
        <v>1.1118350794388938</v>
      </c>
      <c r="D127" s="27">
        <f t="shared" si="125"/>
        <v>2.4415614998912361</v>
      </c>
      <c r="E127" s="27">
        <f t="shared" si="125"/>
        <v>2.1572299126059136</v>
      </c>
      <c r="F127" s="27">
        <f t="shared" si="126"/>
        <v>4.5987914124971496</v>
      </c>
      <c r="L127" t="str">
        <f t="shared" si="127"/>
        <v>33 Protective service occupations</v>
      </c>
      <c r="M127" s="27">
        <f t="shared" si="128"/>
        <v>0.13507318276400504</v>
      </c>
      <c r="N127" s="27">
        <f t="shared" si="128"/>
        <v>0.73324254922196808</v>
      </c>
      <c r="O127" s="27">
        <f t="shared" si="128"/>
        <v>1.4646727506071766</v>
      </c>
      <c r="P127" s="27">
        <f t="shared" si="128"/>
        <v>0.82853098892850241</v>
      </c>
      <c r="Q127" s="27">
        <f t="shared" si="129"/>
        <v>2.293203739535679</v>
      </c>
      <c r="W127" t="str">
        <f t="shared" si="130"/>
        <v>33 Protective service occupations</v>
      </c>
      <c r="X127" s="27">
        <f t="shared" si="131"/>
        <v>0.3199394006892704</v>
      </c>
      <c r="Y127" s="27">
        <f t="shared" si="131"/>
        <v>0.37859253021691197</v>
      </c>
      <c r="Z127" s="27">
        <f t="shared" si="131"/>
        <v>0.976888749284063</v>
      </c>
      <c r="AA127" s="27">
        <f t="shared" si="131"/>
        <v>1.3286989236774334</v>
      </c>
      <c r="AB127" s="27">
        <f t="shared" si="132"/>
        <v>2.3055876729614964</v>
      </c>
    </row>
    <row r="128" spans="1:28" x14ac:dyDescent="0.2">
      <c r="A128" t="str">
        <f t="shared" si="124"/>
        <v>34 Culture, media and sports occupations</v>
      </c>
      <c r="B128" s="27">
        <f t="shared" si="125"/>
        <v>2.2158645634464005</v>
      </c>
      <c r="C128" s="27">
        <f t="shared" si="125"/>
        <v>1.5022464036262768</v>
      </c>
      <c r="D128" s="27">
        <f t="shared" si="125"/>
        <v>-1.5625494068835764</v>
      </c>
      <c r="E128" s="27">
        <f t="shared" si="125"/>
        <v>1.4299905228945775</v>
      </c>
      <c r="F128" s="27">
        <f t="shared" si="126"/>
        <v>-0.13255888398899884</v>
      </c>
      <c r="L128" t="str">
        <f t="shared" si="127"/>
        <v>34 Culture, media and sports occupations</v>
      </c>
      <c r="M128" s="27">
        <f t="shared" si="128"/>
        <v>1.3496129913207549</v>
      </c>
      <c r="N128" s="27">
        <f t="shared" si="128"/>
        <v>-6.9578857259573468E-2</v>
      </c>
      <c r="O128" s="27">
        <f t="shared" si="128"/>
        <v>-1.0789991927443392</v>
      </c>
      <c r="P128" s="27">
        <f t="shared" si="128"/>
        <v>0.27606508410379149</v>
      </c>
      <c r="Q128" s="27">
        <f t="shared" si="129"/>
        <v>-0.80293410864054771</v>
      </c>
      <c r="W128" t="str">
        <f t="shared" si="130"/>
        <v>34 Culture, media and sports occupations</v>
      </c>
      <c r="X128" s="27">
        <f t="shared" si="131"/>
        <v>0.86625157212563497</v>
      </c>
      <c r="Y128" s="27">
        <f t="shared" si="131"/>
        <v>1.5718252608858396</v>
      </c>
      <c r="Z128" s="27">
        <f t="shared" si="131"/>
        <v>-0.48355021413924781</v>
      </c>
      <c r="AA128" s="27">
        <f t="shared" si="131"/>
        <v>1.1539254387907825</v>
      </c>
      <c r="AB128" s="27">
        <f t="shared" si="132"/>
        <v>0.67037522465153465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4.6606770630886771</v>
      </c>
      <c r="C129" s="27">
        <f t="shared" si="125"/>
        <v>5.1852613625407145</v>
      </c>
      <c r="D129" s="27">
        <f t="shared" si="125"/>
        <v>-3.2419078128912844</v>
      </c>
      <c r="E129" s="27">
        <f t="shared" si="125"/>
        <v>3.4798510782586192</v>
      </c>
      <c r="F129" s="27">
        <f t="shared" si="126"/>
        <v>0.23794326536733479</v>
      </c>
      <c r="L129" t="str">
        <f t="shared" si="127"/>
        <v>35 Business and public service associate professionals</v>
      </c>
      <c r="M129" s="27">
        <f t="shared" si="128"/>
        <v>2.4164860140903848</v>
      </c>
      <c r="N129" s="27">
        <f t="shared" si="128"/>
        <v>2.6959195792335748</v>
      </c>
      <c r="O129" s="27">
        <f t="shared" si="128"/>
        <v>-2.8956962592962512</v>
      </c>
      <c r="P129" s="27">
        <f t="shared" si="128"/>
        <v>-0.18405419782324373</v>
      </c>
      <c r="Q129" s="27">
        <f t="shared" si="129"/>
        <v>-3.0797504571194949</v>
      </c>
      <c r="W129" t="str">
        <f t="shared" si="130"/>
        <v>35 Business and public service associate professionals</v>
      </c>
      <c r="X129" s="27">
        <f t="shared" si="131"/>
        <v>2.2441910489984096</v>
      </c>
      <c r="Y129" s="27">
        <f t="shared" si="131"/>
        <v>2.4893417833070757</v>
      </c>
      <c r="Z129" s="27">
        <f t="shared" si="131"/>
        <v>-0.34621155359504741</v>
      </c>
      <c r="AA129" s="27">
        <f t="shared" si="131"/>
        <v>3.6639052760819979</v>
      </c>
      <c r="AB129" s="27">
        <f t="shared" si="132"/>
        <v>3.3176937224869505</v>
      </c>
    </row>
    <row r="130" spans="1:28" x14ac:dyDescent="0.2">
      <c r="A130" t="str">
        <f t="shared" si="124"/>
        <v>41 Administrative occupations</v>
      </c>
      <c r="B130" s="27">
        <f t="shared" si="125"/>
        <v>-4.4498202967827609</v>
      </c>
      <c r="C130" s="27">
        <f t="shared" si="125"/>
        <v>9.5495363033399201</v>
      </c>
      <c r="D130" s="27">
        <f t="shared" si="125"/>
        <v>-9.2051003223505887</v>
      </c>
      <c r="E130" s="27">
        <f t="shared" si="125"/>
        <v>-3.7251884208009614</v>
      </c>
      <c r="F130" s="27">
        <f t="shared" si="126"/>
        <v>-12.93028874315155</v>
      </c>
      <c r="L130" t="str">
        <f t="shared" si="127"/>
        <v>41 Administrative occupations</v>
      </c>
      <c r="M130" s="27">
        <f t="shared" si="128"/>
        <v>-1.4956907872910676</v>
      </c>
      <c r="N130" s="27">
        <f t="shared" si="128"/>
        <v>8.4386454058734586</v>
      </c>
      <c r="O130" s="27">
        <f t="shared" si="128"/>
        <v>-1.4637867444612525</v>
      </c>
      <c r="P130" s="27">
        <f t="shared" si="128"/>
        <v>5.1219791633521226</v>
      </c>
      <c r="Q130" s="27">
        <f t="shared" si="129"/>
        <v>3.6581924188908701</v>
      </c>
      <c r="W130" t="str">
        <f t="shared" si="130"/>
        <v>41 Administrative occupations</v>
      </c>
      <c r="X130" s="27">
        <f t="shared" si="131"/>
        <v>-2.9541295094915938</v>
      </c>
      <c r="Y130" s="27">
        <f t="shared" si="131"/>
        <v>1.1108908974663194</v>
      </c>
      <c r="Z130" s="27">
        <f t="shared" si="131"/>
        <v>-7.7413135778891586</v>
      </c>
      <c r="AA130" s="27">
        <f t="shared" si="131"/>
        <v>-8.8471675841531621</v>
      </c>
      <c r="AB130" s="27">
        <f t="shared" si="132"/>
        <v>-16.588481162042321</v>
      </c>
    </row>
    <row r="131" spans="1:28" x14ac:dyDescent="0.2">
      <c r="A131" t="str">
        <f t="shared" si="124"/>
        <v>42 Secretarial and related occupations</v>
      </c>
      <c r="B131" s="27">
        <f t="shared" si="125"/>
        <v>-3.1479801799745459</v>
      </c>
      <c r="C131" s="27">
        <f t="shared" si="125"/>
        <v>0.16327637466249811</v>
      </c>
      <c r="D131" s="27">
        <f t="shared" si="125"/>
        <v>2.082982330214076</v>
      </c>
      <c r="E131" s="27">
        <f t="shared" si="125"/>
        <v>-6.133043774000047</v>
      </c>
      <c r="F131" s="27">
        <f t="shared" si="126"/>
        <v>-4.050061443785971</v>
      </c>
      <c r="L131" t="str">
        <f t="shared" si="127"/>
        <v>42 Secretarial and related occupations</v>
      </c>
      <c r="M131" s="27">
        <f t="shared" si="128"/>
        <v>-0.56097686544174419</v>
      </c>
      <c r="N131" s="27">
        <f t="shared" si="128"/>
        <v>-2.3332216416923401E-2</v>
      </c>
      <c r="O131" s="27">
        <f t="shared" si="128"/>
        <v>0.66801119855368007</v>
      </c>
      <c r="P131" s="27">
        <f t="shared" si="128"/>
        <v>0.59760174904554564</v>
      </c>
      <c r="Q131" s="27">
        <f t="shared" si="129"/>
        <v>1.2656129475992257</v>
      </c>
      <c r="W131" t="str">
        <f t="shared" si="130"/>
        <v>42 Secretarial and related occupations</v>
      </c>
      <c r="X131" s="27">
        <f t="shared" si="131"/>
        <v>-2.5870033145328009</v>
      </c>
      <c r="Y131" s="27">
        <f t="shared" si="131"/>
        <v>0.18660859107942684</v>
      </c>
      <c r="Z131" s="27">
        <f t="shared" si="131"/>
        <v>1.4149711316603941</v>
      </c>
      <c r="AA131" s="27">
        <f t="shared" si="131"/>
        <v>-6.7306455230455917</v>
      </c>
      <c r="AB131" s="27">
        <f t="shared" si="132"/>
        <v>-5.3156743913851976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-4.8373962914855184E-2</v>
      </c>
      <c r="C132" s="27">
        <f t="shared" si="125"/>
        <v>-1.7896788266501353</v>
      </c>
      <c r="D132" s="27">
        <f t="shared" si="125"/>
        <v>0.21456917707996759</v>
      </c>
      <c r="E132" s="27">
        <f t="shared" si="125"/>
        <v>1.4648099249767181</v>
      </c>
      <c r="F132" s="27">
        <f t="shared" si="126"/>
        <v>1.6793791020566857</v>
      </c>
      <c r="L132" t="str">
        <f t="shared" si="127"/>
        <v>51 Skilled agricultural and related trades</v>
      </c>
      <c r="M132" s="27">
        <f t="shared" si="128"/>
        <v>-0.52788623770040921</v>
      </c>
      <c r="N132" s="27">
        <f t="shared" si="128"/>
        <v>-1.4541176616371807</v>
      </c>
      <c r="O132" s="27">
        <f t="shared" si="128"/>
        <v>-6.0810007700371926E-2</v>
      </c>
      <c r="P132" s="27">
        <f t="shared" si="128"/>
        <v>0.66901966700955029</v>
      </c>
      <c r="Q132" s="27">
        <f t="shared" si="129"/>
        <v>0.60820965930917836</v>
      </c>
      <c r="W132" t="str">
        <f t="shared" si="130"/>
        <v>51 Skilled agricultural and related trades</v>
      </c>
      <c r="X132" s="27">
        <f t="shared" si="131"/>
        <v>0.47951227478555603</v>
      </c>
      <c r="Y132" s="27">
        <f t="shared" si="131"/>
        <v>-0.33556116501295863</v>
      </c>
      <c r="Z132" s="27">
        <f t="shared" si="131"/>
        <v>0.27537918478033419</v>
      </c>
      <c r="AA132" s="27">
        <f t="shared" si="131"/>
        <v>0.7957902579671563</v>
      </c>
      <c r="AB132" s="27">
        <f t="shared" si="132"/>
        <v>1.0711694427474905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8.490211691899674E-3</v>
      </c>
      <c r="C133" s="27">
        <f t="shared" si="125"/>
        <v>-3.7066786243451944</v>
      </c>
      <c r="D133" s="27">
        <f t="shared" si="125"/>
        <v>-1.1283074832449245</v>
      </c>
      <c r="E133" s="27">
        <f t="shared" si="125"/>
        <v>-3.1923681974750764</v>
      </c>
      <c r="F133" s="27">
        <f t="shared" si="126"/>
        <v>-4.3206756807200009</v>
      </c>
      <c r="L133" t="str">
        <f t="shared" si="127"/>
        <v>52 Skilled metal, electrical and electronic trades</v>
      </c>
      <c r="M133" s="27">
        <f t="shared" si="128"/>
        <v>-0.45854032153959423</v>
      </c>
      <c r="N133" s="27">
        <f t="shared" si="128"/>
        <v>-3.4803232442285719</v>
      </c>
      <c r="O133" s="27">
        <f t="shared" si="128"/>
        <v>-2.3790286786933947</v>
      </c>
      <c r="P133" s="27">
        <f t="shared" si="128"/>
        <v>-3.7719509243297082</v>
      </c>
      <c r="Q133" s="27">
        <f t="shared" si="129"/>
        <v>-6.150979603023103</v>
      </c>
      <c r="W133" t="str">
        <f t="shared" si="130"/>
        <v>52 Skilled metal, electrical and electronic trades</v>
      </c>
      <c r="X133" s="27">
        <f t="shared" si="131"/>
        <v>0.46703053323149069</v>
      </c>
      <c r="Y133" s="27">
        <f t="shared" si="131"/>
        <v>-0.22635538011667666</v>
      </c>
      <c r="Z133" s="27">
        <f t="shared" si="131"/>
        <v>1.2507211954484467</v>
      </c>
      <c r="AA133" s="27">
        <f t="shared" si="131"/>
        <v>0.57958272685460743</v>
      </c>
      <c r="AB133" s="27">
        <f t="shared" si="132"/>
        <v>1.8303039223030542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-1.7676787214232021</v>
      </c>
      <c r="C134" s="27">
        <f t="shared" si="125"/>
        <v>-5.5588813074942607</v>
      </c>
      <c r="D134" s="27">
        <f t="shared" si="125"/>
        <v>7.748721372884404E-3</v>
      </c>
      <c r="E134" s="27">
        <f t="shared" si="125"/>
        <v>-3.9874550537538198</v>
      </c>
      <c r="F134" s="27">
        <f t="shared" si="126"/>
        <v>-3.9797063323809354</v>
      </c>
      <c r="L134" t="str">
        <f t="shared" si="127"/>
        <v>53 Skilled construction and building trades</v>
      </c>
      <c r="M134" s="27">
        <f t="shared" si="128"/>
        <v>-1.813324884083471</v>
      </c>
      <c r="N134" s="27">
        <f t="shared" si="128"/>
        <v>-5.8521992610169988</v>
      </c>
      <c r="O134" s="27">
        <f t="shared" si="128"/>
        <v>3.2716506606760731E-2</v>
      </c>
      <c r="P134" s="27">
        <f t="shared" si="128"/>
        <v>-4.0722063156326946</v>
      </c>
      <c r="Q134" s="27">
        <f t="shared" si="129"/>
        <v>-4.0394898090259339</v>
      </c>
      <c r="W134" t="str">
        <f t="shared" si="130"/>
        <v>53 Skilled construction and building trades</v>
      </c>
      <c r="X134" s="27">
        <f t="shared" si="131"/>
        <v>4.564616266023841E-2</v>
      </c>
      <c r="Y134" s="27">
        <f t="shared" si="131"/>
        <v>0.29331795352265794</v>
      </c>
      <c r="Z134" s="27">
        <f t="shared" si="131"/>
        <v>-2.4967785233794504E-2</v>
      </c>
      <c r="AA134" s="27">
        <f t="shared" si="131"/>
        <v>8.4751261878869943E-2</v>
      </c>
      <c r="AB134" s="27">
        <f t="shared" si="132"/>
        <v>5.978347664507544E-2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-3.7454593042102537</v>
      </c>
      <c r="C135" s="27">
        <f t="shared" si="125"/>
        <v>-0.13331470915025889</v>
      </c>
      <c r="D135" s="27">
        <f t="shared" si="125"/>
        <v>-1.0120410640743387</v>
      </c>
      <c r="E135" s="27">
        <f t="shared" si="125"/>
        <v>-1.1875548850767146</v>
      </c>
      <c r="F135" s="27">
        <f t="shared" si="126"/>
        <v>-2.1995959491510533</v>
      </c>
      <c r="L135" t="str">
        <f t="shared" si="127"/>
        <v>54 Textiles, printing and other skilled trades</v>
      </c>
      <c r="M135" s="27">
        <f t="shared" si="128"/>
        <v>-2.8244317901005385</v>
      </c>
      <c r="N135" s="27">
        <f t="shared" si="128"/>
        <v>-0.72697579321524586</v>
      </c>
      <c r="O135" s="27">
        <f t="shared" si="128"/>
        <v>-0.67647276120905708</v>
      </c>
      <c r="P135" s="27">
        <f t="shared" si="128"/>
        <v>-1.1036646201300346</v>
      </c>
      <c r="Q135" s="27">
        <f t="shared" si="129"/>
        <v>-1.7801373813390917</v>
      </c>
      <c r="W135" t="str">
        <f t="shared" si="130"/>
        <v>54 Textiles, printing and other skilled trades</v>
      </c>
      <c r="X135" s="27">
        <f t="shared" si="131"/>
        <v>-0.92102751410976502</v>
      </c>
      <c r="Y135" s="27">
        <f t="shared" si="131"/>
        <v>0.59366108406497275</v>
      </c>
      <c r="Z135" s="27">
        <f t="shared" si="131"/>
        <v>-0.33556830286524075</v>
      </c>
      <c r="AA135" s="27">
        <f t="shared" si="131"/>
        <v>-8.3890264946722581E-2</v>
      </c>
      <c r="AB135" s="27">
        <f t="shared" si="132"/>
        <v>-0.41945856781196333</v>
      </c>
    </row>
    <row r="136" spans="1:28" x14ac:dyDescent="0.2">
      <c r="A136" t="str">
        <f t="shared" si="124"/>
        <v>61 Caring personal service occupations</v>
      </c>
      <c r="B136" s="27">
        <f t="shared" si="125"/>
        <v>3.022500705868012</v>
      </c>
      <c r="C136" s="27">
        <f t="shared" si="125"/>
        <v>-1.7061670862444345</v>
      </c>
      <c r="D136" s="27">
        <f t="shared" si="125"/>
        <v>7.3221636563641681</v>
      </c>
      <c r="E136" s="27">
        <f t="shared" si="125"/>
        <v>10.286456064951778</v>
      </c>
      <c r="F136" s="27">
        <f t="shared" si="126"/>
        <v>17.608619721315947</v>
      </c>
      <c r="L136" t="str">
        <f t="shared" si="127"/>
        <v>61 Caring personal service occupations</v>
      </c>
      <c r="M136" s="27">
        <f t="shared" si="128"/>
        <v>1.2362978757997176</v>
      </c>
      <c r="N136" s="27">
        <f t="shared" si="128"/>
        <v>-0.31497086452027112</v>
      </c>
      <c r="O136" s="27">
        <f t="shared" si="128"/>
        <v>2.9502819350250356</v>
      </c>
      <c r="P136" s="27">
        <f t="shared" si="128"/>
        <v>2.6292300334889447</v>
      </c>
      <c r="Q136" s="27">
        <f t="shared" si="129"/>
        <v>5.5795119685139802</v>
      </c>
      <c r="W136" t="str">
        <f t="shared" si="130"/>
        <v>61 Caring personal service occupations</v>
      </c>
      <c r="X136" s="27">
        <f t="shared" si="131"/>
        <v>1.7862028300682482</v>
      </c>
      <c r="Y136" s="27">
        <f t="shared" si="131"/>
        <v>-1.391196221724158</v>
      </c>
      <c r="Z136" s="27">
        <f t="shared" si="131"/>
        <v>4.3718817213391503</v>
      </c>
      <c r="AA136" s="27">
        <f t="shared" si="131"/>
        <v>7.6572260314628409</v>
      </c>
      <c r="AB136" s="27">
        <f t="shared" si="132"/>
        <v>12.029107752801991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4.0280138741198108</v>
      </c>
      <c r="C137" s="27">
        <f t="shared" si="125"/>
        <v>-1.4683482798543785</v>
      </c>
      <c r="D137" s="27">
        <f t="shared" si="125"/>
        <v>-1.1213690425206906</v>
      </c>
      <c r="E137" s="27">
        <f t="shared" si="125"/>
        <v>-0.67476258067190287</v>
      </c>
      <c r="F137" s="27">
        <f t="shared" si="126"/>
        <v>-1.7961316231925935</v>
      </c>
      <c r="L137" t="str">
        <f t="shared" si="127"/>
        <v>62 Leisure, travel and related personal service occupations</v>
      </c>
      <c r="M137" s="27">
        <f t="shared" si="128"/>
        <v>1.2739001106686896</v>
      </c>
      <c r="N137" s="27">
        <f t="shared" si="128"/>
        <v>0.29365919151727304</v>
      </c>
      <c r="O137" s="27">
        <f t="shared" si="128"/>
        <v>4.3957069203715449E-2</v>
      </c>
      <c r="P137" s="27">
        <f t="shared" si="128"/>
        <v>0.71586680385899903</v>
      </c>
      <c r="Q137" s="27">
        <f t="shared" si="129"/>
        <v>0.75982387306271448</v>
      </c>
      <c r="W137" t="str">
        <f t="shared" si="130"/>
        <v>62 Leisure, travel and related personal service occupations</v>
      </c>
      <c r="X137" s="27">
        <f t="shared" si="131"/>
        <v>2.7541137634512012</v>
      </c>
      <c r="Y137" s="27">
        <f t="shared" si="131"/>
        <v>-1.7620074713717209</v>
      </c>
      <c r="Z137" s="27">
        <f t="shared" si="131"/>
        <v>-1.1653261117244007</v>
      </c>
      <c r="AA137" s="27">
        <f t="shared" si="131"/>
        <v>-1.390629384530957</v>
      </c>
      <c r="AB137" s="27">
        <f t="shared" si="132"/>
        <v>-2.5559554962553577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-0.17645799442413979</v>
      </c>
      <c r="C138" s="27">
        <f t="shared" si="125"/>
        <v>0.30779712733964515</v>
      </c>
      <c r="D138" s="27">
        <f t="shared" si="125"/>
        <v>-0.24554713469186451</v>
      </c>
      <c r="E138" s="27">
        <f t="shared" si="125"/>
        <v>9.231474476991619E-2</v>
      </c>
      <c r="F138" s="27">
        <f t="shared" si="126"/>
        <v>-0.15323238992194832</v>
      </c>
      <c r="L138" t="str">
        <f t="shared" si="127"/>
        <v>63 Community and civil enforcement occupations</v>
      </c>
      <c r="M138" s="27">
        <f t="shared" si="128"/>
        <v>-0.23359048886177702</v>
      </c>
      <c r="N138" s="27">
        <f t="shared" si="128"/>
        <v>0.34167582078727865</v>
      </c>
      <c r="O138" s="27">
        <f t="shared" si="128"/>
        <v>-0.32641727178694901</v>
      </c>
      <c r="P138" s="27">
        <f t="shared" si="128"/>
        <v>0.10126920261618089</v>
      </c>
      <c r="Q138" s="27">
        <f t="shared" si="129"/>
        <v>-0.22514806917076813</v>
      </c>
      <c r="W138" t="str">
        <f t="shared" si="130"/>
        <v>63 Community and civil enforcement occupations</v>
      </c>
      <c r="X138" s="27">
        <f t="shared" si="131"/>
        <v>5.7132494437638598E-2</v>
      </c>
      <c r="Y138" s="27">
        <f t="shared" si="131"/>
        <v>-3.3878693447634833E-2</v>
      </c>
      <c r="Z138" s="27">
        <f t="shared" si="131"/>
        <v>8.0870137095085115E-2</v>
      </c>
      <c r="AA138" s="27">
        <f t="shared" si="131"/>
        <v>-8.954457846263697E-3</v>
      </c>
      <c r="AB138" s="27">
        <f t="shared" si="132"/>
        <v>7.1915679248821418E-2</v>
      </c>
    </row>
    <row r="139" spans="1:28" x14ac:dyDescent="0.2">
      <c r="A139" t="str">
        <f t="shared" si="124"/>
        <v>71 Sales occupations</v>
      </c>
      <c r="B139" s="27">
        <f t="shared" si="125"/>
        <v>0.2882520790844012</v>
      </c>
      <c r="C139" s="27">
        <f t="shared" si="125"/>
        <v>-2.6022542193127833</v>
      </c>
      <c r="D139" s="27">
        <f t="shared" si="125"/>
        <v>-7.0052864914630959</v>
      </c>
      <c r="E139" s="27">
        <f t="shared" si="125"/>
        <v>-4.3645113398121822</v>
      </c>
      <c r="F139" s="27">
        <f t="shared" si="126"/>
        <v>-11.369797831275278</v>
      </c>
      <c r="L139" t="str">
        <f t="shared" si="127"/>
        <v>71 Sales occupations</v>
      </c>
      <c r="M139" s="27">
        <f t="shared" si="128"/>
        <v>3.7281811624996912</v>
      </c>
      <c r="N139" s="27">
        <f t="shared" si="128"/>
        <v>-1.5894743069107022</v>
      </c>
      <c r="O139" s="27">
        <f t="shared" si="128"/>
        <v>-2.1671875260345388</v>
      </c>
      <c r="P139" s="27">
        <f t="shared" si="128"/>
        <v>-0.59997400594616224</v>
      </c>
      <c r="Q139" s="27">
        <f t="shared" si="129"/>
        <v>-2.767161531980701</v>
      </c>
      <c r="W139" t="str">
        <f t="shared" si="130"/>
        <v>71 Sales occupations</v>
      </c>
      <c r="X139" s="27">
        <f t="shared" si="131"/>
        <v>-3.4399290834154854</v>
      </c>
      <c r="Y139" s="27">
        <f t="shared" si="131"/>
        <v>-1.0127799124018964</v>
      </c>
      <c r="Z139" s="27">
        <f t="shared" si="131"/>
        <v>-4.8380989654285358</v>
      </c>
      <c r="AA139" s="27">
        <f t="shared" si="131"/>
        <v>-3.7645373338661088</v>
      </c>
      <c r="AB139" s="27">
        <f t="shared" si="132"/>
        <v>-8.6026362992946446</v>
      </c>
    </row>
    <row r="140" spans="1:28" x14ac:dyDescent="0.2">
      <c r="A140" t="str">
        <f t="shared" si="124"/>
        <v>72 Customer service occupations</v>
      </c>
      <c r="B140" s="27">
        <f t="shared" si="125"/>
        <v>0.82912832530761094</v>
      </c>
      <c r="C140" s="27">
        <f t="shared" si="125"/>
        <v>1.604175781969424</v>
      </c>
      <c r="D140" s="27">
        <f t="shared" si="125"/>
        <v>7.2450357303012787</v>
      </c>
      <c r="E140" s="27">
        <f t="shared" si="125"/>
        <v>4.8600933454288082</v>
      </c>
      <c r="F140" s="27">
        <f t="shared" si="126"/>
        <v>12.105129075730087</v>
      </c>
      <c r="L140" t="str">
        <f t="shared" si="127"/>
        <v>72 Customer service occupations</v>
      </c>
      <c r="M140" s="27">
        <f t="shared" si="128"/>
        <v>-0.80469901534078403</v>
      </c>
      <c r="N140" s="27">
        <f t="shared" si="128"/>
        <v>1.9684088871613916</v>
      </c>
      <c r="O140" s="27">
        <f t="shared" si="128"/>
        <v>4.4140892031673076</v>
      </c>
      <c r="P140" s="27">
        <f t="shared" si="128"/>
        <v>3.0437353441920969</v>
      </c>
      <c r="Q140" s="27">
        <f t="shared" si="129"/>
        <v>7.4578245473594045</v>
      </c>
      <c r="W140" t="str">
        <f t="shared" si="130"/>
        <v>72 Customer service occupations</v>
      </c>
      <c r="X140" s="27">
        <f t="shared" si="131"/>
        <v>1.6338273406484323</v>
      </c>
      <c r="Y140" s="27">
        <f t="shared" si="131"/>
        <v>-0.3642331051919605</v>
      </c>
      <c r="Z140" s="27">
        <f t="shared" si="131"/>
        <v>2.8309465271339729</v>
      </c>
      <c r="AA140" s="27">
        <f t="shared" si="131"/>
        <v>1.8163580012367113</v>
      </c>
      <c r="AB140" s="27">
        <f t="shared" si="132"/>
        <v>4.6473045283706842</v>
      </c>
    </row>
    <row r="141" spans="1:28" x14ac:dyDescent="0.2">
      <c r="A141" t="str">
        <f t="shared" si="124"/>
        <v>81 Process, plant and machine operatives</v>
      </c>
      <c r="B141" s="27">
        <f t="shared" si="125"/>
        <v>-2.5410104379534104</v>
      </c>
      <c r="C141" s="27">
        <f t="shared" si="125"/>
        <v>-3.167631354977928</v>
      </c>
      <c r="D141" s="27">
        <f t="shared" si="125"/>
        <v>7.0913566627830988</v>
      </c>
      <c r="E141" s="27">
        <f t="shared" si="125"/>
        <v>-1.6521749935960699</v>
      </c>
      <c r="F141" s="27">
        <f t="shared" si="126"/>
        <v>5.4391816691870289</v>
      </c>
      <c r="L141" t="str">
        <f t="shared" si="127"/>
        <v>81 Process, plant and machine operatives</v>
      </c>
      <c r="M141" s="27">
        <f t="shared" si="128"/>
        <v>-2.4094997266883915</v>
      </c>
      <c r="N141" s="27">
        <f t="shared" si="128"/>
        <v>-1.8759842484717062</v>
      </c>
      <c r="O141" s="27">
        <f t="shared" si="128"/>
        <v>4.51288639850533</v>
      </c>
      <c r="P141" s="27">
        <f t="shared" si="128"/>
        <v>-1.6469501878423003</v>
      </c>
      <c r="Q141" s="27">
        <f t="shared" si="129"/>
        <v>2.8659362106630297</v>
      </c>
      <c r="W141" t="str">
        <f t="shared" si="130"/>
        <v>81 Process, plant and machine operatives</v>
      </c>
      <c r="X141" s="27">
        <f t="shared" si="131"/>
        <v>-0.13151071126506686</v>
      </c>
      <c r="Y141" s="27">
        <f t="shared" si="131"/>
        <v>-1.2916471065062129</v>
      </c>
      <c r="Z141" s="27">
        <f t="shared" si="131"/>
        <v>2.5784702642778221</v>
      </c>
      <c r="AA141" s="27">
        <f t="shared" si="131"/>
        <v>-5.2248057538459847E-3</v>
      </c>
      <c r="AB141" s="27">
        <f t="shared" si="132"/>
        <v>2.5732454585239761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-0.28280446425920047</v>
      </c>
      <c r="C142" s="27">
        <f t="shared" si="125"/>
        <v>-2.9187042006419972</v>
      </c>
      <c r="D142" s="27">
        <f t="shared" si="125"/>
        <v>2.6519764924438789</v>
      </c>
      <c r="E142" s="27">
        <f t="shared" si="125"/>
        <v>-1.4921056306863676</v>
      </c>
      <c r="F142" s="27">
        <f t="shared" si="126"/>
        <v>1.1598708617575113</v>
      </c>
      <c r="L142" t="str">
        <f t="shared" si="127"/>
        <v>82 Transport and mobile machine drivers and operatives</v>
      </c>
      <c r="M142" s="27">
        <f t="shared" si="128"/>
        <v>-0.11813897062330625</v>
      </c>
      <c r="N142" s="27">
        <f t="shared" si="128"/>
        <v>-2.9266757879041165</v>
      </c>
      <c r="O142" s="27">
        <f t="shared" si="128"/>
        <v>1.5210234344959872</v>
      </c>
      <c r="P142" s="27">
        <f t="shared" si="128"/>
        <v>-2.0014801023162292</v>
      </c>
      <c r="Q142" s="27">
        <f t="shared" si="129"/>
        <v>-0.48045666782024199</v>
      </c>
      <c r="W142" t="str">
        <f t="shared" si="130"/>
        <v>82 Transport and mobile machine drivers and operatives</v>
      </c>
      <c r="X142" s="27">
        <f t="shared" si="131"/>
        <v>-0.16466549363594085</v>
      </c>
      <c r="Y142" s="27">
        <f t="shared" si="131"/>
        <v>7.9715872621699546E-3</v>
      </c>
      <c r="Z142" s="27">
        <f t="shared" si="131"/>
        <v>1.1309530579479259</v>
      </c>
      <c r="AA142" s="27">
        <f t="shared" si="131"/>
        <v>0.50937447162985849</v>
      </c>
      <c r="AB142" s="27">
        <f t="shared" si="132"/>
        <v>1.6403275295777844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-3.2711981841815856</v>
      </c>
      <c r="C143" s="27">
        <f t="shared" si="125"/>
        <v>-1.8099493258757597</v>
      </c>
      <c r="D143" s="27">
        <f t="shared" si="125"/>
        <v>-3.6517547707074627</v>
      </c>
      <c r="E143" s="27">
        <f t="shared" si="125"/>
        <v>-1.4485038265361538</v>
      </c>
      <c r="F143" s="27">
        <f t="shared" si="126"/>
        <v>-5.1002585972436165</v>
      </c>
      <c r="L143" t="str">
        <f t="shared" si="127"/>
        <v>91 Elementary trades and related occupations</v>
      </c>
      <c r="M143" s="27">
        <f t="shared" si="128"/>
        <v>-2.2125811879520363</v>
      </c>
      <c r="N143" s="27">
        <f t="shared" si="128"/>
        <v>-0.7199925552968196</v>
      </c>
      <c r="O143" s="27">
        <f t="shared" si="128"/>
        <v>-2.958619455654441</v>
      </c>
      <c r="P143" s="27">
        <f t="shared" si="128"/>
        <v>-1.1932544056911087</v>
      </c>
      <c r="Q143" s="27">
        <f t="shared" si="129"/>
        <v>-4.1518738613455497</v>
      </c>
      <c r="W143" t="str">
        <f t="shared" si="130"/>
        <v>91 Elementary trades and related occupations</v>
      </c>
      <c r="X143" s="27">
        <f t="shared" si="131"/>
        <v>-1.0586169962295191</v>
      </c>
      <c r="Y143" s="27">
        <f t="shared" si="131"/>
        <v>-1.089956770578957</v>
      </c>
      <c r="Z143" s="27">
        <f t="shared" si="131"/>
        <v>-0.69313531505304748</v>
      </c>
      <c r="AA143" s="27">
        <f t="shared" si="131"/>
        <v>-0.25524942084503488</v>
      </c>
      <c r="AB143" s="27">
        <f t="shared" si="132"/>
        <v>-0.94838473589808236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-5.2654628257961207</v>
      </c>
      <c r="C144" s="27">
        <f t="shared" si="125"/>
        <v>-8.9092180583472071</v>
      </c>
      <c r="D144" s="27">
        <f t="shared" si="125"/>
        <v>-0.71918900086294002</v>
      </c>
      <c r="E144" s="27">
        <f t="shared" si="125"/>
        <v>-8.5757477577095358</v>
      </c>
      <c r="F144" s="27">
        <f t="shared" si="126"/>
        <v>-9.2949367585724758</v>
      </c>
      <c r="L144" t="str">
        <f t="shared" si="127"/>
        <v>92 Elementary administration and service occupations</v>
      </c>
      <c r="M144" s="27">
        <f t="shared" si="128"/>
        <v>-3.9410620002218408</v>
      </c>
      <c r="N144" s="27">
        <f t="shared" si="128"/>
        <v>-2.3657330886328722</v>
      </c>
      <c r="O144" s="27">
        <f t="shared" si="128"/>
        <v>2.8471497466593974</v>
      </c>
      <c r="P144" s="27">
        <f t="shared" si="128"/>
        <v>-2.9678922022135978</v>
      </c>
      <c r="Q144" s="27">
        <f t="shared" si="129"/>
        <v>-0.12074245555420049</v>
      </c>
      <c r="W144" t="str">
        <f t="shared" si="130"/>
        <v>92 Elementary administration and service occupations</v>
      </c>
      <c r="X144" s="27">
        <f t="shared" si="131"/>
        <v>-1.3244008255741662</v>
      </c>
      <c r="Y144" s="27">
        <f t="shared" si="131"/>
        <v>-6.5434849697143633</v>
      </c>
      <c r="Z144" s="27">
        <f t="shared" si="131"/>
        <v>-3.56633874752238</v>
      </c>
      <c r="AA144" s="27">
        <f t="shared" si="131"/>
        <v>-5.6078555554958029</v>
      </c>
      <c r="AB144" s="27">
        <f t="shared" si="132"/>
        <v>-9.1741943030181829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47.456000000001268</v>
      </c>
      <c r="C146" s="29">
        <f t="shared" ref="C146" si="133">D35-C35</f>
        <v>12.488999999999351</v>
      </c>
      <c r="D146" s="29">
        <f>E35-D35</f>
        <v>15.6550000000002</v>
      </c>
      <c r="E146" s="29">
        <f>F35-E35</f>
        <v>35.791999999999462</v>
      </c>
      <c r="F146" s="29">
        <f t="shared" ref="F146" si="134">F35-D35</f>
        <v>51.446999999999662</v>
      </c>
      <c r="L146" s="24" t="str">
        <f>L35</f>
        <v>All occupations</v>
      </c>
      <c r="M146" s="29">
        <f>N35-M35</f>
        <v>22.652130660508078</v>
      </c>
      <c r="N146" s="29">
        <f t="shared" ref="N146" si="135">O35-N35</f>
        <v>5.3422110007749097</v>
      </c>
      <c r="O146" s="29">
        <f>P35-O35</f>
        <v>5.8778420992753126</v>
      </c>
      <c r="P146" s="29">
        <f>Q35-P35</f>
        <v>11.823088502946348</v>
      </c>
      <c r="Q146" s="29">
        <f t="shared" ref="Q146" si="136">Q35-O35</f>
        <v>17.700930602221661</v>
      </c>
      <c r="W146" s="24" t="str">
        <f>W35</f>
        <v>All occupations</v>
      </c>
      <c r="X146" s="29">
        <f>Y35-X35</f>
        <v>24.803869339493076</v>
      </c>
      <c r="Y146" s="29">
        <f t="shared" ref="Y146" si="137">Z35-Y35</f>
        <v>7.1467889992243272</v>
      </c>
      <c r="Z146" s="29">
        <f>AA35-Z35</f>
        <v>9.7771579007247738</v>
      </c>
      <c r="AA146" s="29">
        <f>AB35-AA35</f>
        <v>23.968911497053227</v>
      </c>
      <c r="AB146" s="29">
        <f t="shared" ref="AB146" si="138">AB35-Z35</f>
        <v>33.746069397778001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68.11219572704853</v>
      </c>
      <c r="C153" s="11">
        <f t="shared" ref="C153:F153" si="143">C8</f>
        <v>80.69944139162898</v>
      </c>
      <c r="D153" s="11">
        <f t="shared" si="143"/>
        <v>86.376585725760663</v>
      </c>
      <c r="E153" s="11">
        <f t="shared" si="143"/>
        <v>80.034570664440338</v>
      </c>
      <c r="F153" s="11">
        <f t="shared" si="143"/>
        <v>87.620264189317666</v>
      </c>
      <c r="H153" s="40">
        <f>IF(D$151-B$151 &lt;&gt; 0,(EXP(LN(D153/B153)/(D$151-B$151))-1)*100,0)</f>
        <v>4.8658860003967908</v>
      </c>
      <c r="I153" s="40">
        <f>IF(F$151-D$151 &lt;&gt; 0,(EXP(LN(F153/D153)/(F$151-D$151))-1)*100,0)</f>
        <v>9.5349809146938469E-2</v>
      </c>
      <c r="L153" s="10" t="str">
        <f>L8</f>
        <v>11 Corporate managers and directors</v>
      </c>
      <c r="M153" s="11">
        <f>M8</f>
        <v>46.144289045357773</v>
      </c>
      <c r="N153" s="11">
        <f t="shared" ref="N153:Q153" si="144">N8</f>
        <v>53.230223465068519</v>
      </c>
      <c r="O153" s="11">
        <f t="shared" si="144"/>
        <v>56.676365828927246</v>
      </c>
      <c r="P153" s="11">
        <f t="shared" si="144"/>
        <v>50.443828772928264</v>
      </c>
      <c r="Q153" s="11">
        <f t="shared" si="144"/>
        <v>52.35356086161427</v>
      </c>
      <c r="S153" s="40">
        <f>IF(O$151-M$151 &lt;&gt; 0,(EXP(LN(O153/M153)/(O$151-M$151))-1)*100,0)</f>
        <v>4.1973819690884095</v>
      </c>
      <c r="T153" s="40">
        <f>IF(Q$151-O$151 &lt;&gt; 0,(EXP(LN(Q153/O153)/(Q$151-O$151))-1)*100,0)</f>
        <v>-0.52751930519661094</v>
      </c>
      <c r="W153" s="10" t="str">
        <f>W8</f>
        <v>11 Corporate managers and directors</v>
      </c>
      <c r="X153" s="11">
        <f>X8</f>
        <v>21.967906681690874</v>
      </c>
      <c r="Y153" s="11">
        <f t="shared" ref="Y153:AB153" si="145">Y8</f>
        <v>27.46921792656045</v>
      </c>
      <c r="Z153" s="11">
        <f t="shared" si="145"/>
        <v>29.700219896833595</v>
      </c>
      <c r="AA153" s="11">
        <f t="shared" si="145"/>
        <v>29.590741891512145</v>
      </c>
      <c r="AB153" s="11">
        <f t="shared" si="145"/>
        <v>35.266703327703446</v>
      </c>
      <c r="AD153" s="40">
        <f>IF(Z$151-X$151 &lt;&gt; 0,(EXP(LN(Z153/X153)/(Z$151-X$151))-1)*100,0)</f>
        <v>6.2170408282385736</v>
      </c>
      <c r="AE153" s="40">
        <f>IF(AB$151-Z$151 &lt;&gt; 0,(EXP(LN(AB153/Z153)/(AB$151-Z$151))-1)*100,0)</f>
        <v>1.1518150262154414</v>
      </c>
    </row>
    <row r="154" spans="1:31" x14ac:dyDescent="0.2">
      <c r="A154" s="10" t="str">
        <f t="shared" si="142"/>
        <v>12 Other managers and proprietors</v>
      </c>
      <c r="B154" s="11">
        <f t="shared" si="142"/>
        <v>34.718266555370633</v>
      </c>
      <c r="C154" s="11">
        <f t="shared" ref="C154:F178" si="146">C9</f>
        <v>37.495421665368475</v>
      </c>
      <c r="D154" s="11">
        <f t="shared" si="146"/>
        <v>38.314408976139461</v>
      </c>
      <c r="E154" s="11">
        <f t="shared" si="146"/>
        <v>45.733381199585345</v>
      </c>
      <c r="F154" s="11">
        <f t="shared" si="146"/>
        <v>52.488610670298065</v>
      </c>
      <c r="H154" s="40">
        <f t="shared" ref="H154:H177" si="147">IF(D$151-B$151 &lt;&gt; 0,(EXP(LN(D154/B154)/(D$151-B$151))-1)*100,0)</f>
        <v>1.9907580005628311</v>
      </c>
      <c r="I154" s="40">
        <f t="shared" ref="I154:I180" si="148">IF(F$151-D$151 &lt;&gt; 0,(EXP(LN(F154/D154)/(F$151-D$151))-1)*100,0)</f>
        <v>2.1206404425452297</v>
      </c>
      <c r="L154" s="10" t="str">
        <f t="shared" ref="L154:Q154" si="149">L9</f>
        <v>12 Other managers and proprietors</v>
      </c>
      <c r="M154" s="11">
        <f t="shared" si="149"/>
        <v>20.552702923633209</v>
      </c>
      <c r="N154" s="11">
        <f t="shared" si="149"/>
        <v>21.371509295682429</v>
      </c>
      <c r="O154" s="11">
        <f t="shared" si="149"/>
        <v>21.715981543782494</v>
      </c>
      <c r="P154" s="11">
        <f t="shared" si="149"/>
        <v>26.701442029445662</v>
      </c>
      <c r="Q154" s="11">
        <f t="shared" si="149"/>
        <v>30.267471223638001</v>
      </c>
      <c r="S154" s="40">
        <f t="shared" ref="S154:S177" si="150">IF(O$151-M$151 &lt;&gt; 0,(EXP(LN(O154/M154)/(O$151-M$151))-1)*100,0)</f>
        <v>1.1072047344484526</v>
      </c>
      <c r="T154" s="40">
        <f t="shared" ref="T154:T177" si="151">IF(Q$151-O$151 &lt;&gt; 0,(EXP(LN(Q154/O154)/(Q$151-O$151))-1)*100,0)</f>
        <v>2.2381804379275394</v>
      </c>
      <c r="W154" s="10" t="str">
        <f t="shared" ref="W154:AB154" si="152">W9</f>
        <v>12 Other managers and proprietors</v>
      </c>
      <c r="X154" s="11">
        <f t="shared" si="152"/>
        <v>14.165563631737468</v>
      </c>
      <c r="Y154" s="11">
        <f t="shared" si="152"/>
        <v>16.123912369686071</v>
      </c>
      <c r="Z154" s="11">
        <f t="shared" si="152"/>
        <v>16.598427432356957</v>
      </c>
      <c r="AA154" s="11">
        <f t="shared" si="152"/>
        <v>19.031939170139665</v>
      </c>
      <c r="AB154" s="11">
        <f t="shared" si="152"/>
        <v>22.221139446660022</v>
      </c>
      <c r="AD154" s="40">
        <f t="shared" ref="AD154:AD177" si="153">IF(Z$151-X$151 &lt;&gt; 0,(EXP(LN(Z154/X154)/(Z$151-X$151))-1)*100,0)</f>
        <v>3.2206565077174121</v>
      </c>
      <c r="AE154" s="40">
        <f t="shared" ref="AE154:AE177" si="154">IF(AB$151-Z$151 &lt;&gt; 0,(EXP(LN(AB154/Z154)/(AB$151-Z$151))-1)*100,0)</f>
        <v>1.963943905677934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51.126146735683186</v>
      </c>
      <c r="C155" s="11">
        <f t="shared" si="146"/>
        <v>61.38984507834666</v>
      </c>
      <c r="D155" s="11">
        <f t="shared" si="146"/>
        <v>65.900514483676005</v>
      </c>
      <c r="E155" s="11">
        <f t="shared" si="146"/>
        <v>69.33164162764848</v>
      </c>
      <c r="F155" s="11">
        <f t="shared" si="146"/>
        <v>76.989403779916287</v>
      </c>
      <c r="H155" s="40">
        <f t="shared" si="147"/>
        <v>5.2080929851219038</v>
      </c>
      <c r="I155" s="40">
        <f t="shared" si="148"/>
        <v>1.0422038398748557</v>
      </c>
      <c r="L155" s="10" t="str">
        <f t="shared" ref="L155:Q155" si="155">L10</f>
        <v>21 Science, research, engineering and technology professionals</v>
      </c>
      <c r="M155" s="11">
        <f t="shared" si="155"/>
        <v>40.146537035778096</v>
      </c>
      <c r="N155" s="11">
        <f t="shared" si="155"/>
        <v>49.20637222747154</v>
      </c>
      <c r="O155" s="11">
        <f t="shared" si="155"/>
        <v>50.35211469307874</v>
      </c>
      <c r="P155" s="11">
        <f t="shared" si="155"/>
        <v>51.025658716022996</v>
      </c>
      <c r="Q155" s="11">
        <f t="shared" si="155"/>
        <v>54.566396073942286</v>
      </c>
      <c r="S155" s="40">
        <f t="shared" si="150"/>
        <v>4.6342642849179327</v>
      </c>
      <c r="T155" s="40">
        <f t="shared" si="151"/>
        <v>0.5372890389129692</v>
      </c>
      <c r="W155" s="10" t="str">
        <f t="shared" ref="W155:AB155" si="156">W10</f>
        <v>21 Science, research, engineering and technology professionals</v>
      </c>
      <c r="X155" s="11">
        <f t="shared" si="156"/>
        <v>10.979609699905183</v>
      </c>
      <c r="Y155" s="11">
        <f t="shared" si="156"/>
        <v>12.183472850875134</v>
      </c>
      <c r="Z155" s="11">
        <f t="shared" si="156"/>
        <v>15.548399790597193</v>
      </c>
      <c r="AA155" s="11">
        <f t="shared" si="156"/>
        <v>18.305982911625406</v>
      </c>
      <c r="AB155" s="11">
        <f t="shared" si="156"/>
        <v>22.423007705974001</v>
      </c>
      <c r="AD155" s="40">
        <f t="shared" si="153"/>
        <v>7.2061646861668383</v>
      </c>
      <c r="AE155" s="40">
        <f t="shared" si="154"/>
        <v>2.470898550590328</v>
      </c>
    </row>
    <row r="156" spans="1:31" x14ac:dyDescent="0.2">
      <c r="A156" s="10" t="str">
        <f t="shared" si="142"/>
        <v>22 Health professionals</v>
      </c>
      <c r="B156" s="11">
        <f t="shared" si="142"/>
        <v>44.793326128243457</v>
      </c>
      <c r="C156" s="11">
        <f t="shared" si="146"/>
        <v>52.771857296306187</v>
      </c>
      <c r="D156" s="11">
        <f t="shared" si="146"/>
        <v>53.823058422747494</v>
      </c>
      <c r="E156" s="11">
        <f t="shared" si="146"/>
        <v>57.82314042083587</v>
      </c>
      <c r="F156" s="11">
        <f t="shared" si="146"/>
        <v>63.873539362471085</v>
      </c>
      <c r="H156" s="40">
        <f t="shared" si="147"/>
        <v>3.7411390282461099</v>
      </c>
      <c r="I156" s="40">
        <f t="shared" si="148"/>
        <v>1.1478930417409217</v>
      </c>
      <c r="L156" s="10" t="str">
        <f t="shared" ref="L156:Q156" si="157">L11</f>
        <v>22 Health professionals</v>
      </c>
      <c r="M156" s="11">
        <f t="shared" si="157"/>
        <v>11.850055571237815</v>
      </c>
      <c r="N156" s="11">
        <f t="shared" si="157"/>
        <v>14.041125188875307</v>
      </c>
      <c r="O156" s="11">
        <f t="shared" si="157"/>
        <v>15.958623920411245</v>
      </c>
      <c r="P156" s="11">
        <f t="shared" si="157"/>
        <v>16.893767014193518</v>
      </c>
      <c r="Q156" s="11">
        <f t="shared" si="157"/>
        <v>18.356843994563061</v>
      </c>
      <c r="S156" s="40">
        <f t="shared" si="150"/>
        <v>6.1341168991531969</v>
      </c>
      <c r="T156" s="40">
        <f t="shared" si="151"/>
        <v>0.9377233781882488</v>
      </c>
      <c r="W156" s="10" t="str">
        <f t="shared" ref="W156:AB156" si="158">W11</f>
        <v>22 Health professionals</v>
      </c>
      <c r="X156" s="11">
        <f t="shared" si="158"/>
        <v>32.943270557005604</v>
      </c>
      <c r="Y156" s="11">
        <f t="shared" si="158"/>
        <v>38.730732107430889</v>
      </c>
      <c r="Z156" s="11">
        <f t="shared" si="158"/>
        <v>37.864434502336287</v>
      </c>
      <c r="AA156" s="11">
        <f t="shared" si="158"/>
        <v>40.92937340664237</v>
      </c>
      <c r="AB156" s="11">
        <f t="shared" si="158"/>
        <v>45.516695367907943</v>
      </c>
      <c r="AD156" s="40">
        <f t="shared" si="153"/>
        <v>2.823634885951698</v>
      </c>
      <c r="AE156" s="40">
        <f t="shared" si="154"/>
        <v>1.2346727334631158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49.231783331321303</v>
      </c>
      <c r="C157" s="11">
        <f t="shared" si="146"/>
        <v>53.072970496239734</v>
      </c>
      <c r="D157" s="11">
        <f t="shared" si="146"/>
        <v>55.507061688699487</v>
      </c>
      <c r="E157" s="11">
        <f t="shared" si="146"/>
        <v>57.044240986123995</v>
      </c>
      <c r="F157" s="11">
        <f t="shared" si="146"/>
        <v>61.504663582377255</v>
      </c>
      <c r="H157" s="40">
        <f t="shared" si="147"/>
        <v>2.428434275044844</v>
      </c>
      <c r="I157" s="40">
        <f t="shared" si="148"/>
        <v>0.68636309697684972</v>
      </c>
      <c r="L157" s="10" t="str">
        <f t="shared" ref="L157:Q157" si="159">L12</f>
        <v>23 Teaching and other educational professionals</v>
      </c>
      <c r="M157" s="11">
        <f t="shared" si="159"/>
        <v>15.55937116769616</v>
      </c>
      <c r="N157" s="11">
        <f t="shared" si="159"/>
        <v>15.741045386261485</v>
      </c>
      <c r="O157" s="11">
        <f t="shared" si="159"/>
        <v>16.093357612399693</v>
      </c>
      <c r="P157" s="11">
        <f t="shared" si="159"/>
        <v>16.672593483780044</v>
      </c>
      <c r="Q157" s="11">
        <f t="shared" si="159"/>
        <v>17.074662356803632</v>
      </c>
      <c r="S157" s="40">
        <f t="shared" si="150"/>
        <v>0.67715261373508806</v>
      </c>
      <c r="T157" s="40">
        <f t="shared" si="151"/>
        <v>0.39537297778893254</v>
      </c>
      <c r="W157" s="10" t="str">
        <f t="shared" ref="W157:AB157" si="160">W12</f>
        <v>23 Teaching and other educational professionals</v>
      </c>
      <c r="X157" s="11">
        <f t="shared" si="160"/>
        <v>33.672412163625225</v>
      </c>
      <c r="Y157" s="11">
        <f t="shared" si="160"/>
        <v>37.331925109978229</v>
      </c>
      <c r="Z157" s="11">
        <f t="shared" si="160"/>
        <v>39.413704076299837</v>
      </c>
      <c r="AA157" s="11">
        <f t="shared" si="160"/>
        <v>40.371647502343976</v>
      </c>
      <c r="AB157" s="11">
        <f t="shared" si="160"/>
        <v>44.430001225573648</v>
      </c>
      <c r="AD157" s="40">
        <f t="shared" si="153"/>
        <v>3.1987898382647595</v>
      </c>
      <c r="AE157" s="40">
        <f t="shared" si="154"/>
        <v>0.80187371987097134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59.140634847580934</v>
      </c>
      <c r="C158" s="11">
        <f t="shared" si="146"/>
        <v>71.554198728690139</v>
      </c>
      <c r="D158" s="11">
        <f t="shared" si="146"/>
        <v>80.599891271483173</v>
      </c>
      <c r="E158" s="11">
        <f t="shared" si="146"/>
        <v>89.131393401261278</v>
      </c>
      <c r="F158" s="11">
        <f t="shared" si="146"/>
        <v>100.86999460199326</v>
      </c>
      <c r="H158" s="40">
        <f t="shared" si="147"/>
        <v>6.3872773827837959</v>
      </c>
      <c r="I158" s="40">
        <f t="shared" si="148"/>
        <v>1.5068076142015219</v>
      </c>
      <c r="L158" s="10" t="str">
        <f t="shared" ref="L158:Q158" si="161">L13</f>
        <v>24 Business, media and public service professionals</v>
      </c>
      <c r="M158" s="11">
        <f t="shared" si="161"/>
        <v>33.098233850677488</v>
      </c>
      <c r="N158" s="11">
        <f t="shared" si="161"/>
        <v>39.479456617244104</v>
      </c>
      <c r="O158" s="11">
        <f t="shared" si="161"/>
        <v>42.984268735542692</v>
      </c>
      <c r="P158" s="11">
        <f t="shared" si="161"/>
        <v>47.363497020139768</v>
      </c>
      <c r="Q158" s="11">
        <f t="shared" si="161"/>
        <v>51.071934519507231</v>
      </c>
      <c r="S158" s="40">
        <f t="shared" si="150"/>
        <v>5.3661094807007759</v>
      </c>
      <c r="T158" s="40">
        <f t="shared" si="151"/>
        <v>1.1559697114707168</v>
      </c>
      <c r="W158" s="10" t="str">
        <f t="shared" ref="W158:AB158" si="162">W13</f>
        <v>24 Business, media and public service professionals</v>
      </c>
      <c r="X158" s="11">
        <f t="shared" si="162"/>
        <v>26.042400996903368</v>
      </c>
      <c r="Y158" s="11">
        <f t="shared" si="162"/>
        <v>32.074742111446113</v>
      </c>
      <c r="Z158" s="11">
        <f t="shared" si="162"/>
        <v>37.615622535940432</v>
      </c>
      <c r="AA158" s="11">
        <f t="shared" si="162"/>
        <v>41.767896381121517</v>
      </c>
      <c r="AB158" s="11">
        <f t="shared" si="162"/>
        <v>49.798060082485932</v>
      </c>
      <c r="AD158" s="40">
        <f t="shared" si="153"/>
        <v>7.6310176113113082</v>
      </c>
      <c r="AE158" s="40">
        <f t="shared" si="154"/>
        <v>1.8879782647016841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19.755281606090502</v>
      </c>
      <c r="C159" s="11">
        <f t="shared" si="146"/>
        <v>23.661537063122246</v>
      </c>
      <c r="D159" s="11">
        <f t="shared" si="146"/>
        <v>26.043746401488665</v>
      </c>
      <c r="E159" s="11">
        <f t="shared" si="146"/>
        <v>22.863490908791746</v>
      </c>
      <c r="F159" s="11">
        <f t="shared" si="146"/>
        <v>24.551850051165918</v>
      </c>
      <c r="H159" s="40">
        <f t="shared" si="147"/>
        <v>5.682735629795399</v>
      </c>
      <c r="I159" s="40">
        <f t="shared" si="148"/>
        <v>-0.39249749454124405</v>
      </c>
      <c r="L159" s="10" t="str">
        <f t="shared" ref="L159:Q159" si="163">L14</f>
        <v>31 Science, engineering and technology associate professionals</v>
      </c>
      <c r="M159" s="11">
        <f t="shared" si="163"/>
        <v>14.543681984217105</v>
      </c>
      <c r="N159" s="11">
        <f t="shared" si="163"/>
        <v>18.229967900913216</v>
      </c>
      <c r="O159" s="11">
        <f t="shared" si="163"/>
        <v>19.192418923714637</v>
      </c>
      <c r="P159" s="11">
        <f t="shared" si="163"/>
        <v>15.763691956889668</v>
      </c>
      <c r="Q159" s="11">
        <f t="shared" si="163"/>
        <v>16.113994772961053</v>
      </c>
      <c r="S159" s="40">
        <f t="shared" si="150"/>
        <v>5.7039140900415841</v>
      </c>
      <c r="T159" s="40">
        <f t="shared" si="151"/>
        <v>-1.1587489764841918</v>
      </c>
      <c r="W159" s="10" t="str">
        <f t="shared" ref="W159:AB159" si="164">W14</f>
        <v>31 Science, engineering and technology associate professionals</v>
      </c>
      <c r="X159" s="11">
        <f t="shared" si="164"/>
        <v>5.2115996218733844</v>
      </c>
      <c r="Y159" s="11">
        <f t="shared" si="164"/>
        <v>5.4315691622090103</v>
      </c>
      <c r="Z159" s="11">
        <f t="shared" si="164"/>
        <v>6.8513274777740323</v>
      </c>
      <c r="AA159" s="11">
        <f t="shared" si="164"/>
        <v>7.0997989519020201</v>
      </c>
      <c r="AB159" s="11">
        <f t="shared" si="164"/>
        <v>8.437855278204907</v>
      </c>
      <c r="AD159" s="40">
        <f t="shared" si="153"/>
        <v>5.6235442786029877</v>
      </c>
      <c r="AE159" s="40">
        <f t="shared" si="154"/>
        <v>1.398257009477244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18.828003929054208</v>
      </c>
      <c r="C160" s="11">
        <f t="shared" si="146"/>
        <v>21.70467410655159</v>
      </c>
      <c r="D160" s="11">
        <f t="shared" si="146"/>
        <v>22.620376416235327</v>
      </c>
      <c r="E160" s="11">
        <f t="shared" si="146"/>
        <v>22.714442436783468</v>
      </c>
      <c r="F160" s="11">
        <f t="shared" si="146"/>
        <v>25.232646274163237</v>
      </c>
      <c r="H160" s="40">
        <f t="shared" si="147"/>
        <v>3.7382958669043509</v>
      </c>
      <c r="I160" s="40">
        <f t="shared" si="148"/>
        <v>0.73124417267909081</v>
      </c>
      <c r="L160" s="10" t="str">
        <f t="shared" ref="L160:Q160" si="165">L15</f>
        <v>32 Health and social care associate professionals</v>
      </c>
      <c r="M160" s="11">
        <f t="shared" si="165"/>
        <v>4.7858967509699415</v>
      </c>
      <c r="N160" s="11">
        <f t="shared" si="165"/>
        <v>5.2940698472608076</v>
      </c>
      <c r="O160" s="11">
        <f t="shared" si="165"/>
        <v>5.8906561234115342</v>
      </c>
      <c r="P160" s="11">
        <f t="shared" si="165"/>
        <v>5.429380141899796</v>
      </c>
      <c r="Q160" s="11">
        <f t="shared" si="165"/>
        <v>5.8702127605460079</v>
      </c>
      <c r="S160" s="40">
        <f t="shared" si="150"/>
        <v>4.2413600774504179</v>
      </c>
      <c r="T160" s="40">
        <f>IF(Q$151-O$151 &lt;&gt; 0,(EXP(LN(Q160/O160)/(Q$151-O$151))-1)*100,0)</f>
        <v>-2.317404129090761E-2</v>
      </c>
      <c r="W160" s="10" t="str">
        <f t="shared" ref="W160:AB160" si="166">W15</f>
        <v>32 Health and social care associate professionals</v>
      </c>
      <c r="X160" s="11">
        <f t="shared" si="166"/>
        <v>14.042107178084249</v>
      </c>
      <c r="Y160" s="11">
        <f t="shared" si="166"/>
        <v>16.410604259290821</v>
      </c>
      <c r="Z160" s="11">
        <f t="shared" si="166"/>
        <v>16.729720292823803</v>
      </c>
      <c r="AA160" s="11">
        <f t="shared" si="166"/>
        <v>17.285062294883673</v>
      </c>
      <c r="AB160" s="11">
        <f t="shared" si="166"/>
        <v>19.362433513617226</v>
      </c>
      <c r="AD160" s="40">
        <f t="shared" si="153"/>
        <v>3.564587400304009</v>
      </c>
      <c r="AE160" s="40">
        <f t="shared" si="154"/>
        <v>0.97908178876744412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12.249932559226398</v>
      </c>
      <c r="C161" s="11">
        <f t="shared" si="146"/>
        <v>12.704945142679666</v>
      </c>
      <c r="D161" s="11">
        <f t="shared" si="146"/>
        <v>13.81678022211856</v>
      </c>
      <c r="E161" s="11">
        <f t="shared" si="146"/>
        <v>16.258341722009796</v>
      </c>
      <c r="F161" s="11">
        <f t="shared" si="146"/>
        <v>18.415571634615709</v>
      </c>
      <c r="H161" s="40">
        <f t="shared" si="147"/>
        <v>2.4364761919502653</v>
      </c>
      <c r="I161" s="40">
        <f t="shared" si="148"/>
        <v>1.9338803567545693</v>
      </c>
      <c r="L161" s="10" t="str">
        <f t="shared" ref="L161:Q161" si="167">L16</f>
        <v>33 Protective service occupations</v>
      </c>
      <c r="M161" s="11">
        <f t="shared" si="167"/>
        <v>9.7953810699914641</v>
      </c>
      <c r="N161" s="11">
        <f t="shared" si="167"/>
        <v>9.9304542527554691</v>
      </c>
      <c r="O161" s="11">
        <f t="shared" si="167"/>
        <v>10.663696801977437</v>
      </c>
      <c r="P161" s="11">
        <f t="shared" si="167"/>
        <v>12.128369552584614</v>
      </c>
      <c r="Q161" s="11">
        <f t="shared" si="167"/>
        <v>12.956900541513116</v>
      </c>
      <c r="S161" s="40">
        <f t="shared" si="150"/>
        <v>1.7131935838526013</v>
      </c>
      <c r="T161" s="40">
        <f t="shared" si="151"/>
        <v>1.3070235549945242</v>
      </c>
      <c r="W161" s="10" t="str">
        <f t="shared" ref="W161:AB161" si="168">W16</f>
        <v>33 Protective service occupations</v>
      </c>
      <c r="X161" s="11">
        <f t="shared" si="168"/>
        <v>2.4545514892349232</v>
      </c>
      <c r="Y161" s="11">
        <f t="shared" si="168"/>
        <v>2.7744908899241936</v>
      </c>
      <c r="Z161" s="11">
        <f t="shared" si="168"/>
        <v>3.1530834201411055</v>
      </c>
      <c r="AA161" s="11">
        <f t="shared" si="168"/>
        <v>4.1299721694251685</v>
      </c>
      <c r="AB161" s="11">
        <f t="shared" si="168"/>
        <v>5.4586710931026019</v>
      </c>
      <c r="AD161" s="40">
        <f t="shared" si="153"/>
        <v>5.1362936448936525</v>
      </c>
      <c r="AE161" s="40">
        <f t="shared" si="154"/>
        <v>3.7265892833658665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15.174222582095569</v>
      </c>
      <c r="C162" s="11">
        <f t="shared" si="146"/>
        <v>17.390087145541969</v>
      </c>
      <c r="D162" s="11">
        <f t="shared" si="146"/>
        <v>18.892333549168246</v>
      </c>
      <c r="E162" s="11">
        <f t="shared" si="146"/>
        <v>17.329784142284669</v>
      </c>
      <c r="F162" s="11">
        <f t="shared" si="146"/>
        <v>18.759774665179247</v>
      </c>
      <c r="H162" s="40">
        <f t="shared" si="147"/>
        <v>4.4806415989587345</v>
      </c>
      <c r="I162" s="40">
        <f t="shared" si="148"/>
        <v>-4.6930820047075272E-2</v>
      </c>
      <c r="L162" s="10" t="str">
        <f t="shared" ref="L162:Q162" si="169">L17</f>
        <v>34 Culture, media and sports occupations</v>
      </c>
      <c r="M162" s="11">
        <f t="shared" si="169"/>
        <v>7.6990352805009197</v>
      </c>
      <c r="N162" s="11">
        <f t="shared" si="169"/>
        <v>9.0486482718216745</v>
      </c>
      <c r="O162" s="11">
        <f t="shared" si="169"/>
        <v>8.9790694145621011</v>
      </c>
      <c r="P162" s="11">
        <f t="shared" si="169"/>
        <v>7.9000702218177619</v>
      </c>
      <c r="Q162" s="11">
        <f t="shared" si="169"/>
        <v>8.1761353059215534</v>
      </c>
      <c r="S162" s="40">
        <f t="shared" si="150"/>
        <v>3.1238227766575921</v>
      </c>
      <c r="T162" s="40">
        <f t="shared" si="151"/>
        <v>-0.62256508782432274</v>
      </c>
      <c r="W162" s="10" t="str">
        <f t="shared" ref="W162:AB162" si="170">W17</f>
        <v>34 Culture, media and sports occupations</v>
      </c>
      <c r="X162" s="11">
        <f t="shared" si="170"/>
        <v>7.4751873015946737</v>
      </c>
      <c r="Y162" s="11">
        <f t="shared" si="170"/>
        <v>8.3414388737203087</v>
      </c>
      <c r="Z162" s="11">
        <f t="shared" si="170"/>
        <v>9.9132641346061483</v>
      </c>
      <c r="AA162" s="11">
        <f t="shared" si="170"/>
        <v>9.4297139204669005</v>
      </c>
      <c r="AB162" s="11">
        <f t="shared" si="170"/>
        <v>10.583639359257683</v>
      </c>
      <c r="AD162" s="40">
        <f t="shared" si="153"/>
        <v>5.8081009666308692</v>
      </c>
      <c r="AE162" s="40">
        <f t="shared" si="154"/>
        <v>0.43719076997248418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62.28291001966749</v>
      </c>
      <c r="C163" s="11">
        <f t="shared" si="146"/>
        <v>66.943587082756167</v>
      </c>
      <c r="D163" s="11">
        <f t="shared" si="146"/>
        <v>72.128848445296882</v>
      </c>
      <c r="E163" s="11">
        <f t="shared" si="146"/>
        <v>68.886940632405597</v>
      </c>
      <c r="F163" s="11">
        <f t="shared" si="146"/>
        <v>72.366791710664216</v>
      </c>
      <c r="H163" s="40">
        <f t="shared" si="147"/>
        <v>2.9788459629256803</v>
      </c>
      <c r="I163" s="40">
        <f t="shared" si="148"/>
        <v>2.1958642148489638E-2</v>
      </c>
      <c r="L163" s="10" t="str">
        <f t="shared" ref="L163:Q163" si="171">L18</f>
        <v>35 Business and public service associate professionals</v>
      </c>
      <c r="M163" s="11">
        <f t="shared" si="171"/>
        <v>31.079073760449123</v>
      </c>
      <c r="N163" s="11">
        <f t="shared" si="171"/>
        <v>33.495559774539508</v>
      </c>
      <c r="O163" s="11">
        <f t="shared" si="171"/>
        <v>36.191479353773083</v>
      </c>
      <c r="P163" s="11">
        <f t="shared" si="171"/>
        <v>33.295783094476832</v>
      </c>
      <c r="Q163" s="11">
        <f t="shared" si="171"/>
        <v>33.111728896653588</v>
      </c>
      <c r="S163" s="40">
        <f t="shared" si="150"/>
        <v>3.0926382159182308</v>
      </c>
      <c r="T163" s="40">
        <f t="shared" si="151"/>
        <v>-0.5911534193744683</v>
      </c>
      <c r="W163" s="10" t="str">
        <f t="shared" ref="W163:AB163" si="172">W18</f>
        <v>35 Business and public service associate professionals</v>
      </c>
      <c r="X163" s="11">
        <f t="shared" si="172"/>
        <v>31.203836259218278</v>
      </c>
      <c r="Y163" s="11">
        <f t="shared" si="172"/>
        <v>33.448027308216687</v>
      </c>
      <c r="Z163" s="11">
        <f t="shared" si="172"/>
        <v>35.937369091523763</v>
      </c>
      <c r="AA163" s="11">
        <f t="shared" si="172"/>
        <v>35.591157537928716</v>
      </c>
      <c r="AB163" s="11">
        <f t="shared" si="172"/>
        <v>39.255062814010714</v>
      </c>
      <c r="AD163" s="40">
        <f t="shared" si="153"/>
        <v>2.8650065197219687</v>
      </c>
      <c r="AE163" s="40">
        <f t="shared" si="154"/>
        <v>0.59042114807212887</v>
      </c>
    </row>
    <row r="164" spans="1:31" x14ac:dyDescent="0.2">
      <c r="A164" s="10" t="str">
        <f t="shared" si="142"/>
        <v>41 Administrative occupations</v>
      </c>
      <c r="B164" s="11">
        <f t="shared" si="142"/>
        <v>124.12386132422715</v>
      </c>
      <c r="C164" s="11">
        <f t="shared" si="146"/>
        <v>119.67404102744439</v>
      </c>
      <c r="D164" s="11">
        <f t="shared" si="146"/>
        <v>129.22357733078431</v>
      </c>
      <c r="E164" s="11">
        <f t="shared" si="146"/>
        <v>120.01847700843372</v>
      </c>
      <c r="F164" s="11">
        <f t="shared" si="146"/>
        <v>116.29328858763276</v>
      </c>
      <c r="H164" s="40">
        <f t="shared" si="147"/>
        <v>0.8085333802065664</v>
      </c>
      <c r="I164" s="40">
        <f t="shared" si="148"/>
        <v>-0.70039380729771672</v>
      </c>
      <c r="L164" s="10" t="str">
        <f t="shared" ref="L164:Q164" si="173">L19</f>
        <v>41 Administrative occupations</v>
      </c>
      <c r="M164" s="11">
        <f t="shared" si="173"/>
        <v>44.086923525436596</v>
      </c>
      <c r="N164" s="11">
        <f t="shared" si="173"/>
        <v>42.591232738145528</v>
      </c>
      <c r="O164" s="11">
        <f t="shared" si="173"/>
        <v>51.029878144018987</v>
      </c>
      <c r="P164" s="11">
        <f t="shared" si="173"/>
        <v>49.566091399557735</v>
      </c>
      <c r="Q164" s="11">
        <f t="shared" si="173"/>
        <v>54.688070562909857</v>
      </c>
      <c r="S164" s="40">
        <f t="shared" si="150"/>
        <v>2.9681588913809343</v>
      </c>
      <c r="T164" s="40">
        <f t="shared" si="151"/>
        <v>0.46262877162808191</v>
      </c>
      <c r="W164" s="10" t="str">
        <f t="shared" ref="W164:AB164" si="174">W19</f>
        <v>41 Administrative occupations</v>
      </c>
      <c r="X164" s="11">
        <f t="shared" si="174"/>
        <v>80.036937798790561</v>
      </c>
      <c r="Y164" s="11">
        <f t="shared" si="174"/>
        <v>77.082808289298967</v>
      </c>
      <c r="Z164" s="11">
        <f t="shared" si="174"/>
        <v>78.193699186765286</v>
      </c>
      <c r="AA164" s="11">
        <f t="shared" si="174"/>
        <v>70.452385608876128</v>
      </c>
      <c r="AB164" s="11">
        <f t="shared" si="174"/>
        <v>61.605218024722966</v>
      </c>
      <c r="AD164" s="40">
        <f t="shared" si="153"/>
        <v>-0.46489956795880971</v>
      </c>
      <c r="AE164" s="40">
        <f t="shared" si="154"/>
        <v>-1.5770489163471013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29.66779401880293</v>
      </c>
      <c r="C165" s="11">
        <f t="shared" si="146"/>
        <v>26.519813838828384</v>
      </c>
      <c r="D165" s="11">
        <f t="shared" si="146"/>
        <v>26.683090213490882</v>
      </c>
      <c r="E165" s="11">
        <f t="shared" si="146"/>
        <v>28.766072543704958</v>
      </c>
      <c r="F165" s="11">
        <f t="shared" si="146"/>
        <v>22.633028769704911</v>
      </c>
      <c r="H165" s="40">
        <f t="shared" si="147"/>
        <v>-2.0983133502542217</v>
      </c>
      <c r="I165" s="40">
        <f t="shared" si="148"/>
        <v>-1.0914648231870605</v>
      </c>
      <c r="L165" s="10" t="str">
        <f t="shared" ref="L165:Q165" si="175">L20</f>
        <v>42 Secretarial and related occupations</v>
      </c>
      <c r="M165" s="11">
        <f t="shared" si="175"/>
        <v>2.5814471676520974</v>
      </c>
      <c r="N165" s="11">
        <f t="shared" si="175"/>
        <v>2.0204703022103532</v>
      </c>
      <c r="O165" s="11">
        <f t="shared" si="175"/>
        <v>1.9971380857934298</v>
      </c>
      <c r="P165" s="11">
        <f t="shared" si="175"/>
        <v>2.6651492843471098</v>
      </c>
      <c r="Q165" s="11">
        <f t="shared" si="175"/>
        <v>3.2627510333926555</v>
      </c>
      <c r="S165" s="40">
        <f>IF(O$151-M$151 &lt;&gt; 0,(EXP(LN(O165/M165)/(O$151-M$151))-1)*100,0)</f>
        <v>-5.0032012327885784</v>
      </c>
      <c r="T165" s="40">
        <f t="shared" si="151"/>
        <v>3.3265009786287436</v>
      </c>
      <c r="W165" s="10" t="str">
        <f t="shared" ref="W165:AB165" si="176">W20</f>
        <v>42 Secretarial and related occupations</v>
      </c>
      <c r="X165" s="11">
        <f t="shared" si="176"/>
        <v>27.086346851150829</v>
      </c>
      <c r="Y165" s="11">
        <f t="shared" si="176"/>
        <v>24.499343536618028</v>
      </c>
      <c r="Z165" s="11">
        <f t="shared" si="176"/>
        <v>24.685952127697455</v>
      </c>
      <c r="AA165" s="11">
        <f t="shared" si="176"/>
        <v>26.100923259357849</v>
      </c>
      <c r="AB165" s="11">
        <f t="shared" si="176"/>
        <v>19.370277736312257</v>
      </c>
      <c r="AD165" s="40">
        <f t="shared" si="153"/>
        <v>-1.8387931095714016</v>
      </c>
      <c r="AE165" s="40">
        <f t="shared" si="154"/>
        <v>-1.6036328434143043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12.480052372889476</v>
      </c>
      <c r="C166" s="11">
        <f t="shared" si="146"/>
        <v>12.431678409974621</v>
      </c>
      <c r="D166" s="11">
        <f t="shared" si="146"/>
        <v>10.641999583324486</v>
      </c>
      <c r="E166" s="11">
        <f t="shared" si="146"/>
        <v>10.856568760404453</v>
      </c>
      <c r="F166" s="11">
        <f t="shared" si="146"/>
        <v>12.321378685381172</v>
      </c>
      <c r="H166" s="40">
        <f t="shared" si="147"/>
        <v>-3.1362304723846046</v>
      </c>
      <c r="I166" s="40">
        <f t="shared" si="148"/>
        <v>0.98163649153741872</v>
      </c>
      <c r="L166" s="10" t="str">
        <f t="shared" ref="L166:Q166" si="177">L21</f>
        <v>51 Skilled agricultural and related trades</v>
      </c>
      <c r="M166" s="11">
        <f t="shared" si="177"/>
        <v>10.619592620145003</v>
      </c>
      <c r="N166" s="11">
        <f t="shared" si="177"/>
        <v>10.091706382444594</v>
      </c>
      <c r="O166" s="11">
        <f t="shared" si="177"/>
        <v>8.6375887208074129</v>
      </c>
      <c r="P166" s="11">
        <f t="shared" si="177"/>
        <v>8.576778713107041</v>
      </c>
      <c r="Q166" s="11">
        <f t="shared" si="177"/>
        <v>9.2457983801165913</v>
      </c>
      <c r="S166" s="40">
        <f t="shared" si="150"/>
        <v>-4.0473589801258143</v>
      </c>
      <c r="T166" s="40">
        <f t="shared" si="151"/>
        <v>0.45466888679424056</v>
      </c>
      <c r="W166" s="10" t="str">
        <f t="shared" ref="W166:AB166" si="178">W21</f>
        <v>51 Skilled agricultural and related trades</v>
      </c>
      <c r="X166" s="11">
        <f t="shared" si="178"/>
        <v>1.8604597527444804</v>
      </c>
      <c r="Y166" s="11">
        <f t="shared" si="178"/>
        <v>2.3399720275300364</v>
      </c>
      <c r="Z166" s="11">
        <f t="shared" si="178"/>
        <v>2.0044108625170778</v>
      </c>
      <c r="AA166" s="11">
        <f t="shared" si="178"/>
        <v>2.279790047297412</v>
      </c>
      <c r="AB166" s="11">
        <f t="shared" si="178"/>
        <v>3.0755803052645683</v>
      </c>
      <c r="AD166" s="40">
        <f t="shared" si="153"/>
        <v>1.5016947572059847</v>
      </c>
      <c r="AE166" s="40">
        <f t="shared" si="154"/>
        <v>2.8954146340167242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45.57078011120025</v>
      </c>
      <c r="C167" s="11">
        <f t="shared" si="146"/>
        <v>45.57927032289215</v>
      </c>
      <c r="D167" s="11">
        <f t="shared" si="146"/>
        <v>41.872591698546955</v>
      </c>
      <c r="E167" s="11">
        <f t="shared" si="146"/>
        <v>40.744284215302031</v>
      </c>
      <c r="F167" s="11">
        <f t="shared" si="146"/>
        <v>37.551916017826954</v>
      </c>
      <c r="H167" s="40">
        <f t="shared" si="147"/>
        <v>-1.6784591882092914</v>
      </c>
      <c r="I167" s="40">
        <f t="shared" si="148"/>
        <v>-0.72341780578286663</v>
      </c>
      <c r="L167" s="10" t="str">
        <f t="shared" ref="L167:Q167" si="179">L22</f>
        <v>52 Skilled metal, electrical and electronic trades</v>
      </c>
      <c r="M167" s="11">
        <f t="shared" si="179"/>
        <v>44.810716149161443</v>
      </c>
      <c r="N167" s="11">
        <f t="shared" si="179"/>
        <v>44.352175827621849</v>
      </c>
      <c r="O167" s="11">
        <f t="shared" si="179"/>
        <v>40.871852583393277</v>
      </c>
      <c r="P167" s="11">
        <f t="shared" si="179"/>
        <v>38.492823904699883</v>
      </c>
      <c r="Q167" s="11">
        <f t="shared" si="179"/>
        <v>34.720872980370174</v>
      </c>
      <c r="S167" s="40">
        <f t="shared" si="150"/>
        <v>-1.8232869828959553</v>
      </c>
      <c r="T167" s="40">
        <f t="shared" si="151"/>
        <v>-1.0814471381811686</v>
      </c>
      <c r="W167" s="10" t="str">
        <f t="shared" ref="W167:AB167" si="180">W22</f>
        <v>52 Skilled metal, electrical and electronic trades</v>
      </c>
      <c r="X167" s="11">
        <f t="shared" si="180"/>
        <v>0.76006396203886528</v>
      </c>
      <c r="Y167" s="11">
        <f t="shared" si="180"/>
        <v>1.227094495270356</v>
      </c>
      <c r="Z167" s="11">
        <f t="shared" si="180"/>
        <v>1.0007391151536793</v>
      </c>
      <c r="AA167" s="11">
        <f t="shared" si="180"/>
        <v>2.251460310602126</v>
      </c>
      <c r="AB167" s="11">
        <f t="shared" si="180"/>
        <v>2.8310430374567335</v>
      </c>
      <c r="AD167" s="40">
        <f t="shared" si="153"/>
        <v>5.6559956055798111</v>
      </c>
      <c r="AE167" s="40">
        <f t="shared" si="154"/>
        <v>7.1786723688660903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42.085399170453535</v>
      </c>
      <c r="C168" s="11">
        <f t="shared" si="146"/>
        <v>40.317720449030332</v>
      </c>
      <c r="D168" s="11">
        <f t="shared" si="146"/>
        <v>34.758839141536072</v>
      </c>
      <c r="E168" s="11">
        <f t="shared" si="146"/>
        <v>34.766587862908956</v>
      </c>
      <c r="F168" s="11">
        <f t="shared" si="146"/>
        <v>30.779132809155136</v>
      </c>
      <c r="H168" s="40">
        <f t="shared" si="147"/>
        <v>-3.7530972738056168</v>
      </c>
      <c r="I168" s="40">
        <f t="shared" si="148"/>
        <v>-0.80736945178098152</v>
      </c>
      <c r="L168" s="10" t="str">
        <f t="shared" ref="L168:Q168" si="181">L23</f>
        <v>53 Skilled construction and building trades</v>
      </c>
      <c r="M168" s="11">
        <f t="shared" si="181"/>
        <v>41.707278946704278</v>
      </c>
      <c r="N168" s="11">
        <f t="shared" si="181"/>
        <v>39.893954062620807</v>
      </c>
      <c r="O168" s="11">
        <f t="shared" si="181"/>
        <v>34.041754801603808</v>
      </c>
      <c r="P168" s="11">
        <f t="shared" si="181"/>
        <v>34.074471308210569</v>
      </c>
      <c r="Q168" s="11">
        <f t="shared" si="181"/>
        <v>30.002264992577874</v>
      </c>
      <c r="S168" s="40">
        <f t="shared" si="150"/>
        <v>-3.9803725699789183</v>
      </c>
      <c r="T168" s="40">
        <f t="shared" si="151"/>
        <v>-0.83856410427219918</v>
      </c>
      <c r="W168" s="10" t="str">
        <f t="shared" ref="W168:AB168" si="182">W23</f>
        <v>53 Skilled construction and building trades</v>
      </c>
      <c r="X168" s="11">
        <f t="shared" si="182"/>
        <v>0.37812022374929988</v>
      </c>
      <c r="Y168" s="11">
        <f t="shared" si="182"/>
        <v>0.42376638640953829</v>
      </c>
      <c r="Z168" s="11">
        <f t="shared" si="182"/>
        <v>0.71708433993219622</v>
      </c>
      <c r="AA168" s="11">
        <f t="shared" si="182"/>
        <v>0.69211655469840172</v>
      </c>
      <c r="AB168" s="11">
        <f t="shared" si="182"/>
        <v>0.77686781657727166</v>
      </c>
      <c r="AD168" s="40">
        <f t="shared" si="153"/>
        <v>13.654874410880335</v>
      </c>
      <c r="AE168" s="40">
        <f t="shared" si="154"/>
        <v>0.53527251201834769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25.218980615962128</v>
      </c>
      <c r="C169" s="11">
        <f t="shared" si="146"/>
        <v>21.473521311751874</v>
      </c>
      <c r="D169" s="11">
        <f t="shared" si="146"/>
        <v>21.340206602601615</v>
      </c>
      <c r="E169" s="11">
        <f t="shared" si="146"/>
        <v>20.328165538527276</v>
      </c>
      <c r="F169" s="11">
        <f t="shared" si="146"/>
        <v>19.140610653450562</v>
      </c>
      <c r="H169" s="40">
        <f t="shared" si="147"/>
        <v>-3.2849148826976649</v>
      </c>
      <c r="I169" s="40">
        <f t="shared" si="148"/>
        <v>-0.72258098724536923</v>
      </c>
      <c r="L169" s="10" t="str">
        <f t="shared" ref="L169:Q169" si="183">L24</f>
        <v>54 Textiles, printing and other skilled trades</v>
      </c>
      <c r="M169" s="11">
        <f t="shared" si="183"/>
        <v>15.828289038357241</v>
      </c>
      <c r="N169" s="11">
        <f t="shared" si="183"/>
        <v>13.003857248256702</v>
      </c>
      <c r="O169" s="11">
        <f t="shared" si="183"/>
        <v>12.276881455041456</v>
      </c>
      <c r="P169" s="11">
        <f t="shared" si="183"/>
        <v>11.600408693832399</v>
      </c>
      <c r="Q169" s="11">
        <f t="shared" si="183"/>
        <v>10.496744073702365</v>
      </c>
      <c r="S169" s="40">
        <f t="shared" si="150"/>
        <v>-4.954662316242664</v>
      </c>
      <c r="T169" s="40">
        <f t="shared" si="151"/>
        <v>-1.0389176875595929</v>
      </c>
      <c r="W169" s="10" t="str">
        <f t="shared" ref="W169:AB169" si="184">W24</f>
        <v>54 Textiles, printing and other skilled trades</v>
      </c>
      <c r="X169" s="11">
        <f t="shared" si="184"/>
        <v>9.3906915776049189</v>
      </c>
      <c r="Y169" s="11">
        <f t="shared" si="184"/>
        <v>8.4696640634951539</v>
      </c>
      <c r="Z169" s="11">
        <f t="shared" si="184"/>
        <v>9.0633251475601266</v>
      </c>
      <c r="AA169" s="11">
        <f t="shared" si="184"/>
        <v>8.7277568446948859</v>
      </c>
      <c r="AB169" s="11">
        <f t="shared" si="184"/>
        <v>8.6438665797481633</v>
      </c>
      <c r="AD169" s="40">
        <f t="shared" si="153"/>
        <v>-0.70714536016831531</v>
      </c>
      <c r="AE169" s="40">
        <f t="shared" si="154"/>
        <v>-0.3154086271773493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88.284246954522089</v>
      </c>
      <c r="C170" s="11">
        <f t="shared" si="146"/>
        <v>91.306747660390101</v>
      </c>
      <c r="D170" s="11">
        <f t="shared" si="146"/>
        <v>89.600580574145667</v>
      </c>
      <c r="E170" s="11">
        <f t="shared" si="146"/>
        <v>96.922744230509835</v>
      </c>
      <c r="F170" s="11">
        <f t="shared" si="146"/>
        <v>107.20920029546161</v>
      </c>
      <c r="H170" s="40">
        <f t="shared" si="147"/>
        <v>0.2964407506542921</v>
      </c>
      <c r="I170" s="40">
        <f t="shared" si="148"/>
        <v>1.2033174311539385</v>
      </c>
      <c r="L170" s="10" t="str">
        <f t="shared" ref="L170:Q170" si="185">L25</f>
        <v>61 Caring personal service occupations</v>
      </c>
      <c r="M170" s="11">
        <f t="shared" si="185"/>
        <v>11.543553069542012</v>
      </c>
      <c r="N170" s="11">
        <f t="shared" si="185"/>
        <v>12.77985094534173</v>
      </c>
      <c r="O170" s="11">
        <f t="shared" si="185"/>
        <v>12.464880080821459</v>
      </c>
      <c r="P170" s="11">
        <f t="shared" si="185"/>
        <v>15.415162015846494</v>
      </c>
      <c r="Q170" s="11">
        <f t="shared" si="185"/>
        <v>18.044392049335439</v>
      </c>
      <c r="S170" s="40">
        <f t="shared" si="150"/>
        <v>1.5476132158119604</v>
      </c>
      <c r="T170" s="40">
        <f t="shared" si="151"/>
        <v>2.4967929031020519</v>
      </c>
      <c r="W170" s="10" t="str">
        <f t="shared" ref="W170:AB170" si="186">W25</f>
        <v>61 Caring personal service occupations</v>
      </c>
      <c r="X170" s="11">
        <f t="shared" si="186"/>
        <v>76.740693884980104</v>
      </c>
      <c r="Y170" s="11">
        <f t="shared" si="186"/>
        <v>78.526896715048352</v>
      </c>
      <c r="Z170" s="11">
        <f t="shared" si="186"/>
        <v>77.135700493324194</v>
      </c>
      <c r="AA170" s="11">
        <f t="shared" si="186"/>
        <v>81.507582214663344</v>
      </c>
      <c r="AB170" s="11">
        <f t="shared" si="186"/>
        <v>89.164808246126185</v>
      </c>
      <c r="AD170" s="40">
        <f t="shared" si="153"/>
        <v>0.1027344960470078</v>
      </c>
      <c r="AE170" s="40">
        <f t="shared" si="154"/>
        <v>0.97081695233236509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24.735087543048937</v>
      </c>
      <c r="C171" s="11">
        <f t="shared" si="146"/>
        <v>28.763101417168748</v>
      </c>
      <c r="D171" s="11">
        <f t="shared" si="146"/>
        <v>27.29475313731437</v>
      </c>
      <c r="E171" s="11">
        <f t="shared" si="146"/>
        <v>26.173384094793679</v>
      </c>
      <c r="F171" s="11">
        <f t="shared" si="146"/>
        <v>25.498621514121776</v>
      </c>
      <c r="H171" s="40">
        <f t="shared" si="147"/>
        <v>1.9889554373171636</v>
      </c>
      <c r="I171" s="40">
        <f t="shared" si="148"/>
        <v>-0.45277253736978329</v>
      </c>
      <c r="L171" s="10" t="str">
        <f t="shared" ref="L171:Q171" si="187">L26</f>
        <v>62 Leisure, travel and related personal service occupations</v>
      </c>
      <c r="M171" s="11">
        <f t="shared" si="187"/>
        <v>7.0287769956928194</v>
      </c>
      <c r="N171" s="11">
        <f t="shared" si="187"/>
        <v>8.302677106361509</v>
      </c>
      <c r="O171" s="11">
        <f t="shared" si="187"/>
        <v>8.5963362978787821</v>
      </c>
      <c r="P171" s="11">
        <f t="shared" si="187"/>
        <v>8.6402933670824975</v>
      </c>
      <c r="Q171" s="11">
        <f t="shared" si="187"/>
        <v>9.3561601709414965</v>
      </c>
      <c r="S171" s="40">
        <f t="shared" si="150"/>
        <v>4.1086288127267334</v>
      </c>
      <c r="T171" s="40">
        <f t="shared" si="151"/>
        <v>0.5662563214670957</v>
      </c>
      <c r="W171" s="10" t="str">
        <f t="shared" ref="W171:AB171" si="188">W26</f>
        <v>62 Leisure, travel and related personal service occupations</v>
      </c>
      <c r="X171" s="11">
        <f t="shared" si="188"/>
        <v>17.706310547356097</v>
      </c>
      <c r="Y171" s="11">
        <f t="shared" si="188"/>
        <v>20.460424310807298</v>
      </c>
      <c r="Z171" s="11">
        <f t="shared" si="188"/>
        <v>18.698416839435577</v>
      </c>
      <c r="AA171" s="11">
        <f t="shared" si="188"/>
        <v>17.533090727711176</v>
      </c>
      <c r="AB171" s="11">
        <f t="shared" si="188"/>
        <v>16.142461343180219</v>
      </c>
      <c r="AD171" s="40">
        <f t="shared" si="153"/>
        <v>1.0963211381097571</v>
      </c>
      <c r="AE171" s="40">
        <f t="shared" si="154"/>
        <v>-0.9751193005596126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1.1816833079212998</v>
      </c>
      <c r="C172" s="11">
        <f t="shared" si="146"/>
        <v>1.00522531349716</v>
      </c>
      <c r="D172" s="11">
        <f t="shared" si="146"/>
        <v>1.3130224408368052</v>
      </c>
      <c r="E172" s="11">
        <f t="shared" si="146"/>
        <v>1.0674753061449407</v>
      </c>
      <c r="F172" s="11">
        <f t="shared" si="146"/>
        <v>1.1597900509148569</v>
      </c>
      <c r="H172" s="40">
        <f t="shared" si="147"/>
        <v>2.1302063916730951</v>
      </c>
      <c r="I172" s="40">
        <f t="shared" si="148"/>
        <v>-0.82387200676709016</v>
      </c>
      <c r="L172" s="10" t="str">
        <f t="shared" ref="L172:Q172" si="189">L27</f>
        <v>63 Community and civil enforcement occupations</v>
      </c>
      <c r="M172" s="11">
        <f t="shared" si="189"/>
        <v>0.936041364065063</v>
      </c>
      <c r="N172" s="11">
        <f t="shared" si="189"/>
        <v>0.70245087520328597</v>
      </c>
      <c r="O172" s="11">
        <f t="shared" si="189"/>
        <v>1.0441266959905646</v>
      </c>
      <c r="P172" s="11">
        <f t="shared" si="189"/>
        <v>0.71770942420361561</v>
      </c>
      <c r="Q172" s="11">
        <f t="shared" si="189"/>
        <v>0.8189786268197965</v>
      </c>
      <c r="S172" s="40">
        <f t="shared" si="150"/>
        <v>2.2095866175911194</v>
      </c>
      <c r="T172" s="40">
        <f t="shared" si="151"/>
        <v>-1.6061491624225654</v>
      </c>
      <c r="W172" s="10" t="str">
        <f t="shared" ref="W172:AB172" si="190">W27</f>
        <v>63 Community and civil enforcement occupations</v>
      </c>
      <c r="X172" s="11">
        <f t="shared" si="190"/>
        <v>0.24564194385623625</v>
      </c>
      <c r="Y172" s="11">
        <f t="shared" si="190"/>
        <v>0.30277443829387485</v>
      </c>
      <c r="Z172" s="11">
        <f t="shared" si="190"/>
        <v>0.26889574484624001</v>
      </c>
      <c r="AA172" s="11">
        <f t="shared" si="190"/>
        <v>0.34976588194132513</v>
      </c>
      <c r="AB172" s="11">
        <f t="shared" si="190"/>
        <v>0.34081142409506143</v>
      </c>
      <c r="AD172" s="40">
        <f t="shared" si="153"/>
        <v>1.8254365909876835</v>
      </c>
      <c r="AE172" s="40">
        <f t="shared" si="154"/>
        <v>1.5925857707841606</v>
      </c>
    </row>
    <row r="173" spans="1:31" x14ac:dyDescent="0.2">
      <c r="A173" s="10" t="str">
        <f t="shared" si="142"/>
        <v>71 Sales occupations</v>
      </c>
      <c r="B173" s="11">
        <f t="shared" si="142"/>
        <v>79.977945128675628</v>
      </c>
      <c r="C173" s="11">
        <f t="shared" si="146"/>
        <v>80.26619720776003</v>
      </c>
      <c r="D173" s="11">
        <f t="shared" si="146"/>
        <v>77.663942988447246</v>
      </c>
      <c r="E173" s="11">
        <f t="shared" si="146"/>
        <v>70.65865649698415</v>
      </c>
      <c r="F173" s="11">
        <f t="shared" si="146"/>
        <v>66.294145157171968</v>
      </c>
      <c r="H173" s="40">
        <f t="shared" si="147"/>
        <v>-0.58547567815065982</v>
      </c>
      <c r="I173" s="40">
        <f t="shared" si="148"/>
        <v>-1.0497150329405347</v>
      </c>
      <c r="L173" s="10" t="str">
        <f t="shared" ref="L173:Q173" si="191">L28</f>
        <v>71 Sales occupations</v>
      </c>
      <c r="M173" s="11">
        <f t="shared" si="191"/>
        <v>29.672336277132931</v>
      </c>
      <c r="N173" s="11">
        <f t="shared" si="191"/>
        <v>33.400517439632623</v>
      </c>
      <c r="O173" s="11">
        <f t="shared" si="191"/>
        <v>31.81104313272192</v>
      </c>
      <c r="P173" s="11">
        <f t="shared" si="191"/>
        <v>29.643855606687382</v>
      </c>
      <c r="Q173" s="11">
        <f t="shared" si="191"/>
        <v>29.043881600741219</v>
      </c>
      <c r="S173" s="40">
        <f t="shared" si="150"/>
        <v>1.4016994521239168</v>
      </c>
      <c r="T173" s="40">
        <f t="shared" si="151"/>
        <v>-0.60486761797220456</v>
      </c>
      <c r="W173" s="10" t="str">
        <f t="shared" ref="W173:AB173" si="192">W28</f>
        <v>71 Sales occupations</v>
      </c>
      <c r="X173" s="11">
        <f t="shared" si="192"/>
        <v>50.30560885154275</v>
      </c>
      <c r="Y173" s="11">
        <f t="shared" si="192"/>
        <v>46.865679768127265</v>
      </c>
      <c r="Z173" s="11">
        <f t="shared" si="192"/>
        <v>45.852899855725369</v>
      </c>
      <c r="AA173" s="11">
        <f t="shared" si="192"/>
        <v>41.014800890296833</v>
      </c>
      <c r="AB173" s="11">
        <f t="shared" si="192"/>
        <v>37.250263556430724</v>
      </c>
      <c r="AD173" s="40">
        <f t="shared" si="153"/>
        <v>-1.8364898860571466</v>
      </c>
      <c r="AE173" s="40">
        <f t="shared" si="154"/>
        <v>-1.3756464572165616</v>
      </c>
    </row>
    <row r="174" spans="1:31" x14ac:dyDescent="0.2">
      <c r="A174" s="10" t="str">
        <f t="shared" si="142"/>
        <v>72 Customer service occupations</v>
      </c>
      <c r="B174" s="11">
        <f t="shared" si="142"/>
        <v>22.326593894269095</v>
      </c>
      <c r="C174" s="11">
        <f t="shared" si="146"/>
        <v>23.155722219576706</v>
      </c>
      <c r="D174" s="11">
        <f t="shared" si="146"/>
        <v>24.75989800154613</v>
      </c>
      <c r="E174" s="11">
        <f t="shared" si="146"/>
        <v>32.004933731847409</v>
      </c>
      <c r="F174" s="11">
        <f t="shared" si="146"/>
        <v>36.865027077276217</v>
      </c>
      <c r="H174" s="40">
        <f t="shared" si="147"/>
        <v>2.0904870338479098</v>
      </c>
      <c r="I174" s="40">
        <f t="shared" si="148"/>
        <v>2.6891077598024449</v>
      </c>
      <c r="L174" s="10" t="str">
        <f t="shared" ref="L174:Q174" si="193">L29</f>
        <v>72 Customer service occupations</v>
      </c>
      <c r="M174" s="11">
        <f t="shared" si="193"/>
        <v>10.089596645449376</v>
      </c>
      <c r="N174" s="11">
        <f t="shared" si="193"/>
        <v>9.2848976301085919</v>
      </c>
      <c r="O174" s="11">
        <f t="shared" si="193"/>
        <v>11.253306517269984</v>
      </c>
      <c r="P174" s="11">
        <f t="shared" si="193"/>
        <v>15.667395720437291</v>
      </c>
      <c r="Q174" s="11">
        <f t="shared" si="193"/>
        <v>18.711131064629388</v>
      </c>
      <c r="S174" s="40">
        <f t="shared" si="150"/>
        <v>2.2071477359727254</v>
      </c>
      <c r="T174" s="40">
        <f t="shared" si="151"/>
        <v>3.4478159846281331</v>
      </c>
      <c r="W174" s="10" t="str">
        <f t="shared" ref="W174:AB174" si="194">W29</f>
        <v>72 Customer service occupations</v>
      </c>
      <c r="X174" s="11">
        <f t="shared" si="194"/>
        <v>12.236997248819673</v>
      </c>
      <c r="Y174" s="11">
        <f t="shared" si="194"/>
        <v>13.870824589468105</v>
      </c>
      <c r="Z174" s="11">
        <f t="shared" si="194"/>
        <v>13.506591484276145</v>
      </c>
      <c r="AA174" s="11">
        <f t="shared" si="194"/>
        <v>16.337538011410118</v>
      </c>
      <c r="AB174" s="11">
        <f t="shared" si="194"/>
        <v>18.153896012646829</v>
      </c>
      <c r="AD174" s="40">
        <f t="shared" si="153"/>
        <v>1.9938957625517562</v>
      </c>
      <c r="AE174" s="40">
        <f>IF(AB$151-Z$151 &lt;&gt; 0,(EXP(LN(AB174/Z174)/(AB$151-Z$151))-1)*100,0)</f>
        <v>1.9909425315108642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43.263880473900223</v>
      </c>
      <c r="C175" s="11">
        <f t="shared" si="146"/>
        <v>40.722870035946812</v>
      </c>
      <c r="D175" s="11">
        <f t="shared" si="146"/>
        <v>37.555238680968884</v>
      </c>
      <c r="E175" s="11">
        <f t="shared" si="146"/>
        <v>44.646595343751983</v>
      </c>
      <c r="F175" s="11">
        <f t="shared" si="146"/>
        <v>42.994420350155913</v>
      </c>
      <c r="H175" s="40">
        <f t="shared" si="147"/>
        <v>-2.7904324144696568</v>
      </c>
      <c r="I175" s="40">
        <f t="shared" si="148"/>
        <v>0.90579415903866423</v>
      </c>
      <c r="L175" s="10" t="str">
        <f t="shared" ref="L175:Q175" si="195">L30</f>
        <v>81 Process, plant and machine operatives</v>
      </c>
      <c r="M175" s="11">
        <f t="shared" si="195"/>
        <v>32.24305427198194</v>
      </c>
      <c r="N175" s="11">
        <f t="shared" si="195"/>
        <v>29.833554545293548</v>
      </c>
      <c r="O175" s="11">
        <f t="shared" si="195"/>
        <v>27.957570296821842</v>
      </c>
      <c r="P175" s="11">
        <f t="shared" si="195"/>
        <v>32.470456695327172</v>
      </c>
      <c r="Q175" s="11">
        <f t="shared" si="195"/>
        <v>30.823506507484872</v>
      </c>
      <c r="S175" s="40">
        <f t="shared" si="150"/>
        <v>-2.8119988266312568</v>
      </c>
      <c r="T175" s="40">
        <f t="shared" si="151"/>
        <v>0.65271819990910807</v>
      </c>
      <c r="W175" s="10" t="str">
        <f t="shared" ref="W175:AB175" si="196">W30</f>
        <v>81 Process, plant and machine operatives</v>
      </c>
      <c r="X175" s="11">
        <f t="shared" si="196"/>
        <v>11.020826201918334</v>
      </c>
      <c r="Y175" s="11">
        <f t="shared" si="196"/>
        <v>10.889315490653267</v>
      </c>
      <c r="Z175" s="11">
        <f t="shared" si="196"/>
        <v>9.5976683841470543</v>
      </c>
      <c r="AA175" s="11">
        <f t="shared" si="196"/>
        <v>12.176138648424876</v>
      </c>
      <c r="AB175" s="11">
        <f t="shared" si="196"/>
        <v>12.17091384267103</v>
      </c>
      <c r="AD175" s="40">
        <f t="shared" si="153"/>
        <v>-2.7274463567882101</v>
      </c>
      <c r="AE175" s="40">
        <f t="shared" si="154"/>
        <v>1.5961295492281646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46.576940827800392</v>
      </c>
      <c r="C176" s="11">
        <f t="shared" si="146"/>
        <v>46.294136363541192</v>
      </c>
      <c r="D176" s="11">
        <f t="shared" si="146"/>
        <v>43.375432162899195</v>
      </c>
      <c r="E176" s="11">
        <f t="shared" si="146"/>
        <v>46.027408655343073</v>
      </c>
      <c r="F176" s="11">
        <f t="shared" si="146"/>
        <v>44.535303024656706</v>
      </c>
      <c r="H176" s="40">
        <f t="shared" si="147"/>
        <v>-1.4141532727476869</v>
      </c>
      <c r="I176" s="40">
        <f t="shared" si="148"/>
        <v>0.1760815045744879</v>
      </c>
      <c r="L176" s="10" t="str">
        <f t="shared" ref="L176:Q176" si="197">L31</f>
        <v>82 Transport and mobile machine drivers and operatives</v>
      </c>
      <c r="M176" s="11">
        <f t="shared" si="197"/>
        <v>44.231479568621374</v>
      </c>
      <c r="N176" s="11">
        <f t="shared" si="197"/>
        <v>44.113340597998068</v>
      </c>
      <c r="O176" s="11">
        <f t="shared" si="197"/>
        <v>41.186664810093951</v>
      </c>
      <c r="P176" s="11">
        <f t="shared" si="197"/>
        <v>42.707688244589939</v>
      </c>
      <c r="Q176" s="11">
        <f t="shared" si="197"/>
        <v>40.706208142273709</v>
      </c>
      <c r="S176" s="40">
        <f t="shared" si="150"/>
        <v>-1.4163186614716272</v>
      </c>
      <c r="T176" s="40">
        <f t="shared" si="151"/>
        <v>-7.8195539878356257E-2</v>
      </c>
      <c r="W176" s="10" t="str">
        <f t="shared" ref="W176:AB176" si="198">W31</f>
        <v>82 Transport and mobile machine drivers and operatives</v>
      </c>
      <c r="X176" s="11">
        <f t="shared" si="198"/>
        <v>2.3454612591790194</v>
      </c>
      <c r="Y176" s="11">
        <f t="shared" si="198"/>
        <v>2.1807957655430785</v>
      </c>
      <c r="Z176" s="11">
        <f t="shared" si="198"/>
        <v>2.1887673528052485</v>
      </c>
      <c r="AA176" s="11">
        <f t="shared" si="198"/>
        <v>3.3197204107531744</v>
      </c>
      <c r="AB176" s="11">
        <f t="shared" si="198"/>
        <v>3.8290948823830329</v>
      </c>
      <c r="AD176" s="40">
        <f t="shared" si="153"/>
        <v>-1.3733532384812341</v>
      </c>
      <c r="AE176" s="40">
        <f t="shared" si="154"/>
        <v>3.7989837905441526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25.74428247312817</v>
      </c>
      <c r="C177" s="11">
        <f t="shared" si="146"/>
        <v>22.473084288946584</v>
      </c>
      <c r="D177" s="11">
        <f t="shared" si="146"/>
        <v>20.663134963070824</v>
      </c>
      <c r="E177" s="11">
        <f t="shared" si="146"/>
        <v>17.011380192363362</v>
      </c>
      <c r="F177" s="11">
        <f t="shared" si="146"/>
        <v>15.562876365827208</v>
      </c>
      <c r="H177" s="40">
        <f t="shared" si="147"/>
        <v>-4.3019509593717693</v>
      </c>
      <c r="I177" s="40">
        <f t="shared" si="148"/>
        <v>-1.8720083620828665</v>
      </c>
      <c r="L177" s="10" t="str">
        <f t="shared" ref="L177:Q178" si="199">L32</f>
        <v>91 Elementary trades and related occupations</v>
      </c>
      <c r="M177" s="11">
        <f t="shared" si="199"/>
        <v>18.675927676621889</v>
      </c>
      <c r="N177" s="11">
        <f t="shared" si="199"/>
        <v>16.463346488669853</v>
      </c>
      <c r="O177" s="11">
        <f t="shared" si="199"/>
        <v>15.743353933373033</v>
      </c>
      <c r="P177" s="11">
        <f t="shared" si="199"/>
        <v>12.784734477718592</v>
      </c>
      <c r="Q177" s="11">
        <f t="shared" si="199"/>
        <v>11.591480072027483</v>
      </c>
      <c r="S177" s="40">
        <f t="shared" si="150"/>
        <v>-3.3586439733938711</v>
      </c>
      <c r="T177" s="40">
        <f t="shared" si="151"/>
        <v>-2.020299200181408</v>
      </c>
      <c r="W177" s="10" t="str">
        <f t="shared" ref="W177:AB178" si="200">W32</f>
        <v>91 Elementary trades and related occupations</v>
      </c>
      <c r="X177" s="11">
        <f t="shared" si="200"/>
        <v>7.0683547965062798</v>
      </c>
      <c r="Y177" s="11">
        <f t="shared" si="200"/>
        <v>6.0097378002767607</v>
      </c>
      <c r="Z177" s="11">
        <f t="shared" si="200"/>
        <v>4.9197810296978037</v>
      </c>
      <c r="AA177" s="11">
        <f t="shared" si="200"/>
        <v>4.2266457146447562</v>
      </c>
      <c r="AB177" s="11">
        <f t="shared" si="200"/>
        <v>3.9713962937997214</v>
      </c>
      <c r="AD177" s="40">
        <f t="shared" si="153"/>
        <v>-6.9908904503318547</v>
      </c>
      <c r="AE177" s="40">
        <f t="shared" si="154"/>
        <v>-1.4174993784368595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115.46576776181597</v>
      </c>
      <c r="C178" s="11">
        <f t="shared" si="146"/>
        <v>110.20030493601985</v>
      </c>
      <c r="D178" s="11">
        <f t="shared" si="146"/>
        <v>101.29108687767264</v>
      </c>
      <c r="E178" s="11">
        <f t="shared" si="146"/>
        <v>100.5718978768097</v>
      </c>
      <c r="F178" s="11">
        <f t="shared" si="146"/>
        <v>91.996150119100164</v>
      </c>
      <c r="H178" s="40">
        <f>IF(D$151-B$151 &lt;&gt; 0,(EXP(LN(D178/B178)/(D$151-B$151))-1)*100,0)</f>
        <v>-2.5855020282660179</v>
      </c>
      <c r="I178" s="40">
        <f t="shared" ref="I178" si="201">IF(F$151-D$151 &lt;&gt; 0,(EXP(LN(F178/D178)/(F$151-D$151))-1)*100,0)</f>
        <v>-0.63962357929578939</v>
      </c>
      <c r="L178" s="10" t="str">
        <f t="shared" si="199"/>
        <v>92 Elementary administration and service occupations</v>
      </c>
      <c r="M178" s="11">
        <f t="shared" si="199"/>
        <v>59.129220651812972</v>
      </c>
      <c r="N178" s="11">
        <f t="shared" si="199"/>
        <v>55.188158651591131</v>
      </c>
      <c r="O178" s="11">
        <f t="shared" si="199"/>
        <v>52.822425562958259</v>
      </c>
      <c r="P178" s="11">
        <f t="shared" si="199"/>
        <v>55.669575309617656</v>
      </c>
      <c r="Q178" s="11">
        <f t="shared" si="199"/>
        <v>52.701683107404058</v>
      </c>
      <c r="S178" s="40">
        <f t="shared" ref="S178" si="202">IF(O$151-M$151 &lt;&gt; 0,(EXP(LN(O178/M178)/(O$151-M$151))-1)*100,0)</f>
        <v>-2.2305353876533984</v>
      </c>
      <c r="T178" s="40">
        <f t="shared" ref="T178" si="203">IF(Q$151-O$151 &lt;&gt; 0,(EXP(LN(Q178/O178)/(Q$151-O$151))-1)*100,0)</f>
        <v>-1.5255066652175575E-2</v>
      </c>
      <c r="W178" s="10" t="str">
        <f t="shared" si="200"/>
        <v>92 Elementary administration and service occupations</v>
      </c>
      <c r="X178" s="11">
        <f t="shared" si="200"/>
        <v>56.33654711000289</v>
      </c>
      <c r="Y178" s="11">
        <f t="shared" si="200"/>
        <v>55.012146284428724</v>
      </c>
      <c r="Z178" s="11">
        <f t="shared" si="200"/>
        <v>48.46866131471436</v>
      </c>
      <c r="AA178" s="11">
        <f t="shared" si="200"/>
        <v>44.90232256719198</v>
      </c>
      <c r="AB178" s="11">
        <f t="shared" si="200"/>
        <v>39.294467011696177</v>
      </c>
      <c r="AD178" s="40">
        <f t="shared" ref="AD178" si="204">IF(Z$151-X$151 &lt;&gt; 0,(EXP(LN(Z178/X178)/(Z$151-X$151))-1)*100,0)</f>
        <v>-2.9637153289058471</v>
      </c>
      <c r="AE178" s="40">
        <f t="shared" ref="AE178" si="205">IF(AB$151-Z$151 &lt;&gt; 0,(EXP(LN(AB178/Z178)/(AB$151-Z$151))-1)*100,0)</f>
        <v>-1.3891523810767747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1162.1159999999995</v>
      </c>
      <c r="C180" s="34">
        <f t="shared" si="206"/>
        <v>1209.5720000000008</v>
      </c>
      <c r="D180" s="34">
        <f t="shared" si="206"/>
        <v>1222.0610000000001</v>
      </c>
      <c r="E180" s="34">
        <f t="shared" si="206"/>
        <v>1237.7160000000003</v>
      </c>
      <c r="F180" s="34">
        <f t="shared" si="206"/>
        <v>1273.5079999999998</v>
      </c>
      <c r="H180" s="43">
        <f>IF(D$151-B$151 &lt;&gt; 0,(EXP(LN(D180/B180)/(D$151-B$151))-1)*100,0)</f>
        <v>1.0110023691278114</v>
      </c>
      <c r="I180" s="43">
        <f t="shared" si="148"/>
        <v>0.27528835539654128</v>
      </c>
      <c r="L180" s="231" t="str">
        <f t="shared" ref="L180:Q180" si="207">L35</f>
        <v>All occupations</v>
      </c>
      <c r="M180" s="34">
        <f t="shared" si="207"/>
        <v>608.43849240888608</v>
      </c>
      <c r="N180" s="34">
        <f t="shared" si="207"/>
        <v>631.09062306939416</v>
      </c>
      <c r="O180" s="34">
        <f t="shared" si="207"/>
        <v>636.43283407016906</v>
      </c>
      <c r="P180" s="34">
        <f t="shared" si="207"/>
        <v>642.31067616944438</v>
      </c>
      <c r="Q180" s="34">
        <f t="shared" si="207"/>
        <v>654.13376467239073</v>
      </c>
      <c r="S180" s="43">
        <f t="shared" ref="S180" si="208">IF(O$151-M$151 &lt;&gt; 0,(EXP(LN(O180/M180)/(O$151-M$151))-1)*100,0)</f>
        <v>0.90372035410446472</v>
      </c>
      <c r="T180" s="43">
        <f t="shared" ref="T180" si="209">IF(Q$151-O$151 &lt;&gt; 0,(EXP(LN(Q180/O180)/(Q$151-O$151))-1)*100,0)</f>
        <v>0.18305384003107772</v>
      </c>
      <c r="W180" s="231" t="str">
        <f t="shared" ref="W180:AB180" si="210">W35</f>
        <v>All occupations</v>
      </c>
      <c r="X180" s="34">
        <f t="shared" si="210"/>
        <v>553.67750759111357</v>
      </c>
      <c r="Y180" s="34">
        <f t="shared" si="210"/>
        <v>578.48137693060664</v>
      </c>
      <c r="Z180" s="34">
        <f t="shared" si="210"/>
        <v>585.62816592983097</v>
      </c>
      <c r="AA180" s="34">
        <f t="shared" si="210"/>
        <v>595.40532383055574</v>
      </c>
      <c r="AB180" s="34">
        <f t="shared" si="210"/>
        <v>619.37423532760897</v>
      </c>
      <c r="AD180" s="43">
        <f t="shared" ref="AD180" si="211">IF(Z$151-X$151 &lt;&gt; 0,(EXP(LN(Z180/X180)/(Z$151-X$151))-1)*100,0)</f>
        <v>1.1283717883117106</v>
      </c>
      <c r="AE180" s="43">
        <f t="shared" ref="AE180" si="212">IF(AB$151-Z$151 &lt;&gt; 0,(EXP(LN(AB180/Z180)/(AB$151-Z$151))-1)*100,0)</f>
        <v>0.37419578042436896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West Yorkshire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102.83046228241916</v>
      </c>
      <c r="C7" s="31">
        <f>'Occ T1'!C8</f>
        <v>118.19486305699746</v>
      </c>
      <c r="D7" s="31">
        <f>'Occ T1'!D8</f>
        <v>124.69099470190012</v>
      </c>
      <c r="E7" s="31">
        <f>'Occ T1'!E8</f>
        <v>125.76795186402569</v>
      </c>
      <c r="F7" s="31">
        <f>'Occ T1'!F8</f>
        <v>140.10887485961572</v>
      </c>
      <c r="H7" s="31">
        <f>C7-B7</f>
        <v>15.3644007745783</v>
      </c>
      <c r="I7" s="31">
        <f>D7-C7</f>
        <v>6.4961316449026612</v>
      </c>
      <c r="J7" s="31">
        <f>E7-D7</f>
        <v>1.0769571621255665</v>
      </c>
      <c r="K7" s="31">
        <f>F7-E7</f>
        <v>14.340922995590034</v>
      </c>
      <c r="L7" s="31">
        <f>F7-D7</f>
        <v>15.417880157715601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68.11219572704853</v>
      </c>
      <c r="C8" s="32">
        <f>'Occ T2'!C8</f>
        <v>80.69944139162898</v>
      </c>
      <c r="D8" s="32">
        <f>'Occ T2'!D8</f>
        <v>86.376585725760663</v>
      </c>
      <c r="E8" s="32">
        <f>'Occ T2'!E8</f>
        <v>80.034570664440338</v>
      </c>
      <c r="F8" s="32">
        <f>'Occ T2'!F8</f>
        <v>87.620264189317666</v>
      </c>
      <c r="H8" s="31">
        <f t="shared" ref="H8:H9" si="0">C8-B8</f>
        <v>12.58724566458045</v>
      </c>
      <c r="I8" s="31">
        <f t="shared" ref="I8:I9" si="1">D8-C8</f>
        <v>5.6771443341316825</v>
      </c>
      <c r="J8" s="31">
        <f t="shared" ref="J8:J9" si="2">E8-D8</f>
        <v>-6.3420150613203248</v>
      </c>
      <c r="K8" s="31">
        <f t="shared" ref="K8:K9" si="3">F8-E8</f>
        <v>7.5856935248773283</v>
      </c>
      <c r="L8" s="31">
        <f t="shared" ref="L8:L49" si="4">F8-D8</f>
        <v>1.2436784635570035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34.718266555370633</v>
      </c>
      <c r="C9" s="32">
        <f>'Occ T2'!C9</f>
        <v>37.495421665368475</v>
      </c>
      <c r="D9" s="32">
        <f>'Occ T2'!D9</f>
        <v>38.314408976139461</v>
      </c>
      <c r="E9" s="32">
        <f>'Occ T2'!E9</f>
        <v>45.733381199585345</v>
      </c>
      <c r="F9" s="32">
        <f>'Occ T2'!F9</f>
        <v>52.488610670298065</v>
      </c>
      <c r="H9" s="31">
        <f t="shared" si="0"/>
        <v>2.7771551099978424</v>
      </c>
      <c r="I9" s="31">
        <f t="shared" si="1"/>
        <v>0.81898731077098574</v>
      </c>
      <c r="J9" s="31">
        <f t="shared" si="2"/>
        <v>7.4189722234458841</v>
      </c>
      <c r="K9" s="31">
        <f t="shared" si="3"/>
        <v>6.7552294707127203</v>
      </c>
      <c r="L9" s="31">
        <f t="shared" si="4"/>
        <v>14.174201694158604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204.29189104282889</v>
      </c>
      <c r="C11" s="31">
        <f>'Occ T1'!C9</f>
        <v>238.78887159958271</v>
      </c>
      <c r="D11" s="31">
        <f>'Occ T1'!D9</f>
        <v>255.83052586660614</v>
      </c>
      <c r="E11" s="31">
        <f>'Occ T1'!E9</f>
        <v>273.33041643586961</v>
      </c>
      <c r="F11" s="31">
        <f>'Occ T1'!F9</f>
        <v>303.23760132675784</v>
      </c>
      <c r="H11" s="31">
        <f>C11-B11</f>
        <v>34.496980556753812</v>
      </c>
      <c r="I11" s="31">
        <f t="shared" ref="I11:I49" si="5">D11-C11</f>
        <v>17.041654267023432</v>
      </c>
      <c r="J11" s="31">
        <f>E11-D11</f>
        <v>17.499890569263471</v>
      </c>
      <c r="K11" s="31">
        <f>F11-E11</f>
        <v>29.907184890888232</v>
      </c>
      <c r="L11" s="31">
        <f t="shared" si="4"/>
        <v>47.407075460151702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51.126146735683186</v>
      </c>
      <c r="C12" s="10">
        <f>'Occ T2'!C10</f>
        <v>61.38984507834666</v>
      </c>
      <c r="D12" s="10">
        <f>'Occ T2'!D10</f>
        <v>65.900514483676005</v>
      </c>
      <c r="E12" s="10">
        <f>'Occ T2'!E10</f>
        <v>69.33164162764848</v>
      </c>
      <c r="F12" s="10">
        <f>'Occ T2'!F10</f>
        <v>76.989403779916287</v>
      </c>
      <c r="H12" s="11">
        <f t="shared" ref="H12:K14" si="6">C12-B12</f>
        <v>10.263698342663474</v>
      </c>
      <c r="I12" s="31">
        <f t="shared" si="5"/>
        <v>4.5106694053293452</v>
      </c>
      <c r="J12" s="11">
        <f t="shared" si="6"/>
        <v>3.4311271439724749</v>
      </c>
      <c r="K12" s="11">
        <f t="shared" si="6"/>
        <v>7.6577621522678072</v>
      </c>
      <c r="L12" s="31">
        <f t="shared" si="4"/>
        <v>11.088889296240282</v>
      </c>
    </row>
    <row r="13" spans="1:12" x14ac:dyDescent="0.2">
      <c r="A13" s="10" t="str">
        <f>'Occ T2'!A11</f>
        <v>22 Health professionals</v>
      </c>
      <c r="B13" s="10">
        <f>'Occ T2'!B11</f>
        <v>44.793326128243457</v>
      </c>
      <c r="C13" s="10">
        <f>'Occ T2'!C11</f>
        <v>52.771857296306187</v>
      </c>
      <c r="D13" s="10">
        <f>'Occ T2'!D11</f>
        <v>53.823058422747494</v>
      </c>
      <c r="E13" s="10">
        <f>'Occ T2'!E11</f>
        <v>57.82314042083587</v>
      </c>
      <c r="F13" s="10">
        <f>'Occ T2'!F11</f>
        <v>63.873539362471085</v>
      </c>
      <c r="H13" s="11">
        <f t="shared" si="6"/>
        <v>7.9785311680627302</v>
      </c>
      <c r="I13" s="31">
        <f t="shared" si="5"/>
        <v>1.0512011264413061</v>
      </c>
      <c r="J13" s="11">
        <f t="shared" si="6"/>
        <v>4.0000819980883762</v>
      </c>
      <c r="K13" s="11">
        <f t="shared" si="6"/>
        <v>6.0503989416352155</v>
      </c>
      <c r="L13" s="31">
        <f t="shared" si="4"/>
        <v>10.050480939723592</v>
      </c>
    </row>
    <row r="14" spans="1:12" x14ac:dyDescent="0.2">
      <c r="A14" s="10" t="str">
        <f>'Occ T2'!A12</f>
        <v>23 Teaching and other educational professionals</v>
      </c>
      <c r="B14" s="10">
        <f>'Occ T2'!B12</f>
        <v>49.231783331321303</v>
      </c>
      <c r="C14" s="10">
        <f>'Occ T2'!C12</f>
        <v>53.072970496239734</v>
      </c>
      <c r="D14" s="10">
        <f>'Occ T2'!D12</f>
        <v>55.507061688699487</v>
      </c>
      <c r="E14" s="10">
        <f>'Occ T2'!E12</f>
        <v>57.044240986123995</v>
      </c>
      <c r="F14" s="10">
        <f>'Occ T2'!F12</f>
        <v>61.504663582377255</v>
      </c>
      <c r="H14" s="11">
        <f t="shared" si="6"/>
        <v>3.8411871649184306</v>
      </c>
      <c r="I14" s="31">
        <f t="shared" si="5"/>
        <v>2.4340911924597535</v>
      </c>
      <c r="J14" s="11">
        <f t="shared" si="6"/>
        <v>1.5371792974245082</v>
      </c>
      <c r="K14" s="11">
        <f t="shared" si="6"/>
        <v>4.4604225962532595</v>
      </c>
      <c r="L14" s="31">
        <f t="shared" si="4"/>
        <v>5.9976018936777677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59.140634847580934</v>
      </c>
      <c r="C15" s="10">
        <f>'Occ T2'!C13</f>
        <v>71.554198728690139</v>
      </c>
      <c r="D15" s="10">
        <f>'Occ T2'!D13</f>
        <v>80.599891271483173</v>
      </c>
      <c r="E15" s="10">
        <f>'Occ T2'!E13</f>
        <v>89.131393401261278</v>
      </c>
      <c r="F15" s="10">
        <f>'Occ T2'!F13</f>
        <v>100.86999460199326</v>
      </c>
      <c r="H15" s="11">
        <f t="shared" ref="H15" si="7">C15-B15</f>
        <v>12.413563881109205</v>
      </c>
      <c r="I15" s="31">
        <f t="shared" si="5"/>
        <v>9.0456925427930344</v>
      </c>
      <c r="J15" s="11">
        <f t="shared" ref="J15" si="8">E15-D15</f>
        <v>8.5315021297781044</v>
      </c>
      <c r="K15" s="11">
        <f t="shared" ref="K15" si="9">F15-E15</f>
        <v>11.738601200731978</v>
      </c>
      <c r="L15" s="31">
        <f t="shared" si="4"/>
        <v>20.270103330510082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128.29035069613417</v>
      </c>
      <c r="C17" s="31">
        <f>'Occ T1'!C10</f>
        <v>142.40483054065163</v>
      </c>
      <c r="D17" s="31">
        <f>'Occ T1'!D10</f>
        <v>153.5020850343077</v>
      </c>
      <c r="E17" s="31">
        <f>'Occ T1'!E10</f>
        <v>148.05299984227528</v>
      </c>
      <c r="F17" s="31">
        <f>'Occ T1'!F10</f>
        <v>159.32663433578836</v>
      </c>
      <c r="H17" s="31">
        <f t="shared" ref="H17:K21" si="10">C17-B17</f>
        <v>14.114479844517462</v>
      </c>
      <c r="I17" s="31">
        <f t="shared" si="5"/>
        <v>11.097254493656067</v>
      </c>
      <c r="J17" s="31">
        <f t="shared" si="10"/>
        <v>-5.4490851920324133</v>
      </c>
      <c r="K17" s="31">
        <f t="shared" si="10"/>
        <v>11.273634493513072</v>
      </c>
      <c r="L17" s="31">
        <f t="shared" si="4"/>
        <v>5.8245493014806584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19.755281606090502</v>
      </c>
      <c r="C18" s="10">
        <f>'Occ T2'!C14</f>
        <v>23.661537063122246</v>
      </c>
      <c r="D18" s="10">
        <f>'Occ T2'!D14</f>
        <v>26.043746401488665</v>
      </c>
      <c r="E18" s="10">
        <f>'Occ T2'!E14</f>
        <v>22.863490908791746</v>
      </c>
      <c r="F18" s="10">
        <f>'Occ T2'!F14</f>
        <v>24.551850051165918</v>
      </c>
      <c r="H18" s="11">
        <f t="shared" si="10"/>
        <v>3.9062554570317438</v>
      </c>
      <c r="I18" s="31">
        <f t="shared" si="5"/>
        <v>2.3822093383664189</v>
      </c>
      <c r="J18" s="11">
        <f t="shared" si="10"/>
        <v>-3.1802554926969187</v>
      </c>
      <c r="K18" s="11">
        <f t="shared" si="10"/>
        <v>1.6883591423741713</v>
      </c>
      <c r="L18" s="31">
        <f t="shared" si="4"/>
        <v>-1.4918963503227474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18.828003929054208</v>
      </c>
      <c r="C19" s="10">
        <f>'Occ T2'!C15</f>
        <v>21.70467410655159</v>
      </c>
      <c r="D19" s="10">
        <f>'Occ T2'!D15</f>
        <v>22.620376416235327</v>
      </c>
      <c r="E19" s="10">
        <f>'Occ T2'!E15</f>
        <v>22.714442436783468</v>
      </c>
      <c r="F19" s="10">
        <f>'Occ T2'!F15</f>
        <v>25.232646274163237</v>
      </c>
      <c r="H19" s="11">
        <f t="shared" si="10"/>
        <v>2.8766701774973811</v>
      </c>
      <c r="I19" s="31">
        <f t="shared" si="5"/>
        <v>0.91570230968373778</v>
      </c>
      <c r="J19" s="11">
        <f t="shared" si="10"/>
        <v>9.4066020548140727E-2</v>
      </c>
      <c r="K19" s="11">
        <f t="shared" si="10"/>
        <v>2.5182038373797688</v>
      </c>
      <c r="L19" s="31">
        <f t="shared" si="4"/>
        <v>2.6122698579279096</v>
      </c>
    </row>
    <row r="20" spans="1:12" x14ac:dyDescent="0.2">
      <c r="A20" s="10" t="str">
        <f>'Occ T2'!A16</f>
        <v>33 Protective service occupations</v>
      </c>
      <c r="B20" s="10">
        <f>'Occ T2'!B16</f>
        <v>12.249932559226398</v>
      </c>
      <c r="C20" s="10">
        <f>'Occ T2'!C16</f>
        <v>12.704945142679666</v>
      </c>
      <c r="D20" s="10">
        <f>'Occ T2'!D16</f>
        <v>13.81678022211856</v>
      </c>
      <c r="E20" s="10">
        <f>'Occ T2'!E16</f>
        <v>16.258341722009796</v>
      </c>
      <c r="F20" s="10">
        <f>'Occ T2'!F16</f>
        <v>18.415571634615709</v>
      </c>
      <c r="H20" s="11">
        <f t="shared" si="10"/>
        <v>0.45501258345326789</v>
      </c>
      <c r="I20" s="31">
        <f t="shared" si="5"/>
        <v>1.1118350794388938</v>
      </c>
      <c r="J20" s="11">
        <f t="shared" si="10"/>
        <v>2.4415614998912361</v>
      </c>
      <c r="K20" s="11">
        <f t="shared" si="10"/>
        <v>2.1572299126059136</v>
      </c>
      <c r="L20" s="31">
        <f t="shared" si="4"/>
        <v>4.5987914124971496</v>
      </c>
    </row>
    <row r="21" spans="1:12" x14ac:dyDescent="0.2">
      <c r="A21" s="10" t="str">
        <f>'Occ T2'!A17</f>
        <v>34 Culture, media and sports occupations</v>
      </c>
      <c r="B21" s="10">
        <f>'Occ T2'!B17</f>
        <v>15.174222582095569</v>
      </c>
      <c r="C21" s="10">
        <f>'Occ T2'!C17</f>
        <v>17.390087145541969</v>
      </c>
      <c r="D21" s="10">
        <f>'Occ T2'!D17</f>
        <v>18.892333549168246</v>
      </c>
      <c r="E21" s="10">
        <f>'Occ T2'!E17</f>
        <v>17.329784142284669</v>
      </c>
      <c r="F21" s="10">
        <f>'Occ T2'!F17</f>
        <v>18.759774665179247</v>
      </c>
      <c r="H21" s="11">
        <f t="shared" si="10"/>
        <v>2.2158645634464005</v>
      </c>
      <c r="I21" s="31">
        <f t="shared" si="5"/>
        <v>1.5022464036262768</v>
      </c>
      <c r="J21" s="11">
        <f t="shared" si="10"/>
        <v>-1.5625494068835764</v>
      </c>
      <c r="K21" s="11">
        <f t="shared" si="10"/>
        <v>1.4299905228945775</v>
      </c>
      <c r="L21" s="31">
        <f t="shared" si="4"/>
        <v>-0.13255888398899884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62.28291001966749</v>
      </c>
      <c r="C22" s="10">
        <f>'Occ T2'!C18</f>
        <v>66.943587082756167</v>
      </c>
      <c r="D22" s="10">
        <f>'Occ T2'!D18</f>
        <v>72.128848445296882</v>
      </c>
      <c r="E22" s="10">
        <f>'Occ T2'!E18</f>
        <v>68.886940632405597</v>
      </c>
      <c r="F22" s="10">
        <f>'Occ T2'!F18</f>
        <v>72.366791710664216</v>
      </c>
      <c r="H22" s="11">
        <f t="shared" ref="H22" si="11">C22-B22</f>
        <v>4.6606770630886771</v>
      </c>
      <c r="I22" s="31">
        <f t="shared" si="5"/>
        <v>5.1852613625407145</v>
      </c>
      <c r="J22" s="11">
        <f t="shared" ref="J22" si="12">E22-D22</f>
        <v>-3.2419078128912844</v>
      </c>
      <c r="K22" s="11">
        <f t="shared" ref="K22" si="13">F22-E22</f>
        <v>3.4798510782586192</v>
      </c>
      <c r="L22" s="31">
        <f t="shared" si="4"/>
        <v>0.23794326536733479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153.79165534303007</v>
      </c>
      <c r="C24" s="31">
        <f>'Occ T1'!C11</f>
        <v>146.19385486627277</v>
      </c>
      <c r="D24" s="31">
        <f>'Occ T1'!D11</f>
        <v>155.90666754427519</v>
      </c>
      <c r="E24" s="31">
        <f>'Occ T1'!E11</f>
        <v>148.78454955213869</v>
      </c>
      <c r="F24" s="31">
        <f>'Occ T1'!F11</f>
        <v>138.92631735733767</v>
      </c>
      <c r="H24" s="31">
        <f t="shared" ref="H24:K26" si="14">C24-B24</f>
        <v>-7.5978004767572997</v>
      </c>
      <c r="I24" s="31">
        <f t="shared" si="5"/>
        <v>9.7128126780024218</v>
      </c>
      <c r="J24" s="31">
        <f t="shared" si="14"/>
        <v>-7.1221179921365092</v>
      </c>
      <c r="K24" s="31">
        <f t="shared" si="14"/>
        <v>-9.858232194801019</v>
      </c>
      <c r="L24" s="31">
        <f t="shared" si="4"/>
        <v>-16.980350186937528</v>
      </c>
    </row>
    <row r="25" spans="1:12" x14ac:dyDescent="0.2">
      <c r="A25" t="str">
        <f>'Occ T2'!A19</f>
        <v>41 Administrative occupations</v>
      </c>
      <c r="B25" s="32">
        <f>'Occ T2'!B19</f>
        <v>124.12386132422715</v>
      </c>
      <c r="C25" s="32">
        <f>'Occ T2'!C19</f>
        <v>119.67404102744439</v>
      </c>
      <c r="D25" s="32">
        <f>'Occ T2'!D19</f>
        <v>129.22357733078431</v>
      </c>
      <c r="E25" s="32">
        <f>'Occ T2'!E19</f>
        <v>120.01847700843372</v>
      </c>
      <c r="F25" s="32">
        <f>'Occ T2'!F19</f>
        <v>116.29328858763276</v>
      </c>
      <c r="H25" s="11">
        <f t="shared" si="14"/>
        <v>-4.4498202967827609</v>
      </c>
      <c r="I25" s="31">
        <f t="shared" si="5"/>
        <v>9.5495363033399201</v>
      </c>
      <c r="J25" s="11">
        <f t="shared" si="14"/>
        <v>-9.2051003223505887</v>
      </c>
      <c r="K25" s="11">
        <f t="shared" si="14"/>
        <v>-3.7251884208009614</v>
      </c>
      <c r="L25" s="31">
        <f t="shared" si="4"/>
        <v>-12.93028874315155</v>
      </c>
    </row>
    <row r="26" spans="1:12" x14ac:dyDescent="0.2">
      <c r="A26" t="str">
        <f>'Occ T2'!A20</f>
        <v>42 Secretarial and related occupations</v>
      </c>
      <c r="B26" s="32">
        <f>'Occ T2'!B20</f>
        <v>29.66779401880293</v>
      </c>
      <c r="C26" s="32">
        <f>'Occ T2'!C20</f>
        <v>26.519813838828384</v>
      </c>
      <c r="D26" s="32">
        <f>'Occ T2'!D20</f>
        <v>26.683090213490882</v>
      </c>
      <c r="E26" s="32">
        <f>'Occ T2'!E20</f>
        <v>28.766072543704958</v>
      </c>
      <c r="F26" s="32">
        <f>'Occ T2'!F20</f>
        <v>22.633028769704911</v>
      </c>
      <c r="H26" s="11">
        <f t="shared" si="14"/>
        <v>-3.1479801799745459</v>
      </c>
      <c r="I26" s="31">
        <f t="shared" si="5"/>
        <v>0.16327637466249811</v>
      </c>
      <c r="J26" s="11">
        <f t="shared" si="14"/>
        <v>2.082982330214076</v>
      </c>
      <c r="K26" s="11">
        <f t="shared" si="14"/>
        <v>-6.133043774000047</v>
      </c>
      <c r="L26" s="31">
        <f t="shared" si="4"/>
        <v>-4.050061443785971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125.35521227050538</v>
      </c>
      <c r="C28" s="31">
        <f>'Occ T1'!C12</f>
        <v>119.80219049364899</v>
      </c>
      <c r="D28" s="31">
        <f>'Occ T1'!D12</f>
        <v>108.61363702600913</v>
      </c>
      <c r="E28" s="31">
        <f>'Occ T1'!E12</f>
        <v>106.69560637714271</v>
      </c>
      <c r="F28" s="31">
        <f>'Occ T1'!F12</f>
        <v>99.793038165813826</v>
      </c>
      <c r="H28" s="31">
        <f t="shared" ref="H28:K30" si="15">C28-B28</f>
        <v>-5.553021776856383</v>
      </c>
      <c r="I28" s="31">
        <f t="shared" si="5"/>
        <v>-11.188553467639863</v>
      </c>
      <c r="J28" s="31">
        <f t="shared" si="15"/>
        <v>-1.9180306488664201</v>
      </c>
      <c r="K28" s="31">
        <f t="shared" si="15"/>
        <v>-6.9025682113288838</v>
      </c>
      <c r="L28" s="31">
        <f t="shared" si="4"/>
        <v>-8.8205988601953038</v>
      </c>
    </row>
    <row r="29" spans="1:12" x14ac:dyDescent="0.2">
      <c r="A29" s="10" t="str">
        <f>'Occ T2'!A21</f>
        <v>51 Skilled agricultural and related trades</v>
      </c>
      <c r="B29" s="10">
        <f>'Occ T2'!B21</f>
        <v>12.480052372889476</v>
      </c>
      <c r="C29" s="10">
        <f>'Occ T2'!C21</f>
        <v>12.431678409974621</v>
      </c>
      <c r="D29" s="10">
        <f>'Occ T2'!D21</f>
        <v>10.641999583324486</v>
      </c>
      <c r="E29" s="10">
        <f>'Occ T2'!E21</f>
        <v>10.856568760404453</v>
      </c>
      <c r="F29" s="10">
        <f>'Occ T2'!F21</f>
        <v>12.321378685381172</v>
      </c>
      <c r="H29" s="11">
        <f t="shared" si="15"/>
        <v>-4.8373962914855184E-2</v>
      </c>
      <c r="I29" s="31">
        <f t="shared" si="5"/>
        <v>-1.7896788266501353</v>
      </c>
      <c r="J29" s="11">
        <f t="shared" si="15"/>
        <v>0.21456917707996759</v>
      </c>
      <c r="K29" s="11">
        <f t="shared" si="15"/>
        <v>1.4648099249767181</v>
      </c>
      <c r="L29" s="31">
        <f t="shared" si="4"/>
        <v>1.6793791020566857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45.57078011120025</v>
      </c>
      <c r="C30" s="10">
        <f>'Occ T2'!C22</f>
        <v>45.57927032289215</v>
      </c>
      <c r="D30" s="10">
        <f>'Occ T2'!D22</f>
        <v>41.872591698546955</v>
      </c>
      <c r="E30" s="10">
        <f>'Occ T2'!E22</f>
        <v>40.744284215302031</v>
      </c>
      <c r="F30" s="10">
        <f>'Occ T2'!F22</f>
        <v>37.551916017826954</v>
      </c>
      <c r="H30" s="11">
        <f t="shared" si="15"/>
        <v>8.490211691899674E-3</v>
      </c>
      <c r="I30" s="31">
        <f t="shared" si="5"/>
        <v>-3.7066786243451944</v>
      </c>
      <c r="J30" s="11">
        <f t="shared" si="15"/>
        <v>-1.1283074832449245</v>
      </c>
      <c r="K30" s="11">
        <f t="shared" si="15"/>
        <v>-3.1923681974750764</v>
      </c>
      <c r="L30" s="31">
        <f t="shared" si="4"/>
        <v>-4.3206756807200009</v>
      </c>
    </row>
    <row r="31" spans="1:12" x14ac:dyDescent="0.2">
      <c r="A31" s="10" t="str">
        <f>'Occ T2'!A23</f>
        <v>53 Skilled construction and building trades</v>
      </c>
      <c r="B31" s="10">
        <f>'Occ T2'!B23</f>
        <v>42.085399170453535</v>
      </c>
      <c r="C31" s="10">
        <f>'Occ T2'!C23</f>
        <v>40.317720449030332</v>
      </c>
      <c r="D31" s="10">
        <f>'Occ T2'!D23</f>
        <v>34.758839141536072</v>
      </c>
      <c r="E31" s="10">
        <f>'Occ T2'!E23</f>
        <v>34.766587862908956</v>
      </c>
      <c r="F31" s="10">
        <f>'Occ T2'!F23</f>
        <v>30.779132809155136</v>
      </c>
      <c r="H31" s="11">
        <f t="shared" ref="H31:H32" si="16">C31-B31</f>
        <v>-1.7676787214232021</v>
      </c>
      <c r="I31" s="31">
        <f t="shared" si="5"/>
        <v>-5.5588813074942607</v>
      </c>
      <c r="J31" s="11">
        <f t="shared" ref="J31:J32" si="17">E31-D31</f>
        <v>7.748721372884404E-3</v>
      </c>
      <c r="K31" s="11">
        <f t="shared" ref="K31:K32" si="18">F31-E31</f>
        <v>-3.9874550537538198</v>
      </c>
      <c r="L31" s="31">
        <f t="shared" si="4"/>
        <v>-3.9797063323809354</v>
      </c>
    </row>
    <row r="32" spans="1:12" x14ac:dyDescent="0.2">
      <c r="A32" s="10" t="str">
        <f>'Occ T2'!A24</f>
        <v>54 Textiles, printing and other skilled trades</v>
      </c>
      <c r="B32" s="10">
        <f>'Occ T2'!B24</f>
        <v>25.218980615962128</v>
      </c>
      <c r="C32" s="10">
        <f>'Occ T2'!C24</f>
        <v>21.473521311751874</v>
      </c>
      <c r="D32" s="10">
        <f>'Occ T2'!D24</f>
        <v>21.340206602601615</v>
      </c>
      <c r="E32" s="10">
        <f>'Occ T2'!E24</f>
        <v>20.328165538527276</v>
      </c>
      <c r="F32" s="10">
        <f>'Occ T2'!F24</f>
        <v>19.140610653450562</v>
      </c>
      <c r="H32" s="11">
        <f t="shared" si="16"/>
        <v>-3.7454593042102537</v>
      </c>
      <c r="I32" s="31">
        <f t="shared" si="5"/>
        <v>-0.13331470915025889</v>
      </c>
      <c r="J32" s="11">
        <f t="shared" si="17"/>
        <v>-1.0120410640743387</v>
      </c>
      <c r="K32" s="11">
        <f t="shared" si="18"/>
        <v>-1.1875548850767146</v>
      </c>
      <c r="L32" s="31">
        <f t="shared" si="4"/>
        <v>-2.1995959491510533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114.20101780549233</v>
      </c>
      <c r="C34" s="31">
        <f>'Occ T1'!C13</f>
        <v>121.07507439105601</v>
      </c>
      <c r="D34" s="31">
        <f>'Occ T1'!D13</f>
        <v>118.20835615229684</v>
      </c>
      <c r="E34" s="31">
        <f>'Occ T1'!E13</f>
        <v>124.16360363144845</v>
      </c>
      <c r="F34" s="31">
        <f>'Occ T1'!F13</f>
        <v>133.86761186049824</v>
      </c>
      <c r="H34" s="31">
        <f t="shared" ref="H34:K36" si="19">C34-B34</f>
        <v>6.8740565855636788</v>
      </c>
      <c r="I34" s="31">
        <f t="shared" si="5"/>
        <v>-2.8667182387591623</v>
      </c>
      <c r="J34" s="31">
        <f t="shared" si="19"/>
        <v>5.955247479151609</v>
      </c>
      <c r="K34" s="31">
        <f t="shared" si="19"/>
        <v>9.7040082290497907</v>
      </c>
      <c r="L34" s="31">
        <f t="shared" si="4"/>
        <v>15.6592557082014</v>
      </c>
    </row>
    <row r="35" spans="1:12" x14ac:dyDescent="0.2">
      <c r="A35" s="10" t="str">
        <f>'Occ T2'!A25</f>
        <v>61 Caring personal service occupations</v>
      </c>
      <c r="B35" s="10">
        <f>'Occ T2'!B25</f>
        <v>88.284246954522089</v>
      </c>
      <c r="C35" s="10">
        <f>'Occ T2'!C25</f>
        <v>91.306747660390101</v>
      </c>
      <c r="D35" s="10">
        <f>'Occ T2'!D25</f>
        <v>89.600580574145667</v>
      </c>
      <c r="E35" s="10">
        <f>'Occ T2'!E25</f>
        <v>96.922744230509835</v>
      </c>
      <c r="F35" s="10">
        <f>'Occ T2'!F25</f>
        <v>107.20920029546161</v>
      </c>
      <c r="G35" s="10"/>
      <c r="H35" s="11">
        <f t="shared" si="19"/>
        <v>3.022500705868012</v>
      </c>
      <c r="I35" s="31">
        <f t="shared" si="5"/>
        <v>-1.7061670862444345</v>
      </c>
      <c r="J35" s="11">
        <f t="shared" si="19"/>
        <v>7.3221636563641681</v>
      </c>
      <c r="K35" s="11">
        <f t="shared" si="19"/>
        <v>10.286456064951778</v>
      </c>
      <c r="L35" s="31">
        <f t="shared" si="4"/>
        <v>17.608619721315947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24.735087543048937</v>
      </c>
      <c r="C36" s="10">
        <f>'Occ T2'!C26</f>
        <v>28.763101417168748</v>
      </c>
      <c r="D36" s="10">
        <f>'Occ T2'!D26</f>
        <v>27.29475313731437</v>
      </c>
      <c r="E36" s="10">
        <f>'Occ T2'!E26</f>
        <v>26.173384094793679</v>
      </c>
      <c r="F36" s="10">
        <f>'Occ T2'!F26</f>
        <v>25.498621514121776</v>
      </c>
      <c r="G36" s="10"/>
      <c r="H36" s="11">
        <f t="shared" si="19"/>
        <v>4.0280138741198108</v>
      </c>
      <c r="I36" s="31">
        <f t="shared" si="5"/>
        <v>-1.4683482798543785</v>
      </c>
      <c r="J36" s="11">
        <f t="shared" si="19"/>
        <v>-1.1213690425206906</v>
      </c>
      <c r="K36" s="11">
        <f t="shared" si="19"/>
        <v>-0.67476258067190287</v>
      </c>
      <c r="L36" s="31">
        <f t="shared" si="4"/>
        <v>-1.7961316231925935</v>
      </c>
    </row>
    <row r="37" spans="1:12" x14ac:dyDescent="0.2">
      <c r="A37" s="10" t="str">
        <f>'Occ T2'!A27</f>
        <v>63 Community and civil enforcement occupations</v>
      </c>
      <c r="B37" s="10">
        <f>'Occ T2'!B27</f>
        <v>1.1816833079212998</v>
      </c>
      <c r="C37" s="10">
        <f>'Occ T2'!C27</f>
        <v>1.00522531349716</v>
      </c>
      <c r="D37" s="10">
        <f>'Occ T2'!D27</f>
        <v>1.3130224408368052</v>
      </c>
      <c r="E37" s="10">
        <f>'Occ T2'!E27</f>
        <v>1.0674753061449407</v>
      </c>
      <c r="F37" s="10">
        <f>'Occ T2'!F27</f>
        <v>1.1597900509148569</v>
      </c>
      <c r="G37" s="10"/>
      <c r="H37" s="11">
        <f t="shared" ref="H37" si="20">C37-B37</f>
        <v>-0.17645799442413979</v>
      </c>
      <c r="I37" s="31">
        <f t="shared" ref="I37" si="21">D37-C37</f>
        <v>0.30779712733964515</v>
      </c>
      <c r="J37" s="11">
        <f t="shared" ref="J37" si="22">E37-D37</f>
        <v>-0.24554713469186451</v>
      </c>
      <c r="K37" s="11">
        <f t="shared" ref="K37" si="23">F37-E37</f>
        <v>9.231474476991619E-2</v>
      </c>
      <c r="L37" s="31">
        <f t="shared" ref="L37" si="24">F37-D37</f>
        <v>-0.15323238992194832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102.30453902294472</v>
      </c>
      <c r="C39" s="31">
        <f>'Occ T1'!C14</f>
        <v>103.42191942733673</v>
      </c>
      <c r="D39" s="31">
        <f>'Occ T1'!D14</f>
        <v>102.42384098999338</v>
      </c>
      <c r="E39" s="31">
        <f>'Occ T1'!E14</f>
        <v>102.66359022883157</v>
      </c>
      <c r="F39" s="31">
        <f>'Occ T1'!F14</f>
        <v>103.15917223444819</v>
      </c>
      <c r="H39" s="31">
        <f>C39-B39</f>
        <v>1.1173804043920086</v>
      </c>
      <c r="I39" s="31">
        <f t="shared" si="5"/>
        <v>-0.99807843734335222</v>
      </c>
      <c r="J39" s="31">
        <f>E39-D39</f>
        <v>0.23974923883818633</v>
      </c>
      <c r="K39" s="31">
        <f>F39-E39</f>
        <v>0.49558200561662602</v>
      </c>
      <c r="L39" s="31">
        <f t="shared" si="4"/>
        <v>0.73533124445481235</v>
      </c>
    </row>
    <row r="40" spans="1:12" s="30" customFormat="1" x14ac:dyDescent="0.2">
      <c r="A40" s="126" t="str">
        <f>'Occ T2'!A28</f>
        <v>71 Sales occupations</v>
      </c>
      <c r="B40" s="126">
        <f>'Occ T2'!B28</f>
        <v>79.977945128675628</v>
      </c>
      <c r="C40" s="126">
        <f>'Occ T2'!C28</f>
        <v>80.26619720776003</v>
      </c>
      <c r="D40" s="126">
        <f>'Occ T2'!D28</f>
        <v>77.663942988447246</v>
      </c>
      <c r="E40" s="126">
        <f>'Occ T2'!E28</f>
        <v>70.65865649698415</v>
      </c>
      <c r="F40" s="126">
        <f>'Occ T2'!F28</f>
        <v>66.294145157171968</v>
      </c>
      <c r="G40"/>
      <c r="H40" s="11">
        <f>C40-B40</f>
        <v>0.2882520790844012</v>
      </c>
      <c r="I40" s="31">
        <f t="shared" si="5"/>
        <v>-2.6022542193127833</v>
      </c>
      <c r="J40" s="11">
        <f t="shared" ref="J40" si="25">E40-D40</f>
        <v>-7.0052864914630959</v>
      </c>
      <c r="K40" s="11">
        <f t="shared" ref="K40" si="26">F40-E40</f>
        <v>-4.3645113398121822</v>
      </c>
      <c r="L40" s="31">
        <f t="shared" si="4"/>
        <v>-11.369797831275278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22.326593894269095</v>
      </c>
      <c r="C41" s="126">
        <f>'Occ T2'!C29</f>
        <v>23.155722219576706</v>
      </c>
      <c r="D41" s="126">
        <f>'Occ T2'!D29</f>
        <v>24.75989800154613</v>
      </c>
      <c r="E41" s="126">
        <f>'Occ T2'!E29</f>
        <v>32.004933731847409</v>
      </c>
      <c r="F41" s="126">
        <f>'Occ T2'!F29</f>
        <v>36.865027077276217</v>
      </c>
      <c r="G41"/>
      <c r="H41" s="11">
        <f t="shared" ref="H41" si="27">C41-B41</f>
        <v>0.82912832530761094</v>
      </c>
      <c r="I41" s="31">
        <f t="shared" si="5"/>
        <v>1.604175781969424</v>
      </c>
      <c r="J41" s="11">
        <f t="shared" ref="J41" si="28">E41-D41</f>
        <v>7.2450357303012787</v>
      </c>
      <c r="K41" s="11">
        <f t="shared" ref="K41" si="29">F41-E41</f>
        <v>4.8600933454288082</v>
      </c>
      <c r="L41" s="31">
        <f t="shared" si="4"/>
        <v>12.105129075730087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89.840821301700615</v>
      </c>
      <c r="C43" s="31">
        <f>'Occ T1'!C15</f>
        <v>87.017006399487997</v>
      </c>
      <c r="D43" s="31">
        <f>'Occ T1'!D15</f>
        <v>80.930670843868086</v>
      </c>
      <c r="E43" s="31">
        <f>'Occ T1'!E15</f>
        <v>90.674003999095049</v>
      </c>
      <c r="F43" s="31">
        <f>'Occ T1'!F15</f>
        <v>87.529723374812619</v>
      </c>
      <c r="H43" s="31">
        <f t="shared" ref="H43:K45" si="30">C43-B43</f>
        <v>-2.823814902212618</v>
      </c>
      <c r="I43" s="31">
        <f t="shared" si="5"/>
        <v>-6.086335555619911</v>
      </c>
      <c r="J43" s="31">
        <f t="shared" si="30"/>
        <v>9.7433331552269635</v>
      </c>
      <c r="K43" s="31">
        <f t="shared" si="30"/>
        <v>-3.1442806242824304</v>
      </c>
      <c r="L43" s="31">
        <f t="shared" si="4"/>
        <v>6.5990525309445331</v>
      </c>
    </row>
    <row r="44" spans="1:12" x14ac:dyDescent="0.2">
      <c r="A44" s="10" t="str">
        <f>'Occ T2'!A30</f>
        <v>81 Process, plant and machine operatives</v>
      </c>
      <c r="B44" s="10">
        <f>'Occ T2'!B30</f>
        <v>43.263880473900223</v>
      </c>
      <c r="C44" s="10">
        <f>'Occ T2'!C30</f>
        <v>40.722870035946812</v>
      </c>
      <c r="D44" s="10">
        <f>'Occ T2'!D30</f>
        <v>37.555238680968884</v>
      </c>
      <c r="E44" s="10">
        <f>'Occ T2'!E30</f>
        <v>44.646595343751983</v>
      </c>
      <c r="F44" s="10">
        <f>'Occ T2'!F30</f>
        <v>42.994420350155913</v>
      </c>
      <c r="H44" s="11">
        <f t="shared" si="30"/>
        <v>-2.5410104379534104</v>
      </c>
      <c r="I44" s="31">
        <f t="shared" si="5"/>
        <v>-3.167631354977928</v>
      </c>
      <c r="J44" s="11">
        <f t="shared" si="30"/>
        <v>7.0913566627830988</v>
      </c>
      <c r="K44" s="11">
        <f t="shared" si="30"/>
        <v>-1.6521749935960699</v>
      </c>
      <c r="L44" s="31">
        <f t="shared" si="4"/>
        <v>5.4391816691870289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46.576940827800392</v>
      </c>
      <c r="C45" s="10">
        <f>'Occ T2'!C31</f>
        <v>46.294136363541192</v>
      </c>
      <c r="D45" s="10">
        <f>'Occ T2'!D31</f>
        <v>43.375432162899195</v>
      </c>
      <c r="E45" s="10">
        <f>'Occ T2'!E31</f>
        <v>46.027408655343073</v>
      </c>
      <c r="F45" s="10">
        <f>'Occ T2'!F31</f>
        <v>44.535303024656706</v>
      </c>
      <c r="H45" s="11">
        <f t="shared" si="30"/>
        <v>-0.28280446425920047</v>
      </c>
      <c r="I45" s="31">
        <f t="shared" si="5"/>
        <v>-2.9187042006419972</v>
      </c>
      <c r="J45" s="11">
        <f t="shared" si="30"/>
        <v>2.6519764924438789</v>
      </c>
      <c r="K45" s="11">
        <f t="shared" si="30"/>
        <v>-1.4921056306863676</v>
      </c>
      <c r="L45" s="31">
        <f t="shared" si="4"/>
        <v>1.1598708617575113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141.21005023494413</v>
      </c>
      <c r="C47" s="31">
        <f>'Occ T1'!C16</f>
        <v>132.67338922496643</v>
      </c>
      <c r="D47" s="31">
        <f>'Occ T1'!D16</f>
        <v>121.95422184074346</v>
      </c>
      <c r="E47" s="31">
        <f>'Occ T1'!E16</f>
        <v>117.58327806917306</v>
      </c>
      <c r="F47" s="31">
        <f>'Occ T1'!F16</f>
        <v>107.55902648492737</v>
      </c>
      <c r="H47" s="31">
        <f t="shared" ref="H47:K49" si="31">C47-B47</f>
        <v>-8.5366610099777063</v>
      </c>
      <c r="I47" s="31">
        <f t="shared" si="5"/>
        <v>-10.71916738422297</v>
      </c>
      <c r="J47" s="31">
        <f t="shared" si="31"/>
        <v>-4.3709437715703956</v>
      </c>
      <c r="K47" s="31">
        <f t="shared" si="31"/>
        <v>-10.02425158424569</v>
      </c>
      <c r="L47" s="31">
        <f t="shared" si="4"/>
        <v>-14.395195355816085</v>
      </c>
    </row>
    <row r="48" spans="1:12" x14ac:dyDescent="0.2">
      <c r="A48" s="10" t="str">
        <f>'Occ T2'!A32</f>
        <v>91 Elementary trades and related occupations</v>
      </c>
      <c r="B48" s="10">
        <f>'Occ T2'!B32</f>
        <v>25.74428247312817</v>
      </c>
      <c r="C48" s="10">
        <f>'Occ T2'!C32</f>
        <v>22.473084288946584</v>
      </c>
      <c r="D48" s="10">
        <f>'Occ T2'!D32</f>
        <v>20.663134963070824</v>
      </c>
      <c r="E48" s="10">
        <f>'Occ T2'!E32</f>
        <v>17.011380192363362</v>
      </c>
      <c r="F48" s="10">
        <f>'Occ T2'!F32</f>
        <v>15.562876365827208</v>
      </c>
      <c r="H48" s="11">
        <f t="shared" si="31"/>
        <v>-3.2711981841815856</v>
      </c>
      <c r="I48" s="31">
        <f t="shared" si="5"/>
        <v>-1.8099493258757597</v>
      </c>
      <c r="J48" s="11">
        <f t="shared" si="31"/>
        <v>-3.6517547707074627</v>
      </c>
      <c r="K48" s="11">
        <f t="shared" si="31"/>
        <v>-1.4485038265361538</v>
      </c>
      <c r="L48" s="31">
        <f t="shared" si="4"/>
        <v>-5.1002585972436165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115.46576776181597</v>
      </c>
      <c r="C49" s="10">
        <f>'Occ T2'!C33</f>
        <v>110.20030493601985</v>
      </c>
      <c r="D49" s="10">
        <f>'Occ T2'!D33</f>
        <v>101.29108687767264</v>
      </c>
      <c r="E49" s="10">
        <f>'Occ T2'!E33</f>
        <v>100.5718978768097</v>
      </c>
      <c r="F49" s="10">
        <f>'Occ T2'!F33</f>
        <v>91.996150119100164</v>
      </c>
      <c r="H49" s="11">
        <f t="shared" si="31"/>
        <v>-5.2654628257961207</v>
      </c>
      <c r="I49" s="31">
        <f t="shared" si="5"/>
        <v>-8.9092180583472071</v>
      </c>
      <c r="J49" s="11">
        <f t="shared" si="31"/>
        <v>-0.71918900086294002</v>
      </c>
      <c r="K49" s="11">
        <f t="shared" si="31"/>
        <v>-8.5757477577095358</v>
      </c>
      <c r="L49" s="31">
        <f t="shared" si="4"/>
        <v>-9.2949367585724758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1162.1159999999995</v>
      </c>
      <c r="C51" s="34">
        <f>'Occ T1'!C18</f>
        <v>1209.5720000000008</v>
      </c>
      <c r="D51" s="34">
        <f>'Occ T1'!D18</f>
        <v>1222.0609999999999</v>
      </c>
      <c r="E51" s="34">
        <f>'Occ T1'!E18</f>
        <v>1237.7159999999999</v>
      </c>
      <c r="F51" s="34">
        <f>'Occ T1'!F18</f>
        <v>1273.508</v>
      </c>
      <c r="G51" s="24"/>
      <c r="H51" s="34">
        <f>C51-B51</f>
        <v>47.456000000001268</v>
      </c>
      <c r="I51" s="205">
        <f>D51-C51</f>
        <v>12.488999999999123</v>
      </c>
      <c r="J51" s="34">
        <f>E51-D51</f>
        <v>15.654999999999973</v>
      </c>
      <c r="K51" s="34">
        <f>F51-E51</f>
        <v>35.792000000000144</v>
      </c>
      <c r="L51" s="205">
        <f>F51-D51</f>
        <v>51.447000000000116</v>
      </c>
    </row>
    <row r="53" spans="1:12" ht="15.75" x14ac:dyDescent="0.25">
      <c r="A53" s="19" t="str">
        <f>CONCATENATE(A1," (Continued)")</f>
        <v>Occupation Table 3  Employment Change by Occupation in Occupation Group (SOC 2020), 2015-2035, West Yorkshire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3.5426327321219864</v>
      </c>
      <c r="C59" s="44">
        <f>IF(AND(D$5-C$5 &lt;&gt; 0,D7 &lt;&gt; 0,C7 &lt;&gt; 0),(EXP(LN(D7/C7)/(D$5-C$5))-1)*100,0)</f>
        <v>5.4961201162947448</v>
      </c>
      <c r="D59" s="44">
        <f>IF(AND(E$5-D$5 &lt;&gt; 0,E7 &lt;&gt; 0,D7 &lt;&gt; 0),(EXP(LN(E7/D7)/(E$5-D$5))-1)*100,0)</f>
        <v>0.17214645772620774</v>
      </c>
      <c r="E59" s="44">
        <f>IF(AND(F$5-E$5 &lt;&gt; 0,F7 &lt;&gt; 0,E7 &lt;&gt; 0),(EXP(LN(F7/E7)/(F$5-E$5))-1)*100,0)</f>
        <v>1.0856634231190432</v>
      </c>
      <c r="F59" s="44">
        <f>IF(AND(F$5-D$5 &lt;&gt; 0,F7 &lt;&gt; 0,D7 &lt;&gt; 0),(EXP(LN(F7/D7)/(F$5-D$5))-1)*100,0)</f>
        <v>0.78023585639686033</v>
      </c>
      <c r="H59" s="44">
        <f>(B7/B$51)*100</f>
        <v>8.8485540412849666</v>
      </c>
      <c r="I59" s="44">
        <f>(C7/C$51)*100</f>
        <v>9.7716269107583003</v>
      </c>
      <c r="J59" s="44">
        <f>(D7/D$51)*100</f>
        <v>10.203336388437249</v>
      </c>
      <c r="K59" s="44">
        <f>(E7/E$51)*100</f>
        <v>10.161293209752941</v>
      </c>
      <c r="L59" s="44">
        <f>(F7/F$51)*100</f>
        <v>11.001805631343951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4.3305295950398559</v>
      </c>
      <c r="C60" s="44">
        <f t="shared" si="32"/>
        <v>7.0349239551496856</v>
      </c>
      <c r="D60" s="44">
        <f t="shared" si="32"/>
        <v>-1.5135876667153214</v>
      </c>
      <c r="E60" s="44">
        <f t="shared" si="32"/>
        <v>0.90964861213738146</v>
      </c>
      <c r="F60" s="44">
        <f>IF(AND(F$5-D$5 &lt;&gt; 0,F8 &lt;&gt; 0,D8 &lt;&gt; 0),(EXP(LN(F8/D8)/(F$5-D$5))-1)*100,0)</f>
        <v>9.5349809146938469E-2</v>
      </c>
      <c r="H60" s="44">
        <f t="shared" ref="H60:L60" si="33">(B8/B$51)*100</f>
        <v>5.8610496479739167</v>
      </c>
      <c r="I60" s="44">
        <f t="shared" si="33"/>
        <v>6.6717352411951438</v>
      </c>
      <c r="J60" s="44">
        <f t="shared" si="33"/>
        <v>7.0681075433845493</v>
      </c>
      <c r="K60" s="44">
        <f t="shared" si="33"/>
        <v>6.4663113884316221</v>
      </c>
      <c r="L60" s="44">
        <f t="shared" si="33"/>
        <v>6.880228800236643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1.9424465577316141</v>
      </c>
      <c r="C61" s="44">
        <f>IF(AND(D$5-C$5 &lt;&gt; 0,D9 &lt;&gt; 0,C9 &lt;&gt; 0),(EXP(LN(D9/C9)/(D$5-C$5))-1)*100,0)</f>
        <v>2.1842328326912019</v>
      </c>
      <c r="D61" s="44">
        <f t="shared" si="34"/>
        <v>3.6034543957577991</v>
      </c>
      <c r="E61" s="44">
        <f t="shared" si="34"/>
        <v>1.3872110369564927</v>
      </c>
      <c r="F61" s="44">
        <f>IF(AND(F$5-D$5 &lt;&gt; 0,F9 &lt;&gt; 0,D9 &lt;&gt; 0),(EXP(LN(F9/D9)/(F$5-D$5))-1)*100,0)</f>
        <v>2.1206404425452297</v>
      </c>
      <c r="H61" s="44">
        <f t="shared" ref="H61:L61" si="35">(B9/B$51)*100</f>
        <v>2.9875043933110508</v>
      </c>
      <c r="I61" s="44">
        <f t="shared" si="35"/>
        <v>3.0998916695631555</v>
      </c>
      <c r="J61" s="44">
        <f t="shared" si="35"/>
        <v>3.1352288450526991</v>
      </c>
      <c r="K61" s="44">
        <f t="shared" si="35"/>
        <v>3.6949818213213166</v>
      </c>
      <c r="L61" s="44">
        <f t="shared" si="35"/>
        <v>4.1215768311073084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3.9778274023287707</v>
      </c>
      <c r="C63" s="44">
        <f t="shared" si="36"/>
        <v>7.1367037135633415</v>
      </c>
      <c r="D63" s="44">
        <f t="shared" si="36"/>
        <v>1.3321179341383882</v>
      </c>
      <c r="E63" s="44">
        <f t="shared" si="36"/>
        <v>1.0437624006444768</v>
      </c>
      <c r="F63" s="44">
        <f>IF(AND(F$5-D$5 &lt;&gt; 0,F11 &lt;&gt; 0,D11 &lt;&gt; 0),(EXP(LN(F11/D11)/(F$5-D$5))-1)*100,0)</f>
        <v>1.1397896231596816</v>
      </c>
      <c r="H63" s="44">
        <f>(B11/B$51)*100</f>
        <v>17.579302844365706</v>
      </c>
      <c r="I63" s="44">
        <f>(C11/C$51)*100</f>
        <v>19.741600466907514</v>
      </c>
      <c r="J63" s="44">
        <f>(D11/D$51)*100</f>
        <v>20.93434991106059</v>
      </c>
      <c r="K63" s="44">
        <f>(E11/E$51)*100</f>
        <v>22.083451812521581</v>
      </c>
      <c r="L63" s="44">
        <f>(F11/F$51)*100</f>
        <v>23.81120505931316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4.6799168062994223</v>
      </c>
      <c r="C64" s="44">
        <f t="shared" si="36"/>
        <v>7.3475823233838833</v>
      </c>
      <c r="D64" s="49">
        <f t="shared" si="36"/>
        <v>1.020272499013064</v>
      </c>
      <c r="E64" s="49">
        <f t="shared" si="36"/>
        <v>1.0531712957133843</v>
      </c>
      <c r="F64" s="44">
        <f>IF(AND(F$5-D$5 &lt;&gt; 0,F12 &lt;&gt; 0,D12 &lt;&gt; 0),(EXP(LN(F12/D12)/(F$5-D$5))-1)*100,0)</f>
        <v>1.0422038398748557</v>
      </c>
      <c r="H64" s="40">
        <f t="shared" ref="H64:L67" si="37">(B12/B$11)*100</f>
        <v>25.026028431527326</v>
      </c>
      <c r="I64" s="40">
        <f t="shared" si="37"/>
        <v>25.708838383929923</v>
      </c>
      <c r="J64" s="40">
        <f t="shared" si="37"/>
        <v>25.759441435084067</v>
      </c>
      <c r="K64" s="40">
        <f t="shared" si="37"/>
        <v>25.365505431743813</v>
      </c>
      <c r="L64" s="40">
        <f t="shared" si="37"/>
        <v>25.389134936783549</v>
      </c>
    </row>
    <row r="65" spans="1:12" x14ac:dyDescent="0.2">
      <c r="A65" t="str">
        <f>A13</f>
        <v>22 Health professionals</v>
      </c>
      <c r="B65" s="49">
        <f t="shared" si="36"/>
        <v>4.1830978272748176</v>
      </c>
      <c r="C65" s="44">
        <f t="shared" si="36"/>
        <v>1.9919729573643075</v>
      </c>
      <c r="D65" s="49">
        <f t="shared" si="36"/>
        <v>1.4440689371929993</v>
      </c>
      <c r="E65" s="49">
        <f t="shared" si="36"/>
        <v>1.0001295199277394</v>
      </c>
      <c r="F65" s="44">
        <f>IF(AND(F$5-D$5 &lt;&gt; 0,F13 &lt;&gt; 0,D13 &lt;&gt; 0),(EXP(LN(F13/D13)/(F$5-D$5))-1)*100,0)</f>
        <v>1.1478930417409217</v>
      </c>
      <c r="H65" s="40">
        <f t="shared" si="37"/>
        <v>21.926140043832053</v>
      </c>
      <c r="I65" s="40">
        <f t="shared" si="37"/>
        <v>22.099797592241902</v>
      </c>
      <c r="J65" s="40">
        <f t="shared" si="37"/>
        <v>21.038559898364763</v>
      </c>
      <c r="K65" s="40">
        <f t="shared" si="37"/>
        <v>21.15503322858423</v>
      </c>
      <c r="L65" s="40">
        <f t="shared" si="37"/>
        <v>21.063858533046261</v>
      </c>
    </row>
    <row r="66" spans="1:12" x14ac:dyDescent="0.2">
      <c r="A66" t="str">
        <f>A14</f>
        <v>23 Teaching and other educational professionals</v>
      </c>
      <c r="B66" s="49">
        <f t="shared" si="36"/>
        <v>1.8959580608998827</v>
      </c>
      <c r="C66" s="44">
        <f t="shared" si="36"/>
        <v>4.5863104508766961</v>
      </c>
      <c r="D66" s="49">
        <f t="shared" si="36"/>
        <v>0.54783262760431661</v>
      </c>
      <c r="E66" s="49">
        <f t="shared" si="36"/>
        <v>0.75569988822743461</v>
      </c>
      <c r="F66" s="44">
        <f>IF(AND(F$5-D$5 &lt;&gt; 0,F14 &lt;&gt; 0,D14 &lt;&gt; 0),(EXP(LN(F14/D14)/(F$5-D$5))-1)*100,0)</f>
        <v>0.68636309697684972</v>
      </c>
      <c r="H66" s="40">
        <f t="shared" si="37"/>
        <v>24.098745711350862</v>
      </c>
      <c r="I66" s="40">
        <f t="shared" si="37"/>
        <v>22.225897773509342</v>
      </c>
      <c r="J66" s="40">
        <f t="shared" si="37"/>
        <v>21.696809440809929</v>
      </c>
      <c r="K66" s="40">
        <f t="shared" si="37"/>
        <v>20.870066979723806</v>
      </c>
      <c r="L66" s="40">
        <f t="shared" si="37"/>
        <v>20.282663928640584</v>
      </c>
    </row>
    <row r="67" spans="1:12" x14ac:dyDescent="0.2">
      <c r="A67" t="str">
        <f>A15</f>
        <v>24 Business, media and public service professionals</v>
      </c>
      <c r="B67" s="49">
        <f t="shared" si="36"/>
        <v>4.8786974989019294</v>
      </c>
      <c r="C67" s="44">
        <f t="shared" si="36"/>
        <v>12.641735500513818</v>
      </c>
      <c r="D67" s="49">
        <f t="shared" si="36"/>
        <v>2.0326691878897352</v>
      </c>
      <c r="E67" s="49">
        <f t="shared" si="36"/>
        <v>1.2448940323984692</v>
      </c>
      <c r="F67" s="44">
        <f>IF(AND(F$5-D$5 &lt;&gt; 0,F15 &lt;&gt; 0,D15 &lt;&gt; 0),(EXP(LN(F15/D15)/(F$5-D$5))-1)*100,0)</f>
        <v>1.5068076142015219</v>
      </c>
      <c r="H67" s="40">
        <f t="shared" si="37"/>
        <v>28.949085813289749</v>
      </c>
      <c r="I67" s="40">
        <f t="shared" si="37"/>
        <v>29.96546625031884</v>
      </c>
      <c r="J67" s="40">
        <f t="shared" si="37"/>
        <v>31.505189225741248</v>
      </c>
      <c r="K67" s="40">
        <f t="shared" si="37"/>
        <v>32.609394359948155</v>
      </c>
      <c r="L67" s="40">
        <f t="shared" si="37"/>
        <v>33.26434260152962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2.6437906571535441</v>
      </c>
      <c r="C69" s="44">
        <f t="shared" si="39"/>
        <v>7.792751447773516</v>
      </c>
      <c r="D69" s="44">
        <f t="shared" si="39"/>
        <v>-0.72027020127566344</v>
      </c>
      <c r="E69" s="44">
        <f t="shared" si="39"/>
        <v>0.73656018087853159</v>
      </c>
      <c r="F69" s="44">
        <f t="shared" ref="F69:F74" si="40">IF(AND(F$5-D$5 &lt;&gt; 0,F17 &lt;&gt; 0,D17 &lt;&gt; 0),(EXP(LN(F17/D17)/(F$5-D$5))-1)*100,0)</f>
        <v>0.24859013282851894</v>
      </c>
      <c r="H69" s="44">
        <f>(B17/B$51)*100</f>
        <v>11.03937564719307</v>
      </c>
      <c r="I69" s="44">
        <f>(C17/C$51)*100</f>
        <v>11.77315864955964</v>
      </c>
      <c r="J69" s="44">
        <f>(D17/D$51)*100</f>
        <v>12.560918402134401</v>
      </c>
      <c r="K69" s="44">
        <f>(E17/E$51)*100</f>
        <v>11.961790898903731</v>
      </c>
      <c r="L69" s="44">
        <f>(F17/F$51)*100</f>
        <v>12.510846758386155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4.6140298878301289</v>
      </c>
      <c r="C70" s="44">
        <f t="shared" si="39"/>
        <v>10.0678554060599</v>
      </c>
      <c r="D70" s="49">
        <f t="shared" si="39"/>
        <v>-2.5710960888083334</v>
      </c>
      <c r="E70" s="49">
        <f t="shared" si="39"/>
        <v>0.71500257426349023</v>
      </c>
      <c r="F70" s="44">
        <f t="shared" si="40"/>
        <v>-0.39249749454124405</v>
      </c>
      <c r="H70" s="40">
        <f t="shared" ref="H70:L74" si="41">(B18/B$17)*100</f>
        <v>15.39888346932845</v>
      </c>
      <c r="I70" s="40">
        <f t="shared" si="41"/>
        <v>16.615684294759721</v>
      </c>
      <c r="J70" s="40">
        <f t="shared" si="41"/>
        <v>16.966379574367274</v>
      </c>
      <c r="K70" s="40">
        <f t="shared" si="41"/>
        <v>15.442774501799233</v>
      </c>
      <c r="L70" s="40">
        <f t="shared" si="41"/>
        <v>15.409758797403416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3.6184871629981963</v>
      </c>
      <c r="C71" s="44">
        <f t="shared" si="39"/>
        <v>4.2189175713416072</v>
      </c>
      <c r="D71" s="49">
        <f t="shared" si="39"/>
        <v>8.303128119890868E-2</v>
      </c>
      <c r="E71" s="49">
        <f t="shared" si="39"/>
        <v>1.0569232906739057</v>
      </c>
      <c r="F71" s="44">
        <f t="shared" si="40"/>
        <v>0.73124417267909081</v>
      </c>
      <c r="H71" s="40">
        <f t="shared" si="41"/>
        <v>14.676087349429595</v>
      </c>
      <c r="I71" s="40">
        <f t="shared" si="41"/>
        <v>15.241529394858317</v>
      </c>
      <c r="J71" s="40">
        <f t="shared" si="41"/>
        <v>14.736201408065352</v>
      </c>
      <c r="K71" s="40">
        <f t="shared" si="41"/>
        <v>15.342102126253272</v>
      </c>
      <c r="L71" s="40">
        <f t="shared" si="41"/>
        <v>15.837054726822542</v>
      </c>
    </row>
    <row r="72" spans="1:12" x14ac:dyDescent="0.2">
      <c r="A72" t="str">
        <f t="shared" si="38"/>
        <v>33 Protective service occupations</v>
      </c>
      <c r="B72" s="49">
        <f t="shared" si="39"/>
        <v>0.91594098444782723</v>
      </c>
      <c r="C72" s="44">
        <f t="shared" si="39"/>
        <v>8.7511993712110723</v>
      </c>
      <c r="D72" s="49">
        <f t="shared" si="39"/>
        <v>3.3079823305027567</v>
      </c>
      <c r="E72" s="49">
        <f t="shared" si="39"/>
        <v>1.2536985014256485</v>
      </c>
      <c r="F72" s="44">
        <f t="shared" si="40"/>
        <v>1.9338803567545693</v>
      </c>
      <c r="H72" s="40">
        <f t="shared" si="41"/>
        <v>9.548600103402423</v>
      </c>
      <c r="I72" s="40">
        <f t="shared" si="41"/>
        <v>8.9217093931745843</v>
      </c>
      <c r="J72" s="40">
        <f t="shared" si="41"/>
        <v>9.001037490162112</v>
      </c>
      <c r="K72" s="40">
        <f t="shared" si="41"/>
        <v>10.981433499713097</v>
      </c>
      <c r="L72" s="40">
        <f t="shared" si="41"/>
        <v>11.558376106661507</v>
      </c>
    </row>
    <row r="73" spans="1:12" x14ac:dyDescent="0.2">
      <c r="A73" t="str">
        <f t="shared" si="38"/>
        <v>34 Culture, media and sports occupations</v>
      </c>
      <c r="B73" s="49">
        <f t="shared" si="39"/>
        <v>3.466278137863088</v>
      </c>
      <c r="C73" s="44">
        <f t="shared" si="39"/>
        <v>8.6385214234615546</v>
      </c>
      <c r="D73" s="49">
        <f t="shared" si="39"/>
        <v>-1.7117710220706073</v>
      </c>
      <c r="E73" s="49">
        <f t="shared" si="39"/>
        <v>0.7960344813987108</v>
      </c>
      <c r="F73" s="44">
        <f t="shared" si="40"/>
        <v>-4.6930820047075272E-2</v>
      </c>
      <c r="H73" s="40">
        <f t="shared" si="41"/>
        <v>11.828031102695254</v>
      </c>
      <c r="I73" s="40">
        <f t="shared" si="41"/>
        <v>12.211725599138088</v>
      </c>
      <c r="J73" s="40">
        <f t="shared" si="41"/>
        <v>12.307541975697472</v>
      </c>
      <c r="K73" s="40">
        <f t="shared" si="41"/>
        <v>11.705121923058998</v>
      </c>
      <c r="L73" s="40">
        <f t="shared" si="41"/>
        <v>11.774412196294904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1.8204520889174791</v>
      </c>
      <c r="C74" s="44">
        <f t="shared" si="39"/>
        <v>7.7457178327337894</v>
      </c>
      <c r="D74" s="49">
        <f t="shared" si="39"/>
        <v>-0.91553248915556829</v>
      </c>
      <c r="E74" s="49">
        <f t="shared" si="39"/>
        <v>0.49402527036268573</v>
      </c>
      <c r="F74" s="44">
        <f t="shared" si="40"/>
        <v>2.1958642148489638E-2</v>
      </c>
      <c r="H74" s="40">
        <f t="shared" si="41"/>
        <v>48.548397975144276</v>
      </c>
      <c r="I74" s="40">
        <f t="shared" si="41"/>
        <v>47.009351318069299</v>
      </c>
      <c r="J74" s="40">
        <f t="shared" si="41"/>
        <v>46.988839551707777</v>
      </c>
      <c r="K74" s="40">
        <f t="shared" si="41"/>
        <v>46.528567949175397</v>
      </c>
      <c r="L74" s="40">
        <f t="shared" si="41"/>
        <v>45.420398172817613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-1.2586441021187444</v>
      </c>
      <c r="C76" s="44">
        <f t="shared" si="42"/>
        <v>6.6437899779624665</v>
      </c>
      <c r="D76" s="44">
        <f t="shared" si="42"/>
        <v>-0.93080612662324036</v>
      </c>
      <c r="E76" s="44">
        <f t="shared" si="42"/>
        <v>-0.68321124419750134</v>
      </c>
      <c r="F76" s="44">
        <f>IF(AND(F$5-D$5 &lt;&gt; 0,F24 &lt;&gt; 0,D24 &lt;&gt; 0),(EXP(LN(F24/D24)/(F$5-D$5))-1)*100,0)</f>
        <v>-0.76581155008190738</v>
      </c>
      <c r="H76" s="44">
        <f>(B24/B$51)*100</f>
        <v>13.233761117051149</v>
      </c>
      <c r="I76" s="44">
        <f>(C24/C$51)*100</f>
        <v>12.086411959459435</v>
      </c>
      <c r="J76" s="44">
        <f>(D24/D$51)*100</f>
        <v>12.757682926161232</v>
      </c>
      <c r="K76" s="44">
        <f>(E24/E$51)*100</f>
        <v>12.020895710497296</v>
      </c>
      <c r="L76" s="44">
        <f>(F24/F$51)*100</f>
        <v>10.908947360938264</v>
      </c>
    </row>
    <row r="77" spans="1:12" x14ac:dyDescent="0.2">
      <c r="A77" t="str">
        <f>A25</f>
        <v>41 Administrative occupations</v>
      </c>
      <c r="B77" s="49">
        <f t="shared" si="42"/>
        <v>-0.9085531497499244</v>
      </c>
      <c r="C77" s="44">
        <f t="shared" si="42"/>
        <v>7.9796221648017696</v>
      </c>
      <c r="D77" s="49">
        <f t="shared" si="42"/>
        <v>-1.4670987909434996</v>
      </c>
      <c r="E77" s="49">
        <f t="shared" si="42"/>
        <v>-0.31480699934444134</v>
      </c>
      <c r="F77" s="44">
        <f>IF(AND(F$5-D$5 &lt;&gt; 0,F25 &lt;&gt; 0,D25 &lt;&gt; 0),(EXP(LN(F25/D25)/(F$5-D$5))-1)*100,0)</f>
        <v>-0.70039380729771672</v>
      </c>
      <c r="H77" s="40">
        <f t="shared" ref="H77:L78" si="43">(B25/B$24)*100</f>
        <v>80.709100274244832</v>
      </c>
      <c r="I77" s="40">
        <f t="shared" si="43"/>
        <v>81.859829975010427</v>
      </c>
      <c r="J77" s="40">
        <f t="shared" si="43"/>
        <v>82.885215472960269</v>
      </c>
      <c r="K77" s="40">
        <f t="shared" si="43"/>
        <v>80.665954475585892</v>
      </c>
      <c r="L77" s="40">
        <f t="shared" si="43"/>
        <v>83.708609570719688</v>
      </c>
    </row>
    <row r="78" spans="1:12" x14ac:dyDescent="0.2">
      <c r="A78" t="str">
        <f>A26</f>
        <v>42 Secretarial and related occupations</v>
      </c>
      <c r="B78" s="49">
        <f t="shared" si="42"/>
        <v>-2.7652943106919237</v>
      </c>
      <c r="C78" s="44">
        <f t="shared" si="42"/>
        <v>0.61567692614583613</v>
      </c>
      <c r="D78" s="49">
        <f t="shared" si="42"/>
        <v>1.5146892116984167</v>
      </c>
      <c r="E78" s="49">
        <f t="shared" si="42"/>
        <v>-2.3693433300423172</v>
      </c>
      <c r="F78" s="44">
        <f>IF(AND(F$5-D$5 &lt;&gt; 0,F26 &lt;&gt; 0,D26 &lt;&gt; 0),(EXP(LN(F26/D26)/(F$5-D$5))-1)*100,0)</f>
        <v>-1.0914648231870605</v>
      </c>
      <c r="H78" s="40">
        <f t="shared" si="43"/>
        <v>19.290899725755175</v>
      </c>
      <c r="I78" s="40">
        <f t="shared" si="43"/>
        <v>18.14017002498958</v>
      </c>
      <c r="J78" s="40">
        <f t="shared" si="43"/>
        <v>17.114784527039728</v>
      </c>
      <c r="K78" s="40">
        <f t="shared" si="43"/>
        <v>19.334045524414105</v>
      </c>
      <c r="L78" s="40">
        <f t="shared" si="43"/>
        <v>16.29139042928032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-1.1263445863380683</v>
      </c>
      <c r="C80" s="44">
        <f t="shared" si="44"/>
        <v>-9.339189393396774</v>
      </c>
      <c r="D80" s="44">
        <f t="shared" si="44"/>
        <v>-0.35570567603564474</v>
      </c>
      <c r="E80" s="44">
        <f t="shared" si="44"/>
        <v>-0.66658397738281749</v>
      </c>
      <c r="F80" s="44">
        <f>IF(AND(F$5-D$5 &lt;&gt; 0,F28 &lt;&gt; 0,D28 &lt;&gt; 0),(EXP(LN(F28/D28)/(F$5-D$5))-1)*100,0)</f>
        <v>-0.56306579365784648</v>
      </c>
      <c r="H80" s="44">
        <f>(B28/B$51)*100</f>
        <v>10.786807192268709</v>
      </c>
      <c r="I80" s="44">
        <f>(C28/C$51)*100</f>
        <v>9.9045108925842307</v>
      </c>
      <c r="J80" s="44">
        <f>(D28/D$51)*100</f>
        <v>8.8877426761846685</v>
      </c>
      <c r="K80" s="44">
        <f>(E28/E$51)*100</f>
        <v>8.6203625368939818</v>
      </c>
      <c r="L80" s="44">
        <f>(F28/F$51)*100</f>
        <v>7.8360746980634461</v>
      </c>
    </row>
    <row r="81" spans="1:12" x14ac:dyDescent="0.2">
      <c r="A81" t="str">
        <f>A29</f>
        <v>51 Skilled agricultural and related trades</v>
      </c>
      <c r="B81" s="49">
        <f t="shared" si="44"/>
        <v>-9.7043734855095654E-2</v>
      </c>
      <c r="C81" s="44">
        <f t="shared" si="44"/>
        <v>-14.396115855234616</v>
      </c>
      <c r="D81" s="49">
        <f t="shared" si="44"/>
        <v>0.40003632741332229</v>
      </c>
      <c r="E81" s="49">
        <f t="shared" si="44"/>
        <v>1.2736987726416071</v>
      </c>
      <c r="F81" s="44">
        <f>IF(AND(F$5-D$5 &lt;&gt; 0,F29 &lt;&gt; 0,D29 &lt;&gt; 0),(EXP(LN(F29/D29)/(F$5-D$5))-1)*100,0)</f>
        <v>0.98163649153741872</v>
      </c>
      <c r="H81" s="40">
        <f t="shared" ref="H81:L84" si="45">(B29/B$28)*100</f>
        <v>9.9557506599395609</v>
      </c>
      <c r="I81" s="40">
        <f t="shared" si="45"/>
        <v>10.376837317205528</v>
      </c>
      <c r="J81" s="40">
        <f t="shared" si="45"/>
        <v>9.7980326179263315</v>
      </c>
      <c r="K81" s="40">
        <f t="shared" si="45"/>
        <v>10.175272561860845</v>
      </c>
      <c r="L81" s="40">
        <f t="shared" si="45"/>
        <v>12.346932122567759</v>
      </c>
    </row>
    <row r="82" spans="1:12" x14ac:dyDescent="0.2">
      <c r="A82" t="str">
        <f>A30</f>
        <v>52 Skilled metal, electrical and electronic trades</v>
      </c>
      <c r="B82" s="49">
        <f t="shared" si="44"/>
        <v>4.6573805418725911E-3</v>
      </c>
      <c r="C82" s="44">
        <f t="shared" si="44"/>
        <v>-8.1323781580669987</v>
      </c>
      <c r="D82" s="49">
        <f t="shared" si="44"/>
        <v>-0.54482862826243927</v>
      </c>
      <c r="E82" s="49">
        <f t="shared" si="44"/>
        <v>-0.81259210047405217</v>
      </c>
      <c r="F82" s="44">
        <f>IF(AND(F$5-D$5 &lt;&gt; 0,F30 &lt;&gt; 0,D30 &lt;&gt; 0),(EXP(LN(F30/D30)/(F$5-D$5))-1)*100,0)</f>
        <v>-0.72341780578286663</v>
      </c>
      <c r="H82" s="40">
        <f t="shared" si="45"/>
        <v>36.353318929301928</v>
      </c>
      <c r="I82" s="40">
        <f t="shared" si="45"/>
        <v>38.045439849706604</v>
      </c>
      <c r="J82" s="40">
        <f t="shared" si="45"/>
        <v>38.551873268473599</v>
      </c>
      <c r="K82" s="40">
        <f t="shared" si="45"/>
        <v>38.18740583495164</v>
      </c>
      <c r="L82" s="40">
        <f t="shared" si="45"/>
        <v>37.629795332447493</v>
      </c>
    </row>
    <row r="83" spans="1:12" x14ac:dyDescent="0.2">
      <c r="A83" t="str">
        <f>A31</f>
        <v>53 Skilled construction and building trades</v>
      </c>
      <c r="B83" s="49">
        <f t="shared" si="44"/>
        <v>-1.067011160516862</v>
      </c>
      <c r="C83" s="44">
        <f t="shared" si="44"/>
        <v>-13.787687512050184</v>
      </c>
      <c r="D83" s="49">
        <f t="shared" si="44"/>
        <v>4.458164135279219E-3</v>
      </c>
      <c r="E83" s="49">
        <f t="shared" si="44"/>
        <v>-1.2108085256623768</v>
      </c>
      <c r="F83" s="44">
        <f>IF(AND(F$5-D$5 &lt;&gt; 0,F31 &lt;&gt; 0,D31 &lt;&gt; 0),(EXP(LN(F31/D31)/(F$5-D$5))-1)*100,0)</f>
        <v>-0.80736945178098152</v>
      </c>
      <c r="H83" s="40">
        <f t="shared" si="45"/>
        <v>33.572915244750249</v>
      </c>
      <c r="I83" s="40">
        <f t="shared" si="45"/>
        <v>33.653575350250101</v>
      </c>
      <c r="J83" s="40">
        <f t="shared" si="45"/>
        <v>32.00227898934326</v>
      </c>
      <c r="K83" s="40">
        <f t="shared" si="45"/>
        <v>32.584835536730182</v>
      </c>
      <c r="L83" s="40">
        <f t="shared" si="45"/>
        <v>30.842965977259091</v>
      </c>
    </row>
    <row r="84" spans="1:12" x14ac:dyDescent="0.2">
      <c r="A84" t="str">
        <f>A32</f>
        <v>54 Textiles, printing and other skilled trades</v>
      </c>
      <c r="B84" s="49">
        <f t="shared" si="44"/>
        <v>-3.939700816081626</v>
      </c>
      <c r="C84" s="44">
        <f t="shared" si="44"/>
        <v>-0.62083301203748054</v>
      </c>
      <c r="D84" s="49">
        <f t="shared" si="44"/>
        <v>-0.9670049045420237</v>
      </c>
      <c r="E84" s="49">
        <f t="shared" si="44"/>
        <v>-0.60014289752838845</v>
      </c>
      <c r="F84" s="44">
        <f>IF(AND(F$5-D$5 &lt;&gt; 0,F32 &lt;&gt; 0,D32 &lt;&gt; 0),(EXP(LN(F32/D32)/(F$5-D$5))-1)*100,0)</f>
        <v>-0.72258098724536923</v>
      </c>
      <c r="H84" s="40">
        <f t="shared" si="45"/>
        <v>20.118015166008266</v>
      </c>
      <c r="I84" s="40">
        <f t="shared" si="45"/>
        <v>17.924147482837753</v>
      </c>
      <c r="J84" s="40">
        <f t="shared" si="45"/>
        <v>19.647815124256809</v>
      </c>
      <c r="K84" s="40">
        <f t="shared" si="45"/>
        <v>19.052486066457334</v>
      </c>
      <c r="L84" s="40">
        <f t="shared" si="45"/>
        <v>19.180306567725658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1.4719934949952052</v>
      </c>
      <c r="C86" s="44">
        <f t="shared" si="46"/>
        <v>-2.3677195766157899</v>
      </c>
      <c r="D86" s="44">
        <f t="shared" si="46"/>
        <v>0.98787322054527671</v>
      </c>
      <c r="E86" s="44">
        <f t="shared" si="46"/>
        <v>0.75535109450435289</v>
      </c>
      <c r="F86" s="44">
        <f>IF(AND(F$5-D$5 &lt;&gt; 0,F34 &lt;&gt; 0,D34 &lt;&gt; 0),(EXP(LN(F34/D34)/(F$5-D$5))-1)*100,0)</f>
        <v>0.83279892261252098</v>
      </c>
      <c r="H86" s="44">
        <f>(B34/B$51)*100</f>
        <v>9.8269895436851726</v>
      </c>
      <c r="I86" s="44">
        <f>(C34/C$51)*100</f>
        <v>10.009745132249748</v>
      </c>
      <c r="J86" s="44">
        <f>(D34/D$51)*100</f>
        <v>9.6728687154157491</v>
      </c>
      <c r="K86" s="44">
        <f>(E34/E$51)*100</f>
        <v>10.031671533005024</v>
      </c>
      <c r="L86" s="44">
        <f>(F34/F$51)*100</f>
        <v>10.511721313136489</v>
      </c>
    </row>
    <row r="87" spans="1:12" x14ac:dyDescent="0.2">
      <c r="A87" t="str">
        <f>A35</f>
        <v>61 Caring personal service occupations</v>
      </c>
      <c r="B87" s="49">
        <f t="shared" si="46"/>
        <v>0.84512628132307199</v>
      </c>
      <c r="C87" s="44">
        <f t="shared" si="46"/>
        <v>-1.8686100753368406</v>
      </c>
      <c r="D87" s="49">
        <f t="shared" si="46"/>
        <v>1.5834540515395457</v>
      </c>
      <c r="E87" s="49">
        <f t="shared" si="46"/>
        <v>1.0137828967485163</v>
      </c>
      <c r="F87" s="44">
        <f>IF(AND(F$5-D$5 &lt;&gt; 0,F35 &lt;&gt; 0,D35 &lt;&gt; 0),(EXP(LN(F35/D35)/(F$5-D$5))-1)*100,0)</f>
        <v>1.2033174311539385</v>
      </c>
      <c r="H87" s="40">
        <f t="shared" ref="H87:L89" si="47">(B35/B$34)*100</f>
        <v>77.306007118857906</v>
      </c>
      <c r="I87" s="40">
        <f t="shared" si="47"/>
        <v>75.413331868359407</v>
      </c>
      <c r="J87" s="40">
        <f t="shared" si="47"/>
        <v>75.798855081536203</v>
      </c>
      <c r="K87" s="40">
        <f t="shared" si="47"/>
        <v>78.060511611923772</v>
      </c>
      <c r="L87" s="40">
        <f t="shared" si="47"/>
        <v>80.08598854156223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3.8437983582627844</v>
      </c>
      <c r="C88" s="44">
        <f t="shared" si="46"/>
        <v>-5.1049720214730314</v>
      </c>
      <c r="D88" s="49">
        <f t="shared" si="46"/>
        <v>-0.83551938727433051</v>
      </c>
      <c r="E88" s="49">
        <f t="shared" si="46"/>
        <v>-0.26084548280119746</v>
      </c>
      <c r="F88" s="44">
        <f>IF(AND(F$5-D$5 &lt;&gt; 0,F36 &lt;&gt; 0,D36 &lt;&gt; 0),(EXP(LN(F36/D36)/(F$5-D$5))-1)*100,0)</f>
        <v>-0.45277253736978329</v>
      </c>
      <c r="H88" s="40">
        <f t="shared" si="47"/>
        <v>21.65925314709353</v>
      </c>
      <c r="I88" s="40">
        <f t="shared" si="47"/>
        <v>23.756418537698227</v>
      </c>
      <c r="J88" s="40">
        <f t="shared" si="47"/>
        <v>23.090375355654601</v>
      </c>
      <c r="K88" s="40">
        <f t="shared" si="47"/>
        <v>21.079755523594052</v>
      </c>
      <c r="L88" s="40">
        <f t="shared" si="47"/>
        <v>19.047640545566445</v>
      </c>
    </row>
    <row r="89" spans="1:12" x14ac:dyDescent="0.2">
      <c r="A89" t="str">
        <f>A37</f>
        <v>63 Community and civil enforcement occupations</v>
      </c>
      <c r="B89" s="49">
        <f t="shared" si="46"/>
        <v>-3.9625591107854796</v>
      </c>
      <c r="C89" s="44">
        <f t="shared" si="46"/>
        <v>30.61971512325179</v>
      </c>
      <c r="D89" s="49">
        <f t="shared" si="46"/>
        <v>-4.0561508759382132</v>
      </c>
      <c r="E89" s="49">
        <f t="shared" si="46"/>
        <v>0.83287591972187602</v>
      </c>
      <c r="F89" s="44">
        <f>IF(AND(F$5-D$5 &lt;&gt; 0,F37 &lt;&gt; 0,D37 &lt;&gt; 0),(EXP(LN(F37/D37)/(F$5-D$5))-1)*100,0)</f>
        <v>-0.82387200676709016</v>
      </c>
      <c r="H89" s="40">
        <f t="shared" si="47"/>
        <v>1.03473973404856</v>
      </c>
      <c r="I89" s="40">
        <f t="shared" si="47"/>
        <v>0.83024959394236608</v>
      </c>
      <c r="J89" s="40">
        <f t="shared" si="47"/>
        <v>1.110769562809196</v>
      </c>
      <c r="K89" s="40">
        <f t="shared" si="47"/>
        <v>0.8597328644821709</v>
      </c>
      <c r="L89" s="40">
        <f t="shared" si="47"/>
        <v>0.86637091287133705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0.27194120696150126</v>
      </c>
      <c r="C91" s="44">
        <f t="shared" si="48"/>
        <v>-0.96505503172815699</v>
      </c>
      <c r="D91" s="44">
        <f t="shared" si="48"/>
        <v>4.6771351956920171E-2</v>
      </c>
      <c r="E91" s="44">
        <f t="shared" si="48"/>
        <v>4.8167880338612079E-2</v>
      </c>
      <c r="F91" s="44">
        <f t="shared" ref="F91:F93" si="49">IF(AND(F$5-D$5 &lt;&gt; 0,F39 &lt;&gt; 0,D39 &lt;&gt; 0),(EXP(LN(F39/D39)/(F$5-D$5))-1)*100,0)</f>
        <v>4.7702368712077003E-2</v>
      </c>
      <c r="H91" s="44">
        <f>(B39/B$51)*100</f>
        <v>8.8032983818263197</v>
      </c>
      <c r="I91" s="44">
        <f>(C39/C$51)*100</f>
        <v>8.5502904686398704</v>
      </c>
      <c r="J91" s="44">
        <f>(D39/D$51)*100</f>
        <v>8.3812380061219027</v>
      </c>
      <c r="K91" s="44">
        <f>(E39/E$51)*100</f>
        <v>8.2945999105474577</v>
      </c>
      <c r="L91" s="44">
        <f>(F39/F$51)*100</f>
        <v>8.100394519268681</v>
      </c>
    </row>
    <row r="92" spans="1:12" s="30" customFormat="1" x14ac:dyDescent="0.2">
      <c r="A92" t="str">
        <f>A40</f>
        <v>71 Sales occupations</v>
      </c>
      <c r="B92" s="49">
        <f t="shared" si="48"/>
        <v>8.9982090487317201E-2</v>
      </c>
      <c r="C92" s="44">
        <f t="shared" si="48"/>
        <v>-3.2420300323648621</v>
      </c>
      <c r="D92" s="49">
        <f t="shared" si="48"/>
        <v>-1.8728494280239039</v>
      </c>
      <c r="E92" s="49">
        <f t="shared" si="48"/>
        <v>-0.63556213690685315</v>
      </c>
      <c r="F92" s="44">
        <f t="shared" si="49"/>
        <v>-1.0497150329405347</v>
      </c>
      <c r="G92"/>
      <c r="H92" s="40">
        <f>(B40/B$34)*100</f>
        <v>70.032602743431255</v>
      </c>
      <c r="I92" s="40">
        <f t="shared" ref="H92:L93" si="50">(C40/C$34)*100</f>
        <v>66.294567739443337</v>
      </c>
      <c r="J92" s="40">
        <f t="shared" si="50"/>
        <v>65.700890796913598</v>
      </c>
      <c r="K92" s="40">
        <f t="shared" si="50"/>
        <v>56.907704375847835</v>
      </c>
      <c r="L92" s="40">
        <f t="shared" si="50"/>
        <v>49.522169130989099</v>
      </c>
    </row>
    <row r="93" spans="1:12" s="30" customFormat="1" x14ac:dyDescent="0.2">
      <c r="A93" t="str">
        <f>A41</f>
        <v>72 Customer service occupations</v>
      </c>
      <c r="B93" s="49">
        <f t="shared" si="48"/>
        <v>0.91575286376379683</v>
      </c>
      <c r="C93" s="44">
        <f t="shared" si="48"/>
        <v>6.9277726117011218</v>
      </c>
      <c r="D93" s="49">
        <f t="shared" si="48"/>
        <v>5.2673320780267652</v>
      </c>
      <c r="E93" s="49">
        <f t="shared" si="48"/>
        <v>1.42377301706198</v>
      </c>
      <c r="F93" s="44">
        <f t="shared" si="49"/>
        <v>2.6891077598024449</v>
      </c>
      <c r="G93"/>
      <c r="H93" s="40">
        <f t="shared" si="50"/>
        <v>19.550258240513973</v>
      </c>
      <c r="I93" s="40">
        <f t="shared" si="50"/>
        <v>19.125094356569939</v>
      </c>
      <c r="J93" s="40">
        <f t="shared" si="50"/>
        <v>20.945979461592433</v>
      </c>
      <c r="K93" s="40">
        <f t="shared" si="50"/>
        <v>25.776421427688913</v>
      </c>
      <c r="L93" s="40">
        <f t="shared" si="50"/>
        <v>27.53842140374686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-0.79521819720189679</v>
      </c>
      <c r="C95" s="44">
        <f t="shared" si="51"/>
        <v>-6.9944207545798998</v>
      </c>
      <c r="D95" s="44">
        <f t="shared" si="51"/>
        <v>2.2995988478449858</v>
      </c>
      <c r="E95" s="44">
        <f t="shared" si="51"/>
        <v>-0.35230065406769429</v>
      </c>
      <c r="F95" s="44">
        <f>IF(AND(F$5-D$5 &lt;&gt; 0,F43 &lt;&gt; 0,D43 &lt;&gt; 0),(EXP(LN(F43/D43)/(F$5-D$5))-1)*100,0)</f>
        <v>0.52393817212064153</v>
      </c>
      <c r="H95" s="44">
        <f>(B43/B$51)*100</f>
        <v>7.7307963492199274</v>
      </c>
      <c r="I95" s="44">
        <f>(C43/C$51)*100</f>
        <v>7.1940327983359351</v>
      </c>
      <c r="J95" s="44">
        <f>(D43/D$51)*100</f>
        <v>6.6224739062835729</v>
      </c>
      <c r="K95" s="44">
        <f>(E43/E$51)*100</f>
        <v>7.3259135374427613</v>
      </c>
      <c r="L95" s="44">
        <f>(F43/F$51)*100</f>
        <v>6.8731192403041526</v>
      </c>
    </row>
    <row r="96" spans="1:12" x14ac:dyDescent="0.2">
      <c r="A96" t="str">
        <f>A44</f>
        <v>81 Process, plant and machine operatives</v>
      </c>
      <c r="B96" s="49">
        <f t="shared" si="51"/>
        <v>-1.5018152024497522</v>
      </c>
      <c r="C96" s="44">
        <f t="shared" si="51"/>
        <v>-7.7785071439753661</v>
      </c>
      <c r="D96" s="49">
        <f t="shared" si="51"/>
        <v>3.5198332888522144</v>
      </c>
      <c r="E96" s="49">
        <f t="shared" si="51"/>
        <v>-0.37636700066797646</v>
      </c>
      <c r="F96" s="44">
        <f>IF(AND(F$5-D$5 &lt;&gt; 0,F44 &lt;&gt; 0,D44 &lt;&gt; 0),(EXP(LN(F44/D44)/(F$5-D$5))-1)*100,0)</f>
        <v>0.90579415903866423</v>
      </c>
      <c r="H96" s="40">
        <f>(B44/B$43)*100</f>
        <v>48.156149784754106</v>
      </c>
      <c r="I96" s="40">
        <f t="shared" ref="H96:L97" si="52">(C44/C$43)*100</f>
        <v>46.798748567597727</v>
      </c>
      <c r="J96" s="40">
        <f t="shared" si="52"/>
        <v>46.404210281934603</v>
      </c>
      <c r="K96" s="40">
        <f t="shared" si="52"/>
        <v>49.238583689540796</v>
      </c>
      <c r="L96" s="40">
        <f t="shared" si="52"/>
        <v>49.119794616565535</v>
      </c>
    </row>
    <row r="97" spans="1:12" x14ac:dyDescent="0.2">
      <c r="A97" t="str">
        <f>A45</f>
        <v>82 Transport and mobile machine drivers and operatives</v>
      </c>
      <c r="B97" s="49">
        <f t="shared" si="51"/>
        <v>-0.15214109751734428</v>
      </c>
      <c r="C97" s="44">
        <f t="shared" si="51"/>
        <v>-6.3046952160892067</v>
      </c>
      <c r="D97" s="49">
        <f t="shared" si="51"/>
        <v>1.1939484902969255</v>
      </c>
      <c r="E97" s="49">
        <f t="shared" si="51"/>
        <v>-0.32900616794405702</v>
      </c>
      <c r="F97" s="44">
        <f>IF(AND(F$5-D$5 &lt;&gt; 0,F45 &lt;&gt; 0,D45 &lt;&gt; 0),(EXP(LN(F45/D45)/(F$5-D$5))-1)*100,0)</f>
        <v>0.1760815045744879</v>
      </c>
      <c r="H97" s="40">
        <f t="shared" si="52"/>
        <v>51.843850215245894</v>
      </c>
      <c r="I97" s="40">
        <f t="shared" si="52"/>
        <v>53.201251432402287</v>
      </c>
      <c r="J97" s="40">
        <f t="shared" si="52"/>
        <v>53.59578971806539</v>
      </c>
      <c r="K97" s="40">
        <f t="shared" si="52"/>
        <v>50.761416310459218</v>
      </c>
      <c r="L97" s="40">
        <f t="shared" si="52"/>
        <v>50.880205383434465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-1.5468640304042602</v>
      </c>
      <c r="C99" s="44">
        <f t="shared" si="53"/>
        <v>-8.0793650081909867</v>
      </c>
      <c r="D99" s="44">
        <f t="shared" si="53"/>
        <v>-0.72732035891477365</v>
      </c>
      <c r="E99" s="44">
        <f t="shared" si="53"/>
        <v>-0.88711224846269587</v>
      </c>
      <c r="F99" s="44">
        <f>IF(AND(F$5-D$5 &lt;&gt; 0,F47 &lt;&gt; 0,D47 &lt;&gt; 0),(EXP(LN(F47/D47)/(F$5-D$5))-1)*100,0)</f>
        <v>-0.83387688409783944</v>
      </c>
      <c r="H99" s="44">
        <f>(B47/B$51)*100</f>
        <v>12.151114883104972</v>
      </c>
      <c r="I99" s="44">
        <f>(C47/C$51)*100</f>
        <v>10.968622721505321</v>
      </c>
      <c r="J99" s="44">
        <f>(D47/D$51)*100</f>
        <v>9.9793890682006428</v>
      </c>
      <c r="K99" s="44">
        <f>(E47/E$51)*100</f>
        <v>9.5000208504352415</v>
      </c>
      <c r="L99" s="44">
        <f>(F47/F$51)*100</f>
        <v>8.4458854192456876</v>
      </c>
    </row>
    <row r="100" spans="1:12" x14ac:dyDescent="0.2">
      <c r="A100" t="str">
        <f>A48</f>
        <v>91 Elementary trades and related occupations</v>
      </c>
      <c r="B100" s="49">
        <f t="shared" si="53"/>
        <v>-3.3402934832154174</v>
      </c>
      <c r="C100" s="44">
        <f t="shared" si="53"/>
        <v>-8.0538536793811843</v>
      </c>
      <c r="D100" s="49">
        <f t="shared" si="53"/>
        <v>-3.8147080120542798</v>
      </c>
      <c r="E100" s="49">
        <f t="shared" si="53"/>
        <v>-0.88599358950813834</v>
      </c>
      <c r="F100" s="44">
        <f>IF(AND(F$5-D$5 &lt;&gt; 0,F48 &lt;&gt; 0,D48 &lt;&gt; 0),(EXP(LN(F48/D48)/(F$5-D$5))-1)*100,0)</f>
        <v>-1.8720083620828665</v>
      </c>
      <c r="H100" s="40">
        <f t="shared" ref="H100:L101" si="54">(B48/B$47)*100</f>
        <v>18.231197021950663</v>
      </c>
      <c r="I100" s="40">
        <f t="shared" si="54"/>
        <v>16.938652445849787</v>
      </c>
      <c r="J100" s="40">
        <f t="shared" si="54"/>
        <v>16.943353539702972</v>
      </c>
      <c r="K100" s="40">
        <f t="shared" si="54"/>
        <v>14.467516531011951</v>
      </c>
      <c r="L100" s="40">
        <f t="shared" si="54"/>
        <v>14.469149521363592</v>
      </c>
    </row>
    <row r="101" spans="1:12" x14ac:dyDescent="0.2">
      <c r="A101" t="str">
        <f>A49</f>
        <v>92 Elementary administration and service occupations</v>
      </c>
      <c r="B101" s="49">
        <f t="shared" si="53"/>
        <v>-1.160079559172833</v>
      </c>
      <c r="C101" s="44">
        <f t="shared" si="53"/>
        <v>-8.0845675186831158</v>
      </c>
      <c r="D101" s="49">
        <f t="shared" si="53"/>
        <v>-0.1424094317091007</v>
      </c>
      <c r="E101" s="49">
        <f t="shared" si="53"/>
        <v>-0.88730147689778383</v>
      </c>
      <c r="F101" s="44">
        <f>IF(AND(F$5-D$5 &lt;&gt; 0,F49 &lt;&gt; 0,D49 &lt;&gt; 0),(EXP(LN(F49/D49)/(F$5-D$5))-1)*100,0)</f>
        <v>-0.63962357929578939</v>
      </c>
      <c r="H101" s="40">
        <f t="shared" si="54"/>
        <v>81.768802978049337</v>
      </c>
      <c r="I101" s="40">
        <f t="shared" si="54"/>
        <v>83.061347554150217</v>
      </c>
      <c r="J101" s="40">
        <f t="shared" si="54"/>
        <v>83.056646460297031</v>
      </c>
      <c r="K101" s="40">
        <f t="shared" si="54"/>
        <v>85.532483468988048</v>
      </c>
      <c r="L101" s="40">
        <f t="shared" si="54"/>
        <v>85.53085047863641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1.0056251820666606</v>
      </c>
      <c r="C103" s="206">
        <f t="shared" ref="C103" si="56">IF(AND(D$5-C$5 &lt;&gt; 0,D51 &lt;&gt; 0,C51 &lt;&gt; 0),(EXP(LN(D51/C51)/(D$5-C$5))-1)*100,0)</f>
        <v>1.0325139801515837</v>
      </c>
      <c r="D103" s="50">
        <f>IF(AND(E$5-D$5 &lt;&gt; 0,E51 &lt;&gt; 0,D51 &lt;&gt; 0),(EXP(LN(E51/D51)/(E$5-D$5))-1)*100,0)</f>
        <v>0.2549036886893008</v>
      </c>
      <c r="E103" s="50">
        <f>IF(AND(F$5-E$5 &lt;&gt; 0,F51 &lt;&gt; 0,E51 &lt;&gt; 0),(EXP(LN(F51/E51)/(F$5-E$5))-1)*100,0)</f>
        <v>0.28548224299045355</v>
      </c>
      <c r="F103" s="206">
        <f>IF(AND(F$5-D$5 &lt;&gt; 0,F51 &lt;&gt; 0,D51 &lt;&gt; 0),(EXP(LN(F51/D51)/(F$5-D$5))-1)*100,0)</f>
        <v>0.27528835539654128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West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21.967906681690874</v>
      </c>
      <c r="C9" s="330">
        <v>46.144289045357773</v>
      </c>
      <c r="D9" s="330">
        <f>SUM(B9:C9)</f>
        <v>68.112195727048643</v>
      </c>
      <c r="E9" s="331"/>
      <c r="F9" s="330">
        <v>29.700219896833595</v>
      </c>
      <c r="G9" s="330">
        <v>56.676365828927246</v>
      </c>
      <c r="H9" s="330">
        <f>SUM(F9:G9)</f>
        <v>86.376585725760833</v>
      </c>
      <c r="I9" s="331"/>
      <c r="J9" s="330">
        <v>35.266703327703446</v>
      </c>
      <c r="K9" s="330">
        <v>52.35356086161427</v>
      </c>
      <c r="L9" s="330">
        <f>SUM(J9:K9)</f>
        <v>87.620264189317709</v>
      </c>
      <c r="M9" s="236"/>
      <c r="N9" s="328">
        <f>IF(B9&gt;0,(EXP(LN(F9/B9)/($F$6-$B$6))-1)*100,0)</f>
        <v>6.2170408282385736</v>
      </c>
      <c r="O9" s="328">
        <f>IF(F9&gt;0,(EXP(LN(J9/F9)/($J$6-$F$6))-1)*100,0)</f>
        <v>1.1518150262154414</v>
      </c>
      <c r="P9" s="328"/>
      <c r="Q9" s="328">
        <f>IF(C9&gt;0,(EXP(LN(G9/C9)/($F$6-$B$6))-1)*100,0)</f>
        <v>4.1973819690884095</v>
      </c>
      <c r="R9" s="328">
        <f>IF(G9&gt;0,(EXP(LN(K9/G9)/($J$6-$F$6))-1)*100,0)</f>
        <v>-0.52751930519661094</v>
      </c>
      <c r="S9" s="327"/>
      <c r="T9" s="328">
        <f>IF(D9&gt;0,(EXP(LN(H9/D9)/($F$6-$B$6))-1)*100,0)</f>
        <v>4.8658860003967908</v>
      </c>
      <c r="U9" s="328">
        <f>IF(H9&gt;0,(EXP(LN(L9/H9)/($J$6-$F$6))-1)*100,0)</f>
        <v>9.5349809146916265E-2</v>
      </c>
    </row>
    <row r="10" spans="1:21" x14ac:dyDescent="0.2">
      <c r="A10" s="329" t="str">
        <f>name!D5</f>
        <v>12 Other managers and proprietors</v>
      </c>
      <c r="B10" s="330">
        <v>14.165563631737468</v>
      </c>
      <c r="C10" s="330">
        <v>20.552702923633209</v>
      </c>
      <c r="D10" s="330">
        <f t="shared" ref="D10:D33" si="0">SUM(B10:C10)</f>
        <v>34.718266555370676</v>
      </c>
      <c r="E10" s="331"/>
      <c r="F10" s="330">
        <v>16.598427432356957</v>
      </c>
      <c r="G10" s="330">
        <v>21.715981543782494</v>
      </c>
      <c r="H10" s="330">
        <f t="shared" ref="H10:H33" si="1">SUM(F10:G10)</f>
        <v>38.314408976139447</v>
      </c>
      <c r="I10" s="331"/>
      <c r="J10" s="330">
        <v>22.221139446660022</v>
      </c>
      <c r="K10" s="330">
        <v>30.267471223638001</v>
      </c>
      <c r="L10" s="330">
        <f t="shared" ref="L10:L33" si="2">SUM(J10:K10)</f>
        <v>52.488610670298023</v>
      </c>
      <c r="M10" s="236"/>
      <c r="N10" s="328">
        <f t="shared" ref="N10:N36" si="3">IF(B10&gt;0,(EXP(LN(F10/B10)/($F$6-$B$6))-1)*100,0)</f>
        <v>3.2206565077174121</v>
      </c>
      <c r="O10" s="328">
        <f t="shared" ref="O10:O34" si="4">IF(F10&gt;0,(EXP(LN(J10/F10)/($J$6-$F$6))-1)*100,0)</f>
        <v>1.963943905677934</v>
      </c>
      <c r="P10" s="328"/>
      <c r="Q10" s="328">
        <f t="shared" ref="Q10:Q34" si="5">IF(C10&gt;0,(EXP(LN(G10/C10)/($F$6-$B$6))-1)*100,0)</f>
        <v>1.1072047344484526</v>
      </c>
      <c r="R10" s="328">
        <f t="shared" ref="R10:R34" si="6">IF(G10&gt;0,(EXP(LN(K10/G10)/($J$6-$F$6))-1)*100,0)</f>
        <v>2.2381804379275394</v>
      </c>
      <c r="S10" s="327"/>
      <c r="T10" s="328">
        <f t="shared" ref="T10:T34" si="7">IF(D10&gt;0,(EXP(LN(H10/D10)/($F$6-$B$6))-1)*100,0)</f>
        <v>1.9907580005627867</v>
      </c>
      <c r="U10" s="328">
        <f t="shared" ref="U10:U34" si="8">IF(H10&gt;0,(EXP(LN(L10/H10)/($J$6-$F$6))-1)*100,0)</f>
        <v>2.1206404425452074</v>
      </c>
    </row>
    <row r="11" spans="1:21" x14ac:dyDescent="0.2">
      <c r="A11" s="329" t="str">
        <f>name!D6</f>
        <v>21 Science, research, engineering and technology professionals</v>
      </c>
      <c r="B11" s="330">
        <v>10.979609699905183</v>
      </c>
      <c r="C11" s="330">
        <v>40.146537035778096</v>
      </c>
      <c r="D11" s="330">
        <f t="shared" si="0"/>
        <v>51.126146735683278</v>
      </c>
      <c r="E11" s="331"/>
      <c r="F11" s="330">
        <v>15.548399790597193</v>
      </c>
      <c r="G11" s="330">
        <v>50.35211469307874</v>
      </c>
      <c r="H11" s="330">
        <f t="shared" si="1"/>
        <v>65.900514483675934</v>
      </c>
      <c r="I11" s="331"/>
      <c r="J11" s="330">
        <v>22.423007705974001</v>
      </c>
      <c r="K11" s="330">
        <v>54.566396073942286</v>
      </c>
      <c r="L11" s="330">
        <f t="shared" si="2"/>
        <v>76.989403779916287</v>
      </c>
      <c r="M11" s="236"/>
      <c r="N11" s="328">
        <f t="shared" si="3"/>
        <v>7.2061646861668383</v>
      </c>
      <c r="O11" s="328">
        <f t="shared" si="4"/>
        <v>2.470898550590328</v>
      </c>
      <c r="P11" s="328"/>
      <c r="Q11" s="328">
        <f t="shared" si="5"/>
        <v>4.6342642849179327</v>
      </c>
      <c r="R11" s="328">
        <f t="shared" si="6"/>
        <v>0.5372890389129692</v>
      </c>
      <c r="S11" s="327"/>
      <c r="T11" s="328">
        <f t="shared" si="7"/>
        <v>5.2080929851218372</v>
      </c>
      <c r="U11" s="328">
        <f t="shared" si="8"/>
        <v>1.0422038398748557</v>
      </c>
    </row>
    <row r="12" spans="1:21" x14ac:dyDescent="0.2">
      <c r="A12" s="329" t="str">
        <f>name!D7</f>
        <v>22 Health professionals</v>
      </c>
      <c r="B12" s="330">
        <v>32.943270557005604</v>
      </c>
      <c r="C12" s="330">
        <v>11.850055571237815</v>
      </c>
      <c r="D12" s="330">
        <f t="shared" si="0"/>
        <v>44.793326128243422</v>
      </c>
      <c r="E12" s="331"/>
      <c r="F12" s="330">
        <v>37.864434502336287</v>
      </c>
      <c r="G12" s="330">
        <v>15.958623920411245</v>
      </c>
      <c r="H12" s="330">
        <f t="shared" si="1"/>
        <v>53.823058422747536</v>
      </c>
      <c r="I12" s="331"/>
      <c r="J12" s="330">
        <v>45.516695367907943</v>
      </c>
      <c r="K12" s="330">
        <v>18.356843994563061</v>
      </c>
      <c r="L12" s="330">
        <f t="shared" si="2"/>
        <v>63.873539362471007</v>
      </c>
      <c r="M12" s="236"/>
      <c r="N12" s="328">
        <f t="shared" si="3"/>
        <v>2.823634885951698</v>
      </c>
      <c r="O12" s="328">
        <f t="shared" si="4"/>
        <v>1.2346727334631158</v>
      </c>
      <c r="P12" s="328"/>
      <c r="Q12" s="328">
        <f t="shared" si="5"/>
        <v>6.1341168991531969</v>
      </c>
      <c r="R12" s="328">
        <f t="shared" si="6"/>
        <v>0.9377233781882488</v>
      </c>
      <c r="S12" s="327"/>
      <c r="T12" s="328">
        <f t="shared" si="7"/>
        <v>3.7411390282461321</v>
      </c>
      <c r="U12" s="328">
        <f t="shared" si="8"/>
        <v>1.1478930417409217</v>
      </c>
    </row>
    <row r="13" spans="1:21" x14ac:dyDescent="0.2">
      <c r="A13" s="329" t="str">
        <f>name!D8</f>
        <v>23 Teaching and other educational professionals</v>
      </c>
      <c r="B13" s="330">
        <v>33.672412163625225</v>
      </c>
      <c r="C13" s="330">
        <v>15.55937116769616</v>
      </c>
      <c r="D13" s="330">
        <f t="shared" si="0"/>
        <v>49.231783331321381</v>
      </c>
      <c r="E13" s="331"/>
      <c r="F13" s="330">
        <v>39.413704076299837</v>
      </c>
      <c r="G13" s="330">
        <v>16.093357612399693</v>
      </c>
      <c r="H13" s="330">
        <f t="shared" si="1"/>
        <v>55.50706168869953</v>
      </c>
      <c r="I13" s="331"/>
      <c r="J13" s="330">
        <v>44.430001225573648</v>
      </c>
      <c r="K13" s="330">
        <v>17.074662356803632</v>
      </c>
      <c r="L13" s="330">
        <f t="shared" si="2"/>
        <v>61.504663582377276</v>
      </c>
      <c r="M13" s="236"/>
      <c r="N13" s="328">
        <f t="shared" si="3"/>
        <v>3.1987898382647595</v>
      </c>
      <c r="O13" s="328">
        <f t="shared" si="4"/>
        <v>0.80187371987097134</v>
      </c>
      <c r="P13" s="328"/>
      <c r="Q13" s="328">
        <f t="shared" si="5"/>
        <v>0.67715261373508806</v>
      </c>
      <c r="R13" s="328">
        <f t="shared" si="6"/>
        <v>0.39537297778893254</v>
      </c>
      <c r="S13" s="327"/>
      <c r="T13" s="328">
        <f t="shared" si="7"/>
        <v>2.4284342750448218</v>
      </c>
      <c r="U13" s="328">
        <f t="shared" si="8"/>
        <v>0.68636309697684972</v>
      </c>
    </row>
    <row r="14" spans="1:21" x14ac:dyDescent="0.2">
      <c r="A14" s="329" t="str">
        <f>name!D9</f>
        <v>24 Business, media and public service professionals</v>
      </c>
      <c r="B14" s="330">
        <v>26.042400996903368</v>
      </c>
      <c r="C14" s="330">
        <v>33.098233850677488</v>
      </c>
      <c r="D14" s="330">
        <f t="shared" si="0"/>
        <v>59.140634847580856</v>
      </c>
      <c r="E14" s="331"/>
      <c r="F14" s="330">
        <v>37.615622535940432</v>
      </c>
      <c r="G14" s="330">
        <v>42.984268735542692</v>
      </c>
      <c r="H14" s="330">
        <f t="shared" si="1"/>
        <v>80.599891271483131</v>
      </c>
      <c r="I14" s="331"/>
      <c r="J14" s="330">
        <v>49.798060082485932</v>
      </c>
      <c r="K14" s="330">
        <v>51.071934519507231</v>
      </c>
      <c r="L14" s="330">
        <f t="shared" si="2"/>
        <v>100.86999460199317</v>
      </c>
      <c r="M14" s="236"/>
      <c r="N14" s="328">
        <f t="shared" si="3"/>
        <v>7.6310176113113082</v>
      </c>
      <c r="O14" s="328">
        <f t="shared" si="4"/>
        <v>1.8879782647016841</v>
      </c>
      <c r="P14" s="328"/>
      <c r="Q14" s="328">
        <f t="shared" si="5"/>
        <v>5.3661094807007759</v>
      </c>
      <c r="R14" s="328">
        <f t="shared" si="6"/>
        <v>1.1559697114707168</v>
      </c>
      <c r="S14" s="327"/>
      <c r="T14" s="328">
        <f t="shared" si="7"/>
        <v>6.3872773827837959</v>
      </c>
      <c r="U14" s="328">
        <f t="shared" si="8"/>
        <v>1.5068076142015219</v>
      </c>
    </row>
    <row r="15" spans="1:21" x14ac:dyDescent="0.2">
      <c r="A15" s="329" t="str">
        <f>name!D10</f>
        <v>31 Science, engineering and technology associate professionals</v>
      </c>
      <c r="B15" s="330">
        <v>5.2115996218733844</v>
      </c>
      <c r="C15" s="330">
        <v>14.543681984217105</v>
      </c>
      <c r="D15" s="330">
        <f t="shared" si="0"/>
        <v>19.755281606090492</v>
      </c>
      <c r="E15" s="331"/>
      <c r="F15" s="330">
        <v>6.8513274777740323</v>
      </c>
      <c r="G15" s="330">
        <v>19.192418923714637</v>
      </c>
      <c r="H15" s="330">
        <f t="shared" si="1"/>
        <v>26.043746401488669</v>
      </c>
      <c r="I15" s="331"/>
      <c r="J15" s="330">
        <v>8.437855278204907</v>
      </c>
      <c r="K15" s="330">
        <v>16.113994772961053</v>
      </c>
      <c r="L15" s="330">
        <f t="shared" si="2"/>
        <v>24.55185005116596</v>
      </c>
      <c r="M15" s="236"/>
      <c r="N15" s="328">
        <f t="shared" si="3"/>
        <v>5.6235442786029877</v>
      </c>
      <c r="O15" s="328">
        <f t="shared" si="4"/>
        <v>1.398257009477244</v>
      </c>
      <c r="P15" s="328"/>
      <c r="Q15" s="328">
        <f t="shared" si="5"/>
        <v>5.7039140900415841</v>
      </c>
      <c r="R15" s="328">
        <f t="shared" si="6"/>
        <v>-1.1587489764841918</v>
      </c>
      <c r="S15" s="327"/>
      <c r="T15" s="328">
        <f t="shared" si="7"/>
        <v>5.682735629795399</v>
      </c>
      <c r="U15" s="328">
        <f t="shared" si="8"/>
        <v>-0.39249749454123295</v>
      </c>
    </row>
    <row r="16" spans="1:21" x14ac:dyDescent="0.2">
      <c r="A16" s="329" t="str">
        <f>name!D11</f>
        <v>32 Health and social care associate professionals</v>
      </c>
      <c r="B16" s="330">
        <v>14.042107178084249</v>
      </c>
      <c r="C16" s="330">
        <v>4.7858967509699415</v>
      </c>
      <c r="D16" s="330">
        <f t="shared" si="0"/>
        <v>18.828003929054191</v>
      </c>
      <c r="E16" s="331"/>
      <c r="F16" s="330">
        <v>16.729720292823803</v>
      </c>
      <c r="G16" s="330">
        <v>5.8906561234115342</v>
      </c>
      <c r="H16" s="330">
        <f t="shared" si="1"/>
        <v>22.620376416235338</v>
      </c>
      <c r="I16" s="331"/>
      <c r="J16" s="330">
        <v>19.362433513617226</v>
      </c>
      <c r="K16" s="330">
        <v>5.8702127605460079</v>
      </c>
      <c r="L16" s="330">
        <f t="shared" si="2"/>
        <v>25.232646274163233</v>
      </c>
      <c r="M16" s="236"/>
      <c r="N16" s="328">
        <f t="shared" si="3"/>
        <v>3.564587400304009</v>
      </c>
      <c r="O16" s="328">
        <f t="shared" si="4"/>
        <v>0.97908178876744412</v>
      </c>
      <c r="P16" s="328"/>
      <c r="Q16" s="328">
        <f t="shared" si="5"/>
        <v>4.2413600774504179</v>
      </c>
      <c r="R16" s="328">
        <f t="shared" si="6"/>
        <v>-2.317404129090761E-2</v>
      </c>
      <c r="S16" s="327"/>
      <c r="T16" s="328">
        <f t="shared" si="7"/>
        <v>3.7382958669043953</v>
      </c>
      <c r="U16" s="328">
        <f t="shared" si="8"/>
        <v>0.7312441726790686</v>
      </c>
    </row>
    <row r="17" spans="1:21" x14ac:dyDescent="0.2">
      <c r="A17" s="329" t="str">
        <f>name!D12</f>
        <v>33 Protective service occupations</v>
      </c>
      <c r="B17" s="330">
        <v>2.4545514892349232</v>
      </c>
      <c r="C17" s="330">
        <v>9.7953810699914641</v>
      </c>
      <c r="D17" s="330">
        <f t="shared" si="0"/>
        <v>12.249932559226387</v>
      </c>
      <c r="E17" s="331"/>
      <c r="F17" s="330">
        <v>3.1530834201411055</v>
      </c>
      <c r="G17" s="330">
        <v>10.663696801977437</v>
      </c>
      <c r="H17" s="330">
        <f t="shared" si="1"/>
        <v>13.816780222118542</v>
      </c>
      <c r="I17" s="331"/>
      <c r="J17" s="330">
        <v>5.4586710931026019</v>
      </c>
      <c r="K17" s="330">
        <v>12.956900541513116</v>
      </c>
      <c r="L17" s="330">
        <f t="shared" si="2"/>
        <v>18.415571634615716</v>
      </c>
      <c r="M17" s="236"/>
      <c r="N17" s="328">
        <f t="shared" si="3"/>
        <v>5.1362936448936525</v>
      </c>
      <c r="O17" s="328">
        <f t="shared" si="4"/>
        <v>3.7265892833658665</v>
      </c>
      <c r="P17" s="328"/>
      <c r="Q17" s="328">
        <f t="shared" si="5"/>
        <v>1.7131935838526013</v>
      </c>
      <c r="R17" s="328">
        <f t="shared" si="6"/>
        <v>1.3070235549945242</v>
      </c>
      <c r="S17" s="327"/>
      <c r="T17" s="328">
        <f t="shared" si="7"/>
        <v>2.4364761919502653</v>
      </c>
      <c r="U17" s="328">
        <f t="shared" si="8"/>
        <v>1.9338803567545693</v>
      </c>
    </row>
    <row r="18" spans="1:21" x14ac:dyDescent="0.2">
      <c r="A18" s="329" t="str">
        <f>name!D13</f>
        <v>34 Culture, media and sports occupations</v>
      </c>
      <c r="B18" s="330">
        <v>7.4751873015946737</v>
      </c>
      <c r="C18" s="330">
        <v>7.6990352805009197</v>
      </c>
      <c r="D18" s="330">
        <f t="shared" si="0"/>
        <v>15.174222582095593</v>
      </c>
      <c r="E18" s="331"/>
      <c r="F18" s="330">
        <v>9.9132641346061483</v>
      </c>
      <c r="G18" s="330">
        <v>8.9790694145621011</v>
      </c>
      <c r="H18" s="330">
        <f t="shared" si="1"/>
        <v>18.892333549168249</v>
      </c>
      <c r="I18" s="331"/>
      <c r="J18" s="330">
        <v>10.583639359257683</v>
      </c>
      <c r="K18" s="330">
        <v>8.1761353059215534</v>
      </c>
      <c r="L18" s="330">
        <f t="shared" si="2"/>
        <v>18.759774665179236</v>
      </c>
      <c r="M18" s="236"/>
      <c r="N18" s="328">
        <f t="shared" si="3"/>
        <v>5.8081009666308692</v>
      </c>
      <c r="O18" s="328">
        <f t="shared" si="4"/>
        <v>0.43719076997248418</v>
      </c>
      <c r="P18" s="327"/>
      <c r="Q18" s="328">
        <f t="shared" si="5"/>
        <v>3.1238227766575921</v>
      </c>
      <c r="R18" s="328">
        <f t="shared" si="6"/>
        <v>-0.62256508782432274</v>
      </c>
      <c r="S18" s="327"/>
      <c r="T18" s="328">
        <f t="shared" si="7"/>
        <v>4.4806415989587123</v>
      </c>
      <c r="U18" s="328">
        <f t="shared" si="8"/>
        <v>-4.6930820047075272E-2</v>
      </c>
    </row>
    <row r="19" spans="1:21" x14ac:dyDescent="0.2">
      <c r="A19" s="329" t="str">
        <f>name!D14</f>
        <v>35 Business and public service associate professionals</v>
      </c>
      <c r="B19" s="330">
        <v>31.203836259218278</v>
      </c>
      <c r="C19" s="330">
        <v>31.079073760449123</v>
      </c>
      <c r="D19" s="330">
        <f t="shared" si="0"/>
        <v>62.282910019667398</v>
      </c>
      <c r="E19" s="331"/>
      <c r="F19" s="330">
        <v>35.937369091523763</v>
      </c>
      <c r="G19" s="330">
        <v>36.191479353773083</v>
      </c>
      <c r="H19" s="330">
        <f t="shared" si="1"/>
        <v>72.128848445296853</v>
      </c>
      <c r="I19" s="331"/>
      <c r="J19" s="330">
        <v>39.255062814010714</v>
      </c>
      <c r="K19" s="330">
        <v>33.111728896653588</v>
      </c>
      <c r="L19" s="330">
        <f t="shared" si="2"/>
        <v>72.366791710664302</v>
      </c>
      <c r="M19" s="236"/>
      <c r="N19" s="328">
        <f t="shared" si="3"/>
        <v>2.8650065197219687</v>
      </c>
      <c r="O19" s="328">
        <f t="shared" si="4"/>
        <v>0.59042114807212887</v>
      </c>
      <c r="P19" s="327"/>
      <c r="Q19" s="328">
        <f t="shared" si="5"/>
        <v>3.0926382159182308</v>
      </c>
      <c r="R19" s="328">
        <f t="shared" si="6"/>
        <v>-0.5911534193744683</v>
      </c>
      <c r="S19" s="327"/>
      <c r="T19" s="328">
        <f t="shared" si="7"/>
        <v>2.9788459629257025</v>
      </c>
      <c r="U19" s="328">
        <f t="shared" si="8"/>
        <v>2.1958642148511842E-2</v>
      </c>
    </row>
    <row r="20" spans="1:21" x14ac:dyDescent="0.2">
      <c r="A20" s="329" t="str">
        <f>name!D15</f>
        <v>41 Administrative occupations</v>
      </c>
      <c r="B20" s="330">
        <v>80.036937798790561</v>
      </c>
      <c r="C20" s="330">
        <v>44.086923525436596</v>
      </c>
      <c r="D20" s="330">
        <f t="shared" si="0"/>
        <v>124.12386132422716</v>
      </c>
      <c r="E20" s="331"/>
      <c r="F20" s="330">
        <v>78.193699186765286</v>
      </c>
      <c r="G20" s="330">
        <v>51.029878144018987</v>
      </c>
      <c r="H20" s="330">
        <f t="shared" si="1"/>
        <v>129.22357733078428</v>
      </c>
      <c r="I20" s="331"/>
      <c r="J20" s="330">
        <v>61.605218024722966</v>
      </c>
      <c r="K20" s="330">
        <v>54.688070562909857</v>
      </c>
      <c r="L20" s="330">
        <f t="shared" si="2"/>
        <v>116.29328858763282</v>
      </c>
      <c r="M20" s="236"/>
      <c r="N20" s="328">
        <f t="shared" si="3"/>
        <v>-0.46489956795880971</v>
      </c>
      <c r="O20" s="328">
        <f t="shared" si="4"/>
        <v>-1.5770489163471013</v>
      </c>
      <c r="P20" s="327"/>
      <c r="Q20" s="328">
        <f t="shared" si="5"/>
        <v>2.9681588913809343</v>
      </c>
      <c r="R20" s="328">
        <f t="shared" si="6"/>
        <v>0.46262877162808191</v>
      </c>
      <c r="S20" s="327"/>
      <c r="T20" s="328">
        <f t="shared" si="7"/>
        <v>0.80853338020654419</v>
      </c>
      <c r="U20" s="328">
        <f t="shared" si="8"/>
        <v>-0.70039380729770562</v>
      </c>
    </row>
    <row r="21" spans="1:21" x14ac:dyDescent="0.2">
      <c r="A21" s="329" t="str">
        <f>name!D16</f>
        <v>42 Secretarial and related occupations</v>
      </c>
      <c r="B21" s="330">
        <v>27.086346851150829</v>
      </c>
      <c r="C21" s="330">
        <v>2.5814471676520974</v>
      </c>
      <c r="D21" s="330">
        <f t="shared" si="0"/>
        <v>29.667794018802926</v>
      </c>
      <c r="E21" s="331"/>
      <c r="F21" s="330">
        <v>24.685952127697455</v>
      </c>
      <c r="G21" s="330">
        <v>1.9971380857934298</v>
      </c>
      <c r="H21" s="330">
        <f t="shared" si="1"/>
        <v>26.683090213490885</v>
      </c>
      <c r="I21" s="331"/>
      <c r="J21" s="330">
        <v>19.370277736312257</v>
      </c>
      <c r="K21" s="330">
        <v>3.2627510333926555</v>
      </c>
      <c r="L21" s="330">
        <f t="shared" si="2"/>
        <v>22.633028769704914</v>
      </c>
      <c r="M21" s="236"/>
      <c r="N21" s="328">
        <f t="shared" si="3"/>
        <v>-1.8387931095714016</v>
      </c>
      <c r="O21" s="328">
        <f t="shared" si="4"/>
        <v>-1.6036328434143043</v>
      </c>
      <c r="P21" s="327"/>
      <c r="Q21" s="328">
        <f t="shared" si="5"/>
        <v>-5.0032012327885784</v>
      </c>
      <c r="R21" s="328">
        <f t="shared" si="6"/>
        <v>3.3265009786287436</v>
      </c>
      <c r="S21" s="327"/>
      <c r="T21" s="328">
        <f t="shared" si="7"/>
        <v>-2.0983133502542106</v>
      </c>
      <c r="U21" s="328">
        <f t="shared" si="8"/>
        <v>-1.0914648231870605</v>
      </c>
    </row>
    <row r="22" spans="1:21" x14ac:dyDescent="0.2">
      <c r="A22" s="329" t="str">
        <f>name!D17</f>
        <v>51 Skilled agricultural and related trades</v>
      </c>
      <c r="B22" s="330">
        <v>1.8604597527444804</v>
      </c>
      <c r="C22" s="330">
        <v>10.619592620145003</v>
      </c>
      <c r="D22" s="330">
        <f t="shared" si="0"/>
        <v>12.480052372889483</v>
      </c>
      <c r="E22" s="331"/>
      <c r="F22" s="330">
        <v>2.0044108625170778</v>
      </c>
      <c r="G22" s="330">
        <v>8.6375887208074129</v>
      </c>
      <c r="H22" s="330">
        <f t="shared" si="1"/>
        <v>10.641999583324491</v>
      </c>
      <c r="I22" s="331"/>
      <c r="J22" s="330">
        <v>3.0755803052645683</v>
      </c>
      <c r="K22" s="330">
        <v>9.2457983801165913</v>
      </c>
      <c r="L22" s="330">
        <f t="shared" si="2"/>
        <v>12.321378685381159</v>
      </c>
      <c r="M22" s="236"/>
      <c r="N22" s="328">
        <f t="shared" si="3"/>
        <v>1.5016947572059847</v>
      </c>
      <c r="O22" s="328">
        <f t="shared" si="4"/>
        <v>2.8954146340167242</v>
      </c>
      <c r="P22" s="327"/>
      <c r="Q22" s="328">
        <f t="shared" si="5"/>
        <v>-4.0473589801258143</v>
      </c>
      <c r="R22" s="328">
        <f t="shared" si="6"/>
        <v>0.45466888679424056</v>
      </c>
      <c r="S22" s="327"/>
      <c r="T22" s="328">
        <f t="shared" si="7"/>
        <v>-3.1362304723846046</v>
      </c>
      <c r="U22" s="328">
        <f t="shared" si="8"/>
        <v>0.98163649153741872</v>
      </c>
    </row>
    <row r="23" spans="1:21" x14ac:dyDescent="0.2">
      <c r="A23" s="329" t="str">
        <f>name!D18</f>
        <v>52 Skilled metal, electrical and electronic trades</v>
      </c>
      <c r="B23" s="330">
        <v>0.76006396203886528</v>
      </c>
      <c r="C23" s="330">
        <v>44.810716149161443</v>
      </c>
      <c r="D23" s="330">
        <f t="shared" si="0"/>
        <v>45.570780111200307</v>
      </c>
      <c r="E23" s="331"/>
      <c r="F23" s="330">
        <v>1.0007391151536793</v>
      </c>
      <c r="G23" s="330">
        <v>40.871852583393277</v>
      </c>
      <c r="H23" s="330">
        <f t="shared" si="1"/>
        <v>41.872591698546955</v>
      </c>
      <c r="I23" s="331"/>
      <c r="J23" s="330">
        <v>2.8310430374567335</v>
      </c>
      <c r="K23" s="330">
        <v>34.720872980370174</v>
      </c>
      <c r="L23" s="330">
        <f t="shared" si="2"/>
        <v>37.551916017826905</v>
      </c>
      <c r="M23" s="236"/>
      <c r="N23" s="328">
        <f t="shared" si="3"/>
        <v>5.6559956055798111</v>
      </c>
      <c r="O23" s="328">
        <f t="shared" si="4"/>
        <v>7.1786723688660903</v>
      </c>
      <c r="P23" s="327"/>
      <c r="Q23" s="328">
        <f t="shared" si="5"/>
        <v>-1.8232869828959553</v>
      </c>
      <c r="R23" s="328">
        <f t="shared" si="6"/>
        <v>-1.0814471381811686</v>
      </c>
      <c r="S23" s="327"/>
      <c r="T23" s="328">
        <f t="shared" si="7"/>
        <v>-1.6784591882093136</v>
      </c>
      <c r="U23" s="328">
        <f t="shared" si="8"/>
        <v>-0.72341780578286663</v>
      </c>
    </row>
    <row r="24" spans="1:21" x14ac:dyDescent="0.2">
      <c r="A24" s="329" t="str">
        <f>name!D19</f>
        <v>53 Skilled construction and building trades</v>
      </c>
      <c r="B24" s="330">
        <v>0.37812022374929988</v>
      </c>
      <c r="C24" s="330">
        <v>41.707278946704278</v>
      </c>
      <c r="D24" s="330">
        <f t="shared" si="0"/>
        <v>42.085399170453577</v>
      </c>
      <c r="E24" s="331"/>
      <c r="F24" s="330">
        <v>0.71708433993219622</v>
      </c>
      <c r="G24" s="330">
        <v>34.041754801603808</v>
      </c>
      <c r="H24" s="330">
        <f t="shared" si="1"/>
        <v>34.758839141536008</v>
      </c>
      <c r="I24" s="331"/>
      <c r="J24" s="330">
        <v>0.77686781657727166</v>
      </c>
      <c r="K24" s="330">
        <v>30.002264992577874</v>
      </c>
      <c r="L24" s="330">
        <f t="shared" si="2"/>
        <v>30.779132809155147</v>
      </c>
      <c r="M24" s="236"/>
      <c r="N24" s="328">
        <f t="shared" si="3"/>
        <v>13.654874410880335</v>
      </c>
      <c r="O24" s="328">
        <f t="shared" si="4"/>
        <v>0.53527251201834769</v>
      </c>
      <c r="P24" s="327"/>
      <c r="Q24" s="328">
        <f t="shared" si="5"/>
        <v>-3.9803725699789183</v>
      </c>
      <c r="R24" s="328">
        <f t="shared" si="6"/>
        <v>-0.83856410427219918</v>
      </c>
      <c r="S24" s="327"/>
      <c r="T24" s="328">
        <f t="shared" si="7"/>
        <v>-3.7530972738056612</v>
      </c>
      <c r="U24" s="328">
        <f t="shared" si="8"/>
        <v>-0.80736945178097042</v>
      </c>
    </row>
    <row r="25" spans="1:21" x14ac:dyDescent="0.2">
      <c r="A25" s="329" t="str">
        <f>name!D20</f>
        <v>54 Textiles, printing and other skilled trades</v>
      </c>
      <c r="B25" s="330">
        <v>9.3906915776049189</v>
      </c>
      <c r="C25" s="330">
        <v>15.828289038357241</v>
      </c>
      <c r="D25" s="330">
        <f t="shared" si="0"/>
        <v>25.21898061596216</v>
      </c>
      <c r="E25" s="331"/>
      <c r="F25" s="330">
        <v>9.0633251475601266</v>
      </c>
      <c r="G25" s="330">
        <v>12.276881455041456</v>
      </c>
      <c r="H25" s="330">
        <f t="shared" si="1"/>
        <v>21.340206602601583</v>
      </c>
      <c r="I25" s="331"/>
      <c r="J25" s="330">
        <v>8.6438665797481633</v>
      </c>
      <c r="K25" s="330">
        <v>10.496744073702365</v>
      </c>
      <c r="L25" s="330">
        <f t="shared" si="2"/>
        <v>19.14061065345053</v>
      </c>
      <c r="M25" s="236"/>
      <c r="N25" s="328">
        <f t="shared" si="3"/>
        <v>-0.70714536016831531</v>
      </c>
      <c r="O25" s="328">
        <f t="shared" si="4"/>
        <v>-0.3154086271773493</v>
      </c>
      <c r="P25" s="327"/>
      <c r="Q25" s="328">
        <f t="shared" si="5"/>
        <v>-4.954662316242664</v>
      </c>
      <c r="R25" s="328">
        <f t="shared" si="6"/>
        <v>-1.0389176875595929</v>
      </c>
      <c r="S25" s="327"/>
      <c r="T25" s="328">
        <f t="shared" si="7"/>
        <v>-3.2849148826977204</v>
      </c>
      <c r="U25" s="328">
        <f t="shared" si="8"/>
        <v>-0.72258098724538034</v>
      </c>
    </row>
    <row r="26" spans="1:21" x14ac:dyDescent="0.2">
      <c r="A26" s="329" t="str">
        <f>name!D21</f>
        <v>61 Caring personal service occupations</v>
      </c>
      <c r="B26" s="330">
        <v>76.740693884980104</v>
      </c>
      <c r="C26" s="330">
        <v>11.543553069542012</v>
      </c>
      <c r="D26" s="330">
        <f t="shared" si="0"/>
        <v>88.284246954522118</v>
      </c>
      <c r="E26" s="331"/>
      <c r="F26" s="330">
        <v>77.135700493324194</v>
      </c>
      <c r="G26" s="330">
        <v>12.464880080821459</v>
      </c>
      <c r="H26" s="330">
        <f t="shared" si="1"/>
        <v>89.600580574145653</v>
      </c>
      <c r="I26" s="331"/>
      <c r="J26" s="330">
        <v>89.164808246126185</v>
      </c>
      <c r="K26" s="330">
        <v>18.044392049335439</v>
      </c>
      <c r="L26" s="330">
        <f t="shared" si="2"/>
        <v>107.20920029546163</v>
      </c>
      <c r="M26" s="236"/>
      <c r="N26" s="328">
        <f t="shared" si="3"/>
        <v>0.1027344960470078</v>
      </c>
      <c r="O26" s="328">
        <f t="shared" si="4"/>
        <v>0.97081695233236509</v>
      </c>
      <c r="P26" s="327"/>
      <c r="Q26" s="328">
        <f t="shared" si="5"/>
        <v>1.5476132158119604</v>
      </c>
      <c r="R26" s="328">
        <f t="shared" si="6"/>
        <v>2.4967929031020519</v>
      </c>
      <c r="S26" s="327"/>
      <c r="T26" s="328">
        <f t="shared" si="7"/>
        <v>0.2964407506542921</v>
      </c>
      <c r="U26" s="328">
        <f t="shared" si="8"/>
        <v>1.2033174311539385</v>
      </c>
    </row>
    <row r="27" spans="1:21" x14ac:dyDescent="0.2">
      <c r="A27" s="329" t="str">
        <f>name!D22</f>
        <v>62 Leisure, travel and related personal service occupations</v>
      </c>
      <c r="B27" s="330">
        <v>17.706310547356097</v>
      </c>
      <c r="C27" s="330">
        <v>7.0287769956928194</v>
      </c>
      <c r="D27" s="330">
        <f t="shared" si="0"/>
        <v>24.735087543048916</v>
      </c>
      <c r="E27" s="331"/>
      <c r="F27" s="330">
        <v>18.698416839435577</v>
      </c>
      <c r="G27" s="330">
        <v>8.5963362978787821</v>
      </c>
      <c r="H27" s="330">
        <f t="shared" si="1"/>
        <v>27.294753137314359</v>
      </c>
      <c r="I27" s="331"/>
      <c r="J27" s="330">
        <v>16.142461343180219</v>
      </c>
      <c r="K27" s="330">
        <v>9.3561601709414965</v>
      </c>
      <c r="L27" s="330">
        <f t="shared" si="2"/>
        <v>25.498621514121716</v>
      </c>
      <c r="M27" s="236"/>
      <c r="N27" s="328">
        <f t="shared" si="3"/>
        <v>1.0963211381097571</v>
      </c>
      <c r="O27" s="328">
        <f t="shared" si="4"/>
        <v>-0.9751193005596126</v>
      </c>
      <c r="P27" s="327"/>
      <c r="Q27" s="328">
        <f t="shared" si="5"/>
        <v>4.1086288127267334</v>
      </c>
      <c r="R27" s="328">
        <f t="shared" si="6"/>
        <v>0.5662563214670957</v>
      </c>
      <c r="S27" s="327"/>
      <c r="T27" s="328">
        <f t="shared" si="7"/>
        <v>1.9889554373171858</v>
      </c>
      <c r="U27" s="328">
        <f t="shared" si="8"/>
        <v>-0.45277253736979439</v>
      </c>
    </row>
    <row r="28" spans="1:21" x14ac:dyDescent="0.2">
      <c r="A28" s="329" t="str">
        <f>name!D23</f>
        <v>63 Community and civil enforcement occupations</v>
      </c>
      <c r="B28" s="330">
        <v>0.24564194385623625</v>
      </c>
      <c r="C28" s="330">
        <v>0.936041364065063</v>
      </c>
      <c r="D28" s="330">
        <f t="shared" si="0"/>
        <v>1.1816833079212992</v>
      </c>
      <c r="E28" s="331"/>
      <c r="F28" s="330">
        <v>0.26889574484624001</v>
      </c>
      <c r="G28" s="330">
        <v>1.0441266959905646</v>
      </c>
      <c r="H28" s="330">
        <f t="shared" si="1"/>
        <v>1.3130224408368045</v>
      </c>
      <c r="I28" s="331"/>
      <c r="J28" s="330">
        <v>0.34081142409506143</v>
      </c>
      <c r="K28" s="330">
        <v>0.8189786268197965</v>
      </c>
      <c r="L28" s="330">
        <f>SUM(J28:K28)</f>
        <v>1.159790050914858</v>
      </c>
      <c r="M28" s="236"/>
      <c r="N28" s="328">
        <f t="shared" si="3"/>
        <v>1.8254365909876835</v>
      </c>
      <c r="O28" s="328">
        <f t="shared" si="4"/>
        <v>1.5925857707841606</v>
      </c>
      <c r="P28" s="327"/>
      <c r="Q28" s="328">
        <f t="shared" si="5"/>
        <v>2.2095866175911194</v>
      </c>
      <c r="R28" s="328">
        <f t="shared" si="6"/>
        <v>-1.6061491624225654</v>
      </c>
      <c r="S28" s="327"/>
      <c r="T28" s="328">
        <f t="shared" si="7"/>
        <v>2.1302063916730951</v>
      </c>
      <c r="U28" s="328">
        <f t="shared" si="8"/>
        <v>-0.82387200676709016</v>
      </c>
    </row>
    <row r="29" spans="1:21" x14ac:dyDescent="0.2">
      <c r="A29" s="329" t="str">
        <f>name!D24</f>
        <v>71 Sales occupations</v>
      </c>
      <c r="B29" s="330">
        <v>50.30560885154275</v>
      </c>
      <c r="C29" s="330">
        <v>29.672336277132931</v>
      </c>
      <c r="D29" s="330">
        <f t="shared" si="0"/>
        <v>79.977945128675685</v>
      </c>
      <c r="E29" s="331"/>
      <c r="F29" s="330">
        <v>45.852899855725369</v>
      </c>
      <c r="G29" s="330">
        <v>31.81104313272192</v>
      </c>
      <c r="H29" s="330">
        <f t="shared" si="1"/>
        <v>77.663942988447289</v>
      </c>
      <c r="I29" s="331"/>
      <c r="J29" s="330">
        <v>37.250263556430724</v>
      </c>
      <c r="K29" s="330">
        <v>29.043881600741219</v>
      </c>
      <c r="L29" s="330">
        <f t="shared" si="2"/>
        <v>66.29414515717194</v>
      </c>
      <c r="M29" s="236"/>
      <c r="N29" s="328">
        <f t="shared" si="3"/>
        <v>-1.8364898860571466</v>
      </c>
      <c r="O29" s="328">
        <f t="shared" si="4"/>
        <v>-1.3756464572165616</v>
      </c>
      <c r="P29" s="327"/>
      <c r="Q29" s="328">
        <f t="shared" si="5"/>
        <v>1.4016994521239168</v>
      </c>
      <c r="R29" s="328">
        <f t="shared" si="6"/>
        <v>-0.60486761797220456</v>
      </c>
      <c r="S29" s="327"/>
      <c r="T29" s="328">
        <f t="shared" si="7"/>
        <v>-0.58547567815065982</v>
      </c>
      <c r="U29" s="328">
        <f t="shared" si="8"/>
        <v>-1.0497150329405458</v>
      </c>
    </row>
    <row r="30" spans="1:21" x14ac:dyDescent="0.2">
      <c r="A30" s="329" t="str">
        <f>name!D25</f>
        <v>72 Customer service occupations</v>
      </c>
      <c r="B30" s="330">
        <v>12.236997248819673</v>
      </c>
      <c r="C30" s="330">
        <v>10.089596645449376</v>
      </c>
      <c r="D30" s="330">
        <f t="shared" si="0"/>
        <v>22.326593894269049</v>
      </c>
      <c r="E30" s="331"/>
      <c r="F30" s="330">
        <v>13.506591484276145</v>
      </c>
      <c r="G30" s="330">
        <v>11.253306517269984</v>
      </c>
      <c r="H30" s="330">
        <f t="shared" si="1"/>
        <v>24.759898001546127</v>
      </c>
      <c r="I30" s="331"/>
      <c r="J30" s="330">
        <v>18.153896012646829</v>
      </c>
      <c r="K30" s="330">
        <v>18.711131064629388</v>
      </c>
      <c r="L30" s="330">
        <f t="shared" si="2"/>
        <v>36.865027077276217</v>
      </c>
      <c r="M30" s="236"/>
      <c r="N30" s="328">
        <f t="shared" si="3"/>
        <v>1.9938957625517562</v>
      </c>
      <c r="O30" s="328">
        <f t="shared" si="4"/>
        <v>1.9909425315108642</v>
      </c>
      <c r="P30" s="327"/>
      <c r="Q30" s="328">
        <f t="shared" si="5"/>
        <v>2.2071477359727254</v>
      </c>
      <c r="R30" s="328">
        <f t="shared" si="6"/>
        <v>3.4478159846281331</v>
      </c>
      <c r="S30" s="327"/>
      <c r="T30" s="328">
        <f t="shared" si="7"/>
        <v>2.0904870338479542</v>
      </c>
      <c r="U30" s="328">
        <f t="shared" si="8"/>
        <v>2.6891077598024449</v>
      </c>
    </row>
    <row r="31" spans="1:21" x14ac:dyDescent="0.2">
      <c r="A31" s="329" t="str">
        <f>name!D26</f>
        <v>81 Process, plant and machine operatives</v>
      </c>
      <c r="B31" s="330">
        <v>11.020826201918334</v>
      </c>
      <c r="C31" s="330">
        <v>32.24305427198194</v>
      </c>
      <c r="D31" s="330">
        <f t="shared" si="0"/>
        <v>43.263880473900272</v>
      </c>
      <c r="E31" s="331"/>
      <c r="F31" s="330">
        <v>9.5976683841470543</v>
      </c>
      <c r="G31" s="330">
        <v>27.957570296821842</v>
      </c>
      <c r="H31" s="330">
        <f t="shared" si="1"/>
        <v>37.555238680968898</v>
      </c>
      <c r="I31" s="331"/>
      <c r="J31" s="330">
        <v>12.17091384267103</v>
      </c>
      <c r="K31" s="330">
        <v>30.823506507484872</v>
      </c>
      <c r="L31" s="330">
        <f t="shared" si="2"/>
        <v>42.994420350155906</v>
      </c>
      <c r="M31" s="236"/>
      <c r="N31" s="328">
        <f t="shared" si="3"/>
        <v>-2.7274463567882101</v>
      </c>
      <c r="O31" s="328">
        <f t="shared" si="4"/>
        <v>1.5961295492281646</v>
      </c>
      <c r="P31" s="327"/>
      <c r="Q31" s="328">
        <f t="shared" si="5"/>
        <v>-2.8119988266312568</v>
      </c>
      <c r="R31" s="328">
        <f t="shared" si="6"/>
        <v>0.65271819990910807</v>
      </c>
      <c r="S31" s="327"/>
      <c r="T31" s="328">
        <f t="shared" si="7"/>
        <v>-2.7904324144696679</v>
      </c>
      <c r="U31" s="328">
        <f t="shared" si="8"/>
        <v>0.90579415903866423</v>
      </c>
    </row>
    <row r="32" spans="1:21" x14ac:dyDescent="0.2">
      <c r="A32" s="329" t="str">
        <f>name!D27</f>
        <v>82 Transport and mobile machine drivers and operatives</v>
      </c>
      <c r="B32" s="330">
        <v>2.3454612591790194</v>
      </c>
      <c r="C32" s="330">
        <v>44.231479568621374</v>
      </c>
      <c r="D32" s="330">
        <f t="shared" si="0"/>
        <v>46.576940827800392</v>
      </c>
      <c r="E32" s="331"/>
      <c r="F32" s="330">
        <v>2.1887673528052485</v>
      </c>
      <c r="G32" s="330">
        <v>41.186664810093951</v>
      </c>
      <c r="H32" s="330">
        <f t="shared" si="1"/>
        <v>43.375432162899202</v>
      </c>
      <c r="I32" s="331"/>
      <c r="J32" s="330">
        <v>3.8290948823830329</v>
      </c>
      <c r="K32" s="330">
        <v>40.706208142273709</v>
      </c>
      <c r="L32" s="330">
        <f t="shared" si="2"/>
        <v>44.535303024656741</v>
      </c>
      <c r="M32" s="236"/>
      <c r="N32" s="328">
        <f t="shared" si="3"/>
        <v>-1.3733532384812341</v>
      </c>
      <c r="O32" s="328">
        <f t="shared" si="4"/>
        <v>3.7989837905441526</v>
      </c>
      <c r="P32" s="327"/>
      <c r="Q32" s="328">
        <f t="shared" si="5"/>
        <v>-1.4163186614716272</v>
      </c>
      <c r="R32" s="328">
        <f t="shared" si="6"/>
        <v>-7.8195539878356257E-2</v>
      </c>
      <c r="S32" s="327"/>
      <c r="T32" s="328">
        <f t="shared" si="7"/>
        <v>-1.4141532727476758</v>
      </c>
      <c r="U32" s="328">
        <f t="shared" si="8"/>
        <v>0.1760815045744879</v>
      </c>
    </row>
    <row r="33" spans="1:21" x14ac:dyDescent="0.2">
      <c r="A33" s="329" t="str">
        <f>name!D28</f>
        <v>91 Elementary trades and related occupations</v>
      </c>
      <c r="B33" s="330">
        <v>7.0683547965062798</v>
      </c>
      <c r="C33" s="330">
        <v>18.675927676621889</v>
      </c>
      <c r="D33" s="330">
        <f t="shared" si="0"/>
        <v>25.74428247312817</v>
      </c>
      <c r="E33" s="331"/>
      <c r="F33" s="330">
        <v>4.9197810296978037</v>
      </c>
      <c r="G33" s="330">
        <v>15.743353933373033</v>
      </c>
      <c r="H33" s="330">
        <f t="shared" si="1"/>
        <v>20.663134963070839</v>
      </c>
      <c r="I33" s="331"/>
      <c r="J33" s="330">
        <v>3.9713962937997214</v>
      </c>
      <c r="K33" s="330">
        <v>11.591480072027483</v>
      </c>
      <c r="L33" s="330">
        <f t="shared" si="2"/>
        <v>15.562876365827204</v>
      </c>
      <c r="M33" s="236"/>
      <c r="N33" s="328">
        <f t="shared" si="3"/>
        <v>-6.9908904503318547</v>
      </c>
      <c r="O33" s="328">
        <f t="shared" si="4"/>
        <v>-1.4174993784368595</v>
      </c>
      <c r="P33" s="327"/>
      <c r="Q33" s="328">
        <f t="shared" si="5"/>
        <v>-3.3586439733938711</v>
      </c>
      <c r="R33" s="328">
        <f t="shared" si="6"/>
        <v>-2.020299200181408</v>
      </c>
      <c r="S33" s="327"/>
      <c r="T33" s="328">
        <f t="shared" si="7"/>
        <v>-4.3019509593717586</v>
      </c>
      <c r="U33" s="328">
        <f t="shared" si="8"/>
        <v>-1.8720083620828665</v>
      </c>
    </row>
    <row r="34" spans="1:21" x14ac:dyDescent="0.2">
      <c r="A34" s="329" t="str">
        <f>name!D29</f>
        <v>92 Elementary administration and service occupations</v>
      </c>
      <c r="B34" s="330">
        <v>56.33654711000289</v>
      </c>
      <c r="C34" s="330">
        <v>59.129220651812972</v>
      </c>
      <c r="D34" s="330">
        <f t="shared" ref="D34" si="9">SUM(B34:C34)</f>
        <v>115.46576776181587</v>
      </c>
      <c r="E34" s="331"/>
      <c r="F34" s="330">
        <v>48.46866131471436</v>
      </c>
      <c r="G34" s="330">
        <v>52.822425562958259</v>
      </c>
      <c r="H34" s="330">
        <f t="shared" ref="H34" si="10">SUM(F34:G34)</f>
        <v>101.29108687767263</v>
      </c>
      <c r="I34" s="331"/>
      <c r="J34" s="330">
        <v>39.294467011696177</v>
      </c>
      <c r="K34" s="330">
        <v>52.701683107404058</v>
      </c>
      <c r="L34" s="330">
        <f t="shared" ref="L34" si="11">SUM(J34:K34)</f>
        <v>91.996150119100236</v>
      </c>
      <c r="M34" s="236"/>
      <c r="N34" s="328">
        <f t="shared" si="3"/>
        <v>-2.9637153289058471</v>
      </c>
      <c r="O34" s="328">
        <f t="shared" si="4"/>
        <v>-1.3891523810767747</v>
      </c>
      <c r="P34" s="327"/>
      <c r="Q34" s="328">
        <f t="shared" si="5"/>
        <v>-2.2305353876533984</v>
      </c>
      <c r="R34" s="328">
        <f t="shared" si="6"/>
        <v>-1.5255066652175575E-2</v>
      </c>
      <c r="S34" s="327"/>
      <c r="T34" s="328">
        <f t="shared" si="7"/>
        <v>-2.5855020282659957</v>
      </c>
      <c r="U34" s="328">
        <f t="shared" si="8"/>
        <v>-0.63962357929578939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553.67750759111357</v>
      </c>
      <c r="C36" s="333">
        <f t="shared" ref="C36:D36" si="12">SUM(C9:C34)</f>
        <v>608.43849240888608</v>
      </c>
      <c r="D36" s="333">
        <f t="shared" si="12"/>
        <v>1162.116</v>
      </c>
      <c r="E36" s="333"/>
      <c r="F36" s="333">
        <f>SUM(F9:F34)</f>
        <v>585.62816592983097</v>
      </c>
      <c r="G36" s="333">
        <f t="shared" ref="G36:H36" si="13">SUM(G9:G34)</f>
        <v>636.43283407016906</v>
      </c>
      <c r="H36" s="333">
        <f t="shared" si="13"/>
        <v>1222.0610000000001</v>
      </c>
      <c r="I36" s="333"/>
      <c r="J36" s="333">
        <f>SUM(J9:J34)</f>
        <v>619.37423532760897</v>
      </c>
      <c r="K36" s="333">
        <f t="shared" ref="K36:L36" si="14">SUM(K9:K34)</f>
        <v>654.13376467239073</v>
      </c>
      <c r="L36" s="333">
        <f t="shared" si="14"/>
        <v>1273.5079999999998</v>
      </c>
      <c r="M36" s="258"/>
      <c r="N36" s="334">
        <f t="shared" si="3"/>
        <v>1.1283717883117106</v>
      </c>
      <c r="O36" s="334">
        <f>IF(F36&gt;0,(EXP(LN(J36/F36)/($J$6-$F$6))-1)*100,0)</f>
        <v>0.37419578042436896</v>
      </c>
      <c r="P36" s="335"/>
      <c r="Q36" s="334">
        <f t="shared" ref="Q36" si="15">IF(C36&gt;0,(EXP(LN(G36/C36)/($F$6-$B$6))-1)*100,0)</f>
        <v>0.90372035410446472</v>
      </c>
      <c r="R36" s="334">
        <f t="shared" ref="R36" si="16">IF(G36&gt;0,(EXP(LN(K36/G36)/($J$6-$F$6))-1)*100,0)</f>
        <v>0.18305384003107772</v>
      </c>
      <c r="S36" s="335"/>
      <c r="T36" s="334">
        <f t="shared" ref="T36" si="17">IF(D36&gt;0,(EXP(LN(H36/D36)/($F$6-$B$6))-1)*100,0)</f>
        <v>1.0110023691278114</v>
      </c>
      <c r="U36" s="334">
        <f t="shared" ref="U36" si="18">IF(H36&gt;0,(EXP(LN(L36/H36)/($J$6-$F$6))-1)*100,0)</f>
        <v>0.27528835539654128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West Yorkshire</v>
      </c>
      <c r="Q1" s="19" t="str">
        <f>CONCATENATE("Occupation Table 5.1  Males: Employment Change by Status (SOC 2020), ",B$5,"-",L$5,", ",Info!B5)</f>
        <v>Occupation Table 5.1  Males: Employment Change by Status (SOC 2020), 2015-2035, West Yorkshire</v>
      </c>
      <c r="AG1" s="19" t="str">
        <f>CONCATENATE("Occupation Table 5.2  Females: Employment Change by Status (SOC 2020), ",R$5,"-",AB$5,", ",Info!B5)</f>
        <v>Occupation Table 5.2  Females: Employment Change by Status (SOC 2020), 2015-2035, West Yorkshire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71.610330814778692</v>
      </c>
      <c r="C8" s="11">
        <v>9.7203252790289376</v>
      </c>
      <c r="D8" s="11">
        <v>21.499806188611657</v>
      </c>
      <c r="E8" s="11">
        <f>SUM(B8:D8)</f>
        <v>102.83046228241929</v>
      </c>
      <c r="F8" s="11"/>
      <c r="G8" s="11">
        <v>86.198294163048303</v>
      </c>
      <c r="H8" s="11">
        <v>15.296511374417532</v>
      </c>
      <c r="I8" s="11">
        <v>23.196189164434458</v>
      </c>
      <c r="J8" s="11">
        <f>SUM(G8:I8)</f>
        <v>124.69099470190029</v>
      </c>
      <c r="K8" s="11"/>
      <c r="L8" s="11">
        <v>94.706107145587637</v>
      </c>
      <c r="M8" s="11">
        <v>19.317336571516751</v>
      </c>
      <c r="N8" s="11">
        <v>26.085431142511382</v>
      </c>
      <c r="O8" s="11">
        <f>SUM(L8:N8)</f>
        <v>140.10887485961575</v>
      </c>
      <c r="Q8" s="10" t="str">
        <f>name!E4</f>
        <v>Managers, directors and senior officials</v>
      </c>
      <c r="R8" s="11">
        <v>48.863696913924173</v>
      </c>
      <c r="S8" s="11">
        <v>3.3873544301564169</v>
      </c>
      <c r="T8" s="11">
        <v>14.445940624910433</v>
      </c>
      <c r="U8" s="11">
        <f>SUM(R8:T8)</f>
        <v>66.696991968991014</v>
      </c>
      <c r="V8" s="11"/>
      <c r="W8" s="11">
        <v>58.555485375037463</v>
      </c>
      <c r="X8" s="11">
        <v>5.6331341540054529</v>
      </c>
      <c r="Y8" s="11">
        <v>14.203727843666806</v>
      </c>
      <c r="Z8" s="11">
        <f>SUM(W8:Y8)</f>
        <v>78.392347372709722</v>
      </c>
      <c r="AA8" s="11"/>
      <c r="AB8" s="11">
        <v>58.730996947725266</v>
      </c>
      <c r="AC8" s="11">
        <v>7.6661910951660541</v>
      </c>
      <c r="AD8" s="11">
        <v>16.223844042360973</v>
      </c>
      <c r="AE8" s="11">
        <f>SUM(AB8:AD8)</f>
        <v>82.621032085252295</v>
      </c>
      <c r="AG8" s="10" t="str">
        <f>name!E4</f>
        <v>Managers, directors and senior officials</v>
      </c>
      <c r="AH8" s="11">
        <v>22.746633900854587</v>
      </c>
      <c r="AI8" s="11">
        <v>6.3329708488725212</v>
      </c>
      <c r="AJ8" s="11">
        <v>7.0538655637012262</v>
      </c>
      <c r="AK8" s="11">
        <f>SUM(AH8:AJ8)</f>
        <v>36.133470313428333</v>
      </c>
      <c r="AL8" s="11"/>
      <c r="AM8" s="11">
        <v>27.642808788010836</v>
      </c>
      <c r="AN8" s="11">
        <v>9.6633772204120731</v>
      </c>
      <c r="AO8" s="11">
        <v>8.9924613207676583</v>
      </c>
      <c r="AP8" s="11">
        <f>SUM(AM8:AO8)</f>
        <v>46.298647329190572</v>
      </c>
      <c r="AQ8" s="11"/>
      <c r="AR8" s="11">
        <v>35.975110197862364</v>
      </c>
      <c r="AS8" s="11">
        <v>11.651145476350695</v>
      </c>
      <c r="AT8" s="11">
        <v>9.8615871001504196</v>
      </c>
      <c r="AU8" s="11">
        <f>SUM(AR8:AT8)</f>
        <v>57.487842774363472</v>
      </c>
    </row>
    <row r="9" spans="1:47" x14ac:dyDescent="0.2">
      <c r="A9" t="str">
        <f>name!E5</f>
        <v>Professional occupations</v>
      </c>
      <c r="B9" s="11">
        <v>141.9441881330423</v>
      </c>
      <c r="C9" s="11">
        <v>39.082107305948405</v>
      </c>
      <c r="D9" s="11">
        <v>23.265595603838335</v>
      </c>
      <c r="E9" s="11">
        <f t="shared" ref="E9:E18" si="0">SUM(B9:D9)</f>
        <v>204.29189104282904</v>
      </c>
      <c r="F9" s="11"/>
      <c r="G9" s="11">
        <v>180.60712021973893</v>
      </c>
      <c r="H9" s="11">
        <v>48.800007150238478</v>
      </c>
      <c r="I9" s="11">
        <v>26.423398496628668</v>
      </c>
      <c r="J9" s="11">
        <f t="shared" ref="J9:J16" si="1">SUM(G9:I9)</f>
        <v>255.83052586660608</v>
      </c>
      <c r="K9" s="11"/>
      <c r="L9" s="11">
        <v>218.29038878572231</v>
      </c>
      <c r="M9" s="11">
        <v>59.150894738614554</v>
      </c>
      <c r="N9" s="11">
        <v>25.796317802420912</v>
      </c>
      <c r="O9" s="11">
        <f t="shared" ref="O9:O16" si="2">SUM(L9:N9)</f>
        <v>303.23760132675778</v>
      </c>
      <c r="Q9" s="10" t="str">
        <f>name!E5</f>
        <v>Professional occupations</v>
      </c>
      <c r="R9" s="11">
        <v>78.63920599627734</v>
      </c>
      <c r="S9" s="11">
        <v>6.5928070910271144</v>
      </c>
      <c r="T9" s="11">
        <v>15.422184538085242</v>
      </c>
      <c r="U9" s="11">
        <f t="shared" ref="U9:U16" si="3">SUM(R9:T9)</f>
        <v>100.6541976253897</v>
      </c>
      <c r="V9" s="11"/>
      <c r="W9" s="11">
        <v>99.914015971261207</v>
      </c>
      <c r="X9" s="11">
        <v>9.8378761355639295</v>
      </c>
      <c r="Y9" s="11">
        <v>15.636472854607232</v>
      </c>
      <c r="Z9" s="11">
        <f t="shared" ref="Z9:Z16" si="4">SUM(W9:Y9)</f>
        <v>125.38836496143237</v>
      </c>
      <c r="AA9" s="11"/>
      <c r="AB9" s="11">
        <v>114.80374232954794</v>
      </c>
      <c r="AC9" s="11">
        <v>12.153809383253718</v>
      </c>
      <c r="AD9" s="11">
        <v>14.112285232014587</v>
      </c>
      <c r="AE9" s="11">
        <f t="shared" ref="AE9:AE16" si="5">SUM(AB9:AD9)</f>
        <v>141.06983694481625</v>
      </c>
      <c r="AG9" s="10" t="str">
        <f>name!E5</f>
        <v>Professional occupations</v>
      </c>
      <c r="AH9" s="11">
        <v>63.304982136764991</v>
      </c>
      <c r="AI9" s="11">
        <v>32.489300214921286</v>
      </c>
      <c r="AJ9" s="11">
        <v>7.8434110657530987</v>
      </c>
      <c r="AK9" s="11">
        <f t="shared" ref="AK9:AK18" si="6">SUM(AH9:AJ9)</f>
        <v>103.63769341743938</v>
      </c>
      <c r="AL9" s="11"/>
      <c r="AM9" s="11">
        <v>80.693104248477695</v>
      </c>
      <c r="AN9" s="11">
        <v>38.962131014674554</v>
      </c>
      <c r="AO9" s="11">
        <v>10.786925642021444</v>
      </c>
      <c r="AP9" s="11">
        <f t="shared" ref="AP9:AP18" si="7">SUM(AM9:AO9)</f>
        <v>130.44216090517369</v>
      </c>
      <c r="AQ9" s="11"/>
      <c r="AR9" s="11">
        <v>103.48664645617446</v>
      </c>
      <c r="AS9" s="11">
        <v>46.997085355360831</v>
      </c>
      <c r="AT9" s="11">
        <v>11.684032570406336</v>
      </c>
      <c r="AU9" s="11">
        <f t="shared" ref="AU9:AU18" si="8">SUM(AR9:AT9)</f>
        <v>162.16776438194162</v>
      </c>
    </row>
    <row r="10" spans="1:47" x14ac:dyDescent="0.2">
      <c r="A10" t="str">
        <f>name!E6</f>
        <v>Associate professional occupations</v>
      </c>
      <c r="B10" s="11">
        <v>86.917030259280878</v>
      </c>
      <c r="C10" s="11">
        <v>25.27618381541139</v>
      </c>
      <c r="D10" s="11">
        <v>16.097136621441841</v>
      </c>
      <c r="E10" s="11">
        <f t="shared" si="0"/>
        <v>128.29035069613411</v>
      </c>
      <c r="F10" s="11"/>
      <c r="G10" s="11">
        <v>104.75866513800395</v>
      </c>
      <c r="H10" s="11">
        <v>30.490993769694811</v>
      </c>
      <c r="I10" s="11">
        <v>18.252426126608889</v>
      </c>
      <c r="J10" s="11">
        <f t="shared" si="1"/>
        <v>153.50208503430764</v>
      </c>
      <c r="K10" s="11"/>
      <c r="L10" s="11">
        <v>108.69851608902681</v>
      </c>
      <c r="M10" s="11">
        <v>32.575268245322498</v>
      </c>
      <c r="N10" s="11">
        <v>18.05285000143903</v>
      </c>
      <c r="O10" s="11">
        <f t="shared" si="2"/>
        <v>159.32663433578833</v>
      </c>
      <c r="Q10" s="10" t="str">
        <f>name!E6</f>
        <v>Associate professional occupations</v>
      </c>
      <c r="R10" s="11">
        <v>53.200865492138838</v>
      </c>
      <c r="S10" s="11">
        <v>5.6754789358176128</v>
      </c>
      <c r="T10" s="11">
        <v>9.026724418172094</v>
      </c>
      <c r="U10" s="11">
        <f t="shared" si="3"/>
        <v>67.903068846128548</v>
      </c>
      <c r="V10" s="11"/>
      <c r="W10" s="11">
        <v>63.188398734332885</v>
      </c>
      <c r="X10" s="11">
        <v>8.2096674094866948</v>
      </c>
      <c r="Y10" s="11">
        <v>9.5192544736192186</v>
      </c>
      <c r="Z10" s="11">
        <f t="shared" si="4"/>
        <v>80.91732061743879</v>
      </c>
      <c r="AA10" s="11"/>
      <c r="AB10" s="11">
        <v>60.046460574136539</v>
      </c>
      <c r="AC10" s="11">
        <v>7.4631230774946689</v>
      </c>
      <c r="AD10" s="11">
        <v>8.7193886259641342</v>
      </c>
      <c r="AE10" s="11">
        <f t="shared" si="5"/>
        <v>76.228972277595332</v>
      </c>
      <c r="AG10" s="10" t="str">
        <f>name!E6</f>
        <v>Associate professional occupations</v>
      </c>
      <c r="AH10" s="11">
        <v>33.716164767142047</v>
      </c>
      <c r="AI10" s="11">
        <v>19.600704879593774</v>
      </c>
      <c r="AJ10" s="11">
        <v>7.0704122032697452</v>
      </c>
      <c r="AK10" s="11">
        <f t="shared" si="6"/>
        <v>60.387281850005571</v>
      </c>
      <c r="AL10" s="11"/>
      <c r="AM10" s="11">
        <v>41.570266403671077</v>
      </c>
      <c r="AN10" s="11">
        <v>22.281326360208119</v>
      </c>
      <c r="AO10" s="11">
        <v>8.733171652989661</v>
      </c>
      <c r="AP10" s="11">
        <f t="shared" si="7"/>
        <v>72.584764416868865</v>
      </c>
      <c r="AQ10" s="11"/>
      <c r="AR10" s="11">
        <v>48.652055514890336</v>
      </c>
      <c r="AS10" s="11">
        <v>25.112145167827833</v>
      </c>
      <c r="AT10" s="11">
        <v>9.333461375474899</v>
      </c>
      <c r="AU10" s="11">
        <f t="shared" si="8"/>
        <v>83.097662058193066</v>
      </c>
    </row>
    <row r="11" spans="1:47" x14ac:dyDescent="0.2">
      <c r="A11" t="str">
        <f>name!E7</f>
        <v>Administrative and secretarial occupations</v>
      </c>
      <c r="B11" s="11">
        <v>86.90821139319759</v>
      </c>
      <c r="C11" s="11">
        <v>62.359082979121673</v>
      </c>
      <c r="D11" s="11">
        <v>4.5243609707107897</v>
      </c>
      <c r="E11" s="11">
        <f t="shared" si="0"/>
        <v>153.79165534303007</v>
      </c>
      <c r="F11" s="11"/>
      <c r="G11" s="11">
        <v>89.111347398956312</v>
      </c>
      <c r="H11" s="11">
        <v>62.081261904200247</v>
      </c>
      <c r="I11" s="11">
        <v>4.7140582411186465</v>
      </c>
      <c r="J11" s="11">
        <f t="shared" si="1"/>
        <v>155.90666754427519</v>
      </c>
      <c r="K11" s="11"/>
      <c r="L11" s="11">
        <v>78.722418283263181</v>
      </c>
      <c r="M11" s="11">
        <v>55.692120511867714</v>
      </c>
      <c r="N11" s="11">
        <v>4.5117785622067865</v>
      </c>
      <c r="O11" s="11">
        <f t="shared" si="2"/>
        <v>138.92631735733769</v>
      </c>
      <c r="Q11" s="10" t="str">
        <f>name!E7</f>
        <v>Administrative and secretarial occupations</v>
      </c>
      <c r="R11" s="11">
        <v>35.487519691725197</v>
      </c>
      <c r="S11" s="11">
        <v>9.911474347686001</v>
      </c>
      <c r="T11" s="11">
        <v>1.2693766536774429</v>
      </c>
      <c r="U11" s="11">
        <f t="shared" si="3"/>
        <v>46.66837069308864</v>
      </c>
      <c r="V11" s="11"/>
      <c r="W11" s="11">
        <v>40.019977446951479</v>
      </c>
      <c r="X11" s="11">
        <v>11.836800498165715</v>
      </c>
      <c r="Y11" s="11">
        <v>1.1702382846952288</v>
      </c>
      <c r="Z11" s="11">
        <f t="shared" si="4"/>
        <v>53.027016229812425</v>
      </c>
      <c r="AA11" s="11"/>
      <c r="AB11" s="11">
        <v>43.689639998333298</v>
      </c>
      <c r="AC11" s="11">
        <v>12.646175209461367</v>
      </c>
      <c r="AD11" s="11">
        <v>1.6150063885078365</v>
      </c>
      <c r="AE11" s="11">
        <f t="shared" si="5"/>
        <v>57.950821596302504</v>
      </c>
      <c r="AG11" s="10" t="str">
        <f>name!E7</f>
        <v>Administrative and secretarial occupations</v>
      </c>
      <c r="AH11" s="11">
        <v>51.420691701472357</v>
      </c>
      <c r="AI11" s="11">
        <v>52.447608631435678</v>
      </c>
      <c r="AJ11" s="11">
        <v>3.2549843170333452</v>
      </c>
      <c r="AK11" s="11">
        <f t="shared" si="6"/>
        <v>107.12328464994138</v>
      </c>
      <c r="AL11" s="11"/>
      <c r="AM11" s="11">
        <v>49.091369952004776</v>
      </c>
      <c r="AN11" s="11">
        <v>50.244461406034517</v>
      </c>
      <c r="AO11" s="11">
        <v>3.5438199564234183</v>
      </c>
      <c r="AP11" s="11">
        <f t="shared" si="7"/>
        <v>102.87965131446271</v>
      </c>
      <c r="AQ11" s="11"/>
      <c r="AR11" s="11">
        <v>35.032778284929918</v>
      </c>
      <c r="AS11" s="11">
        <v>43.045945302406338</v>
      </c>
      <c r="AT11" s="11">
        <v>2.8967721736989507</v>
      </c>
      <c r="AU11" s="11">
        <f t="shared" si="8"/>
        <v>80.975495761035205</v>
      </c>
    </row>
    <row r="12" spans="1:47" x14ac:dyDescent="0.2">
      <c r="A12" t="str">
        <f>name!E8</f>
        <v>Skilled trades occupations</v>
      </c>
      <c r="B12" s="11">
        <v>72.589422287569136</v>
      </c>
      <c r="C12" s="11">
        <v>10.909311401710532</v>
      </c>
      <c r="D12" s="11">
        <v>41.856478581225858</v>
      </c>
      <c r="E12" s="11">
        <f t="shared" si="0"/>
        <v>125.35521227050553</v>
      </c>
      <c r="F12" s="11"/>
      <c r="G12" s="11">
        <v>65.246762142429219</v>
      </c>
      <c r="H12" s="11">
        <v>9.7669741985400282</v>
      </c>
      <c r="I12" s="11">
        <v>33.599900685039771</v>
      </c>
      <c r="J12" s="11">
        <f t="shared" si="1"/>
        <v>108.61363702600902</v>
      </c>
      <c r="K12" s="11"/>
      <c r="L12" s="11">
        <v>53.219040616681319</v>
      </c>
      <c r="M12" s="11">
        <v>10.706972090590019</v>
      </c>
      <c r="N12" s="11">
        <v>35.867025458542457</v>
      </c>
      <c r="O12" s="11">
        <f t="shared" si="2"/>
        <v>99.793038165813797</v>
      </c>
      <c r="Q12" s="10" t="str">
        <f>name!E8</f>
        <v>Skilled trades occupations</v>
      </c>
      <c r="R12" s="11">
        <v>67.808106038760968</v>
      </c>
      <c r="S12" s="11">
        <v>7.0020716335589093</v>
      </c>
      <c r="T12" s="11">
        <v>38.155699082048109</v>
      </c>
      <c r="U12" s="11">
        <f t="shared" si="3"/>
        <v>112.965876754368</v>
      </c>
      <c r="V12" s="11"/>
      <c r="W12" s="11">
        <v>60.272342828530846</v>
      </c>
      <c r="X12" s="11">
        <v>6.1950258913361322</v>
      </c>
      <c r="Y12" s="11">
        <v>29.36070884097899</v>
      </c>
      <c r="Z12" s="11">
        <f t="shared" si="4"/>
        <v>95.828077560845969</v>
      </c>
      <c r="AA12" s="11"/>
      <c r="AB12" s="11">
        <v>47.367848407758132</v>
      </c>
      <c r="AC12" s="11">
        <v>6.852809909206786</v>
      </c>
      <c r="AD12" s="11">
        <v>30.245022109802111</v>
      </c>
      <c r="AE12" s="11">
        <f t="shared" si="5"/>
        <v>84.465680426767022</v>
      </c>
      <c r="AG12" s="10" t="str">
        <f>name!E8</f>
        <v>Skilled trades occupations</v>
      </c>
      <c r="AH12" s="11">
        <v>4.7813162488081833</v>
      </c>
      <c r="AI12" s="11">
        <v>3.9072397681516287</v>
      </c>
      <c r="AJ12" s="11">
        <v>3.7007794991777407</v>
      </c>
      <c r="AK12" s="11">
        <f t="shared" si="6"/>
        <v>12.389335516137553</v>
      </c>
      <c r="AL12" s="11"/>
      <c r="AM12" s="11">
        <v>4.9744193138983999</v>
      </c>
      <c r="AN12" s="11">
        <v>3.5719483072038938</v>
      </c>
      <c r="AO12" s="11">
        <v>4.2391918440607954</v>
      </c>
      <c r="AP12" s="11">
        <f t="shared" si="7"/>
        <v>12.785559465163089</v>
      </c>
      <c r="AQ12" s="11"/>
      <c r="AR12" s="11">
        <v>5.8511922089231607</v>
      </c>
      <c r="AS12" s="11">
        <v>3.8541621813832339</v>
      </c>
      <c r="AT12" s="11">
        <v>5.62200334874034</v>
      </c>
      <c r="AU12" s="11">
        <f t="shared" si="8"/>
        <v>15.327357739046736</v>
      </c>
    </row>
    <row r="13" spans="1:47" x14ac:dyDescent="0.2">
      <c r="A13" t="str">
        <f>name!E9</f>
        <v>Caring, leisure and other service occupations</v>
      </c>
      <c r="B13" s="11">
        <v>52.514067846173752</v>
      </c>
      <c r="C13" s="11">
        <v>52.435389978854104</v>
      </c>
      <c r="D13" s="11">
        <v>9.2515599804644406</v>
      </c>
      <c r="E13" s="11">
        <f t="shared" si="0"/>
        <v>114.20101780549228</v>
      </c>
      <c r="F13" s="11"/>
      <c r="G13" s="11">
        <v>54.653011144386504</v>
      </c>
      <c r="H13" s="11">
        <v>52.103319125441026</v>
      </c>
      <c r="I13" s="11">
        <v>11.452025882469258</v>
      </c>
      <c r="J13" s="11">
        <f t="shared" si="1"/>
        <v>118.20835615229679</v>
      </c>
      <c r="K13" s="11"/>
      <c r="L13" s="11">
        <v>65.199347786750479</v>
      </c>
      <c r="M13" s="11">
        <v>56.581840339583707</v>
      </c>
      <c r="N13" s="11">
        <v>12.086423734164088</v>
      </c>
      <c r="O13" s="11">
        <f t="shared" si="2"/>
        <v>133.86761186049827</v>
      </c>
      <c r="Q13" s="10" t="str">
        <f>name!E9</f>
        <v>Caring, leisure and other service occupations</v>
      </c>
      <c r="R13" s="11">
        <v>11.985007845973621</v>
      </c>
      <c r="S13" s="11">
        <v>5.6623386861245946</v>
      </c>
      <c r="T13" s="11">
        <v>1.8610248972016736</v>
      </c>
      <c r="U13" s="11">
        <f t="shared" si="3"/>
        <v>19.508371429299888</v>
      </c>
      <c r="V13" s="11"/>
      <c r="W13" s="11">
        <v>13.748495800532558</v>
      </c>
      <c r="X13" s="11">
        <v>6.5248792544210072</v>
      </c>
      <c r="Y13" s="11">
        <v>1.8319680197372317</v>
      </c>
      <c r="Z13" s="11">
        <f t="shared" si="4"/>
        <v>22.105343074690797</v>
      </c>
      <c r="AA13" s="11"/>
      <c r="AB13" s="11">
        <v>17.590620923987725</v>
      </c>
      <c r="AC13" s="11">
        <v>8.015993650129559</v>
      </c>
      <c r="AD13" s="11">
        <v>2.6129162729794611</v>
      </c>
      <c r="AE13" s="11">
        <f t="shared" si="5"/>
        <v>28.219530847096745</v>
      </c>
      <c r="AG13" s="10" t="str">
        <f>name!E9</f>
        <v>Caring, leisure and other service occupations</v>
      </c>
      <c r="AH13" s="11">
        <v>40.529060000200161</v>
      </c>
      <c r="AI13" s="11">
        <v>46.773051292729512</v>
      </c>
      <c r="AJ13" s="11">
        <v>7.3905350832627663</v>
      </c>
      <c r="AK13" s="11">
        <f t="shared" si="6"/>
        <v>94.692646376192442</v>
      </c>
      <c r="AL13" s="11"/>
      <c r="AM13" s="11">
        <v>40.904515343853937</v>
      </c>
      <c r="AN13" s="11">
        <v>45.578439871020024</v>
      </c>
      <c r="AO13" s="11">
        <v>9.620057862732029</v>
      </c>
      <c r="AP13" s="11">
        <f t="shared" si="7"/>
        <v>96.103013077605979</v>
      </c>
      <c r="AQ13" s="11"/>
      <c r="AR13" s="11">
        <v>47.608726862762772</v>
      </c>
      <c r="AS13" s="11">
        <v>48.565846689454169</v>
      </c>
      <c r="AT13" s="11">
        <v>9.4735074611846279</v>
      </c>
      <c r="AU13" s="11">
        <f t="shared" si="8"/>
        <v>105.64808101340157</v>
      </c>
    </row>
    <row r="14" spans="1:47" x14ac:dyDescent="0.2">
      <c r="A14" t="str">
        <f>name!E10</f>
        <v>Sales and customer service occupations</v>
      </c>
      <c r="B14" s="11">
        <v>40.494426761152162</v>
      </c>
      <c r="C14" s="11">
        <v>54.841638697763173</v>
      </c>
      <c r="D14" s="11">
        <v>6.9684735640294404</v>
      </c>
      <c r="E14" s="11">
        <f t="shared" si="0"/>
        <v>102.30453902294477</v>
      </c>
      <c r="F14" s="11"/>
      <c r="G14" s="11">
        <v>40.529427709868514</v>
      </c>
      <c r="H14" s="11">
        <v>56.970325122754694</v>
      </c>
      <c r="I14" s="11">
        <v>4.9240881573702149</v>
      </c>
      <c r="J14" s="11">
        <f t="shared" si="1"/>
        <v>102.42384098999344</v>
      </c>
      <c r="K14" s="11"/>
      <c r="L14" s="11">
        <v>42.169664059377055</v>
      </c>
      <c r="M14" s="11">
        <v>57.03375971893864</v>
      </c>
      <c r="N14" s="11">
        <v>3.9557484561324321</v>
      </c>
      <c r="O14" s="11">
        <f t="shared" si="2"/>
        <v>103.15917223444812</v>
      </c>
      <c r="Q14" s="10" t="str">
        <f>name!E10</f>
        <v>Sales and customer service occupations</v>
      </c>
      <c r="R14" s="11">
        <v>21.121821730859168</v>
      </c>
      <c r="S14" s="11">
        <v>14.593203101715924</v>
      </c>
      <c r="T14" s="11">
        <v>4.0469080900072116</v>
      </c>
      <c r="U14" s="11">
        <f t="shared" si="3"/>
        <v>39.761932922582304</v>
      </c>
      <c r="V14" s="11"/>
      <c r="W14" s="11">
        <v>22.795966698151982</v>
      </c>
      <c r="X14" s="11">
        <v>17.350740225738527</v>
      </c>
      <c r="Y14" s="11">
        <v>2.9176427261013615</v>
      </c>
      <c r="Z14" s="11">
        <f t="shared" si="4"/>
        <v>43.064349649991868</v>
      </c>
      <c r="AA14" s="11"/>
      <c r="AB14" s="11">
        <v>26.784802898983404</v>
      </c>
      <c r="AC14" s="11">
        <v>18.555271467206271</v>
      </c>
      <c r="AD14" s="11">
        <v>2.4149382991809336</v>
      </c>
      <c r="AE14" s="11">
        <f t="shared" si="5"/>
        <v>47.755012665370607</v>
      </c>
      <c r="AG14" s="10" t="str">
        <f>name!E10</f>
        <v>Sales and customer service occupations</v>
      </c>
      <c r="AH14" s="11">
        <v>19.372605030293002</v>
      </c>
      <c r="AI14" s="11">
        <v>40.24843559604723</v>
      </c>
      <c r="AJ14" s="11">
        <v>2.9215654740222274</v>
      </c>
      <c r="AK14" s="11">
        <f t="shared" si="6"/>
        <v>62.542606100362462</v>
      </c>
      <c r="AL14" s="11"/>
      <c r="AM14" s="11">
        <v>17.733461011716521</v>
      </c>
      <c r="AN14" s="11">
        <v>39.619584897016203</v>
      </c>
      <c r="AO14" s="11">
        <v>2.0064454312688538</v>
      </c>
      <c r="AP14" s="11">
        <f t="shared" si="7"/>
        <v>59.359491340001576</v>
      </c>
      <c r="AQ14" s="11"/>
      <c r="AR14" s="11">
        <v>15.384861160393672</v>
      </c>
      <c r="AS14" s="11">
        <v>38.478488251732387</v>
      </c>
      <c r="AT14" s="11">
        <v>1.5408101569515011</v>
      </c>
      <c r="AU14" s="11">
        <f t="shared" si="8"/>
        <v>55.404159569077557</v>
      </c>
    </row>
    <row r="15" spans="1:47" x14ac:dyDescent="0.2">
      <c r="A15" t="str">
        <f>name!E11</f>
        <v>Process, plant and machine operatives</v>
      </c>
      <c r="B15" s="11">
        <v>65.297876244644101</v>
      </c>
      <c r="C15" s="11">
        <v>10.820707078105096</v>
      </c>
      <c r="D15" s="11">
        <v>13.722237978951499</v>
      </c>
      <c r="E15" s="11">
        <f t="shared" si="0"/>
        <v>89.8408213017007</v>
      </c>
      <c r="F15" s="11"/>
      <c r="G15" s="11">
        <v>57.369025610423471</v>
      </c>
      <c r="H15" s="11">
        <v>12.554007279720597</v>
      </c>
      <c r="I15" s="11">
        <v>11.007637953724053</v>
      </c>
      <c r="J15" s="11">
        <f t="shared" si="1"/>
        <v>80.930670843868128</v>
      </c>
      <c r="K15" s="11"/>
      <c r="L15" s="11">
        <v>57.288081624694605</v>
      </c>
      <c r="M15" s="11">
        <v>16.537953431604294</v>
      </c>
      <c r="N15" s="11">
        <v>13.70368831851377</v>
      </c>
      <c r="O15" s="11">
        <f t="shared" si="2"/>
        <v>87.529723374812676</v>
      </c>
      <c r="Q15" s="10" t="str">
        <f>name!E11</f>
        <v>Process, plant and machine operatives</v>
      </c>
      <c r="R15" s="11">
        <v>56.447965934314084</v>
      </c>
      <c r="S15" s="11">
        <v>7.5135620567922023</v>
      </c>
      <c r="T15" s="11">
        <v>12.513005849497075</v>
      </c>
      <c r="U15" s="11">
        <f t="shared" si="3"/>
        <v>76.474533840603357</v>
      </c>
      <c r="V15" s="11"/>
      <c r="W15" s="11">
        <v>50.085272072089751</v>
      </c>
      <c r="X15" s="11">
        <v>9.4307605014273275</v>
      </c>
      <c r="Y15" s="11">
        <v>9.6282025333987509</v>
      </c>
      <c r="Z15" s="11">
        <f t="shared" si="4"/>
        <v>69.144235106915829</v>
      </c>
      <c r="AA15" s="11"/>
      <c r="AB15" s="11">
        <v>48.414244840688674</v>
      </c>
      <c r="AC15" s="11">
        <v>10.838088647465792</v>
      </c>
      <c r="AD15" s="11">
        <v>12.277381161604131</v>
      </c>
      <c r="AE15" s="11">
        <f t="shared" si="5"/>
        <v>71.529714649758589</v>
      </c>
      <c r="AG15" s="10" t="str">
        <f>name!E11</f>
        <v>Process, plant and machine operatives</v>
      </c>
      <c r="AH15" s="11">
        <v>8.8499103103300296</v>
      </c>
      <c r="AI15" s="11">
        <v>3.307145021312901</v>
      </c>
      <c r="AJ15" s="11">
        <v>1.2092321294544306</v>
      </c>
      <c r="AK15" s="11">
        <f t="shared" si="6"/>
        <v>13.366287461097361</v>
      </c>
      <c r="AL15" s="11"/>
      <c r="AM15" s="11">
        <v>7.2837535383337242</v>
      </c>
      <c r="AN15" s="11">
        <v>3.123246778293272</v>
      </c>
      <c r="AO15" s="11">
        <v>1.3794354203252996</v>
      </c>
      <c r="AP15" s="11">
        <f t="shared" si="7"/>
        <v>11.786435736952296</v>
      </c>
      <c r="AQ15" s="11"/>
      <c r="AR15" s="11">
        <v>8.8738367840059205</v>
      </c>
      <c r="AS15" s="11">
        <v>5.6998647841384917</v>
      </c>
      <c r="AT15" s="11">
        <v>1.4263071569096473</v>
      </c>
      <c r="AU15" s="11">
        <f t="shared" si="8"/>
        <v>16.000008725054059</v>
      </c>
    </row>
    <row r="16" spans="1:47" x14ac:dyDescent="0.2">
      <c r="A16" t="str">
        <f>name!E12</f>
        <v>Elementary occupations</v>
      </c>
      <c r="B16" s="11">
        <v>61.728816479284255</v>
      </c>
      <c r="C16" s="11">
        <v>70.693457183444792</v>
      </c>
      <c r="D16" s="11">
        <v>8.7877765722150549</v>
      </c>
      <c r="E16" s="11">
        <f t="shared" si="0"/>
        <v>141.21005023494411</v>
      </c>
      <c r="F16" s="11"/>
      <c r="G16" s="11">
        <v>55.036507404087551</v>
      </c>
      <c r="H16" s="11">
        <v>60.080003327981728</v>
      </c>
      <c r="I16" s="11">
        <v>6.8377111086740445</v>
      </c>
      <c r="J16" s="11">
        <f t="shared" si="1"/>
        <v>121.95422184074333</v>
      </c>
      <c r="K16" s="11"/>
      <c r="L16" s="11">
        <v>50.782186989602792</v>
      </c>
      <c r="M16" s="11">
        <v>48.394493941756373</v>
      </c>
      <c r="N16" s="11">
        <v>8.3823455535681752</v>
      </c>
      <c r="O16" s="11">
        <f t="shared" si="2"/>
        <v>107.55902648492733</v>
      </c>
      <c r="Q16" s="10" t="str">
        <f>name!E12</f>
        <v>Elementary occupations</v>
      </c>
      <c r="R16" s="11">
        <v>48.554128490951094</v>
      </c>
      <c r="S16" s="11">
        <v>23.324793888665042</v>
      </c>
      <c r="T16" s="11">
        <v>5.9262259488187317</v>
      </c>
      <c r="U16" s="11">
        <f t="shared" si="3"/>
        <v>77.805148328434868</v>
      </c>
      <c r="V16" s="11"/>
      <c r="W16" s="11">
        <v>43.416025235376068</v>
      </c>
      <c r="X16" s="11">
        <v>20.819169638329374</v>
      </c>
      <c r="Y16" s="11">
        <v>4.3305846226258016</v>
      </c>
      <c r="Z16" s="11">
        <f t="shared" si="4"/>
        <v>68.565779496331245</v>
      </c>
      <c r="AA16" s="11"/>
      <c r="AB16" s="11">
        <v>39.819466016331759</v>
      </c>
      <c r="AC16" s="11">
        <v>18.542180591808247</v>
      </c>
      <c r="AD16" s="11">
        <v>5.931516571291473</v>
      </c>
      <c r="AE16" s="11">
        <f t="shared" si="5"/>
        <v>64.293163179431474</v>
      </c>
      <c r="AG16" s="10" t="str">
        <f>name!E12</f>
        <v>Elementary occupations</v>
      </c>
      <c r="AH16" s="11">
        <v>13.174687988333162</v>
      </c>
      <c r="AI16" s="11">
        <v>47.368663294779729</v>
      </c>
      <c r="AJ16" s="11">
        <v>2.8615506233963193</v>
      </c>
      <c r="AK16" s="11">
        <f t="shared" si="6"/>
        <v>63.40490190650921</v>
      </c>
      <c r="AL16" s="11"/>
      <c r="AM16" s="11">
        <v>11.620482168711446</v>
      </c>
      <c r="AN16" s="11">
        <v>39.260833689652422</v>
      </c>
      <c r="AO16" s="11">
        <v>2.5071264860482416</v>
      </c>
      <c r="AP16" s="11">
        <f t="shared" si="7"/>
        <v>53.388442344412113</v>
      </c>
      <c r="AQ16" s="11"/>
      <c r="AR16" s="11">
        <v>10.962720973270997</v>
      </c>
      <c r="AS16" s="11">
        <v>29.852313349948119</v>
      </c>
      <c r="AT16" s="11">
        <v>2.4508289822767027</v>
      </c>
      <c r="AU16" s="11">
        <f t="shared" si="8"/>
        <v>43.26586330549582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680.00437021912262</v>
      </c>
      <c r="C18" s="34">
        <f t="shared" ref="C18:D18" si="9">SUM(C8:C16)</f>
        <v>336.13820371938812</v>
      </c>
      <c r="D18" s="34">
        <f t="shared" si="9"/>
        <v>145.97342606148891</v>
      </c>
      <c r="E18" s="34">
        <f t="shared" si="0"/>
        <v>1162.1159999999995</v>
      </c>
      <c r="F18" s="34"/>
      <c r="G18" s="34">
        <f>SUM(G8:G16)</f>
        <v>733.51016093094267</v>
      </c>
      <c r="H18" s="34">
        <f t="shared" ref="H18:I18" si="10">SUM(H8:H16)</f>
        <v>348.14340325298917</v>
      </c>
      <c r="I18" s="34">
        <f t="shared" si="10"/>
        <v>140.40743581606802</v>
      </c>
      <c r="J18" s="34">
        <f t="shared" ref="J18" si="11">SUM(G18:I18)</f>
        <v>1222.0609999999999</v>
      </c>
      <c r="K18" s="34"/>
      <c r="L18" s="34">
        <f>SUM(L8:L16)</f>
        <v>769.07575138070638</v>
      </c>
      <c r="M18" s="34">
        <f t="shared" ref="M18:N18" si="12">SUM(M8:M16)</f>
        <v>355.99063958979457</v>
      </c>
      <c r="N18" s="34">
        <f t="shared" si="12"/>
        <v>148.44160902949901</v>
      </c>
      <c r="O18" s="34">
        <f>SUM(L18:N18)</f>
        <v>1273.5079999999998</v>
      </c>
      <c r="Q18" s="231" t="str">
        <f>name!E3</f>
        <v>All occupations</v>
      </c>
      <c r="R18" s="34">
        <f>SUM(R8:R16)</f>
        <v>422.10831813492445</v>
      </c>
      <c r="S18" s="34">
        <f t="shared" ref="S18:T18" si="13">SUM(S8:S16)</f>
        <v>83.663084171543801</v>
      </c>
      <c r="T18" s="34">
        <f t="shared" si="13"/>
        <v>102.667090102418</v>
      </c>
      <c r="U18" s="34">
        <f t="shared" ref="U18" si="14">SUM(R18:T18)</f>
        <v>608.4384924088863</v>
      </c>
      <c r="V18" s="34"/>
      <c r="W18" s="34">
        <f>SUM(W8:W16)</f>
        <v>451.99598016226423</v>
      </c>
      <c r="X18" s="34">
        <f t="shared" ref="X18:Y18" si="15">SUM(X8:X16)</f>
        <v>95.838053708474163</v>
      </c>
      <c r="Y18" s="34">
        <f t="shared" si="15"/>
        <v>88.598800199430627</v>
      </c>
      <c r="Z18" s="34">
        <f t="shared" ref="Z18" si="16">SUM(W18:Y18)</f>
        <v>636.43283407016906</v>
      </c>
      <c r="AA18" s="34"/>
      <c r="AB18" s="34">
        <f>SUM(AB8:AB16)</f>
        <v>457.2478229374928</v>
      </c>
      <c r="AC18" s="34">
        <f t="shared" ref="AC18:AD18" si="17">SUM(AC8:AC16)</f>
        <v>102.73364303119246</v>
      </c>
      <c r="AD18" s="34">
        <f t="shared" si="17"/>
        <v>94.152298703705625</v>
      </c>
      <c r="AE18" s="34">
        <f t="shared" ref="AE18" si="18">SUM(AB18:AD18)</f>
        <v>654.13376467239084</v>
      </c>
      <c r="AG18" s="231" t="str">
        <f>name!E3</f>
        <v>All occupations</v>
      </c>
      <c r="AH18" s="34">
        <f>SUM(AH8:AH16)</f>
        <v>257.89605208419852</v>
      </c>
      <c r="AI18" s="34">
        <f t="shared" ref="AI18:AJ18" si="19">SUM(AI8:AI16)</f>
        <v>252.47511954784426</v>
      </c>
      <c r="AJ18" s="34">
        <f t="shared" si="19"/>
        <v>43.3063359590709</v>
      </c>
      <c r="AK18" s="34">
        <f t="shared" si="6"/>
        <v>553.67750759111368</v>
      </c>
      <c r="AL18" s="34"/>
      <c r="AM18" s="34">
        <f>SUM(AM8:AM16)</f>
        <v>281.51418076867839</v>
      </c>
      <c r="AN18" s="34">
        <f t="shared" ref="AN18:AO18" si="20">SUM(AN8:AN16)</f>
        <v>252.30534954451511</v>
      </c>
      <c r="AO18" s="34">
        <f t="shared" si="20"/>
        <v>51.80863561663741</v>
      </c>
      <c r="AP18" s="34">
        <f t="shared" si="7"/>
        <v>585.62816592983086</v>
      </c>
      <c r="AQ18" s="34"/>
      <c r="AR18" s="34">
        <f>SUM(AR8:AR16)</f>
        <v>311.82792844321358</v>
      </c>
      <c r="AS18" s="34">
        <f t="shared" ref="AS18:AT18" si="21">SUM(AS8:AS16)</f>
        <v>253.25699655860211</v>
      </c>
      <c r="AT18" s="34">
        <f t="shared" si="21"/>
        <v>54.289310325793416</v>
      </c>
      <c r="AU18" s="34">
        <f t="shared" si="8"/>
        <v>619.37423532760909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10.530863322496471</v>
      </c>
      <c r="C26" s="18">
        <f t="shared" ref="C26:O26" si="22">C8/C$18*100</f>
        <v>2.8917645097977536</v>
      </c>
      <c r="D26" s="18">
        <f t="shared" si="22"/>
        <v>14.728575446023454</v>
      </c>
      <c r="E26" s="18">
        <f t="shared" si="22"/>
        <v>8.848554041284979</v>
      </c>
      <c r="F26" s="18"/>
      <c r="G26" s="18">
        <f t="shared" si="22"/>
        <v>11.751479223361919</v>
      </c>
      <c r="H26" s="18">
        <f t="shared" si="22"/>
        <v>4.3937386810979868</v>
      </c>
      <c r="I26" s="18">
        <f t="shared" si="22"/>
        <v>16.520627294142155</v>
      </c>
      <c r="J26" s="18">
        <f t="shared" si="22"/>
        <v>10.203336388437263</v>
      </c>
      <c r="K26" s="18"/>
      <c r="L26" s="18">
        <f t="shared" si="22"/>
        <v>12.314275541201715</v>
      </c>
      <c r="M26" s="18">
        <f t="shared" si="22"/>
        <v>5.4263608149292857</v>
      </c>
      <c r="N26" s="18">
        <f t="shared" si="22"/>
        <v>17.572856635721028</v>
      </c>
      <c r="O26" s="18">
        <f t="shared" si="22"/>
        <v>11.001805631343956</v>
      </c>
      <c r="Q26" t="str">
        <f>$A$8</f>
        <v>Managers, directors and senior officials</v>
      </c>
      <c r="R26" s="18">
        <f>R8/R$18*100</f>
        <v>11.576103766404618</v>
      </c>
      <c r="S26" s="18">
        <f t="shared" ref="S26:U26" si="23">S8/S$18*100</f>
        <v>4.048804157411821</v>
      </c>
      <c r="T26" s="18">
        <f t="shared" si="23"/>
        <v>14.070663355218835</v>
      </c>
      <c r="U26" s="18">
        <f t="shared" si="23"/>
        <v>10.961994154072837</v>
      </c>
      <c r="V26" s="18"/>
      <c r="W26" s="18">
        <f t="shared" ref="W26:Z26" si="24">W8/W$18*100</f>
        <v>12.954868614985546</v>
      </c>
      <c r="X26" s="18">
        <f t="shared" si="24"/>
        <v>5.8777635146271354</v>
      </c>
      <c r="Y26" s="18">
        <f t="shared" si="24"/>
        <v>16.03151262962372</v>
      </c>
      <c r="Z26" s="18">
        <f t="shared" si="24"/>
        <v>12.31745805309389</v>
      </c>
      <c r="AA26" s="18"/>
      <c r="AB26" s="18">
        <f t="shared" ref="AB26:AE26" si="25">AB8/AB$18*100</f>
        <v>12.844456332327683</v>
      </c>
      <c r="AC26" s="18">
        <f t="shared" si="25"/>
        <v>7.4622011533635675</v>
      </c>
      <c r="AD26" s="18">
        <f t="shared" si="25"/>
        <v>17.231490113074042</v>
      </c>
      <c r="AE26" s="18">
        <f t="shared" si="25"/>
        <v>12.630601957480565</v>
      </c>
      <c r="AG26" t="str">
        <f>$A$8</f>
        <v>Managers, directors and senior officials</v>
      </c>
      <c r="AH26" s="18">
        <f>AH8/AH$18*100</f>
        <v>8.8200783676317052</v>
      </c>
      <c r="AI26" s="18">
        <f t="shared" ref="AI26:AK26" si="26">AI8/AI$18*100</f>
        <v>2.5083544312066035</v>
      </c>
      <c r="AJ26" s="18">
        <f t="shared" si="26"/>
        <v>16.288299177210192</v>
      </c>
      <c r="AK26" s="18">
        <f t="shared" si="26"/>
        <v>6.5260860009709125</v>
      </c>
      <c r="AL26" s="18"/>
      <c r="AM26" s="18">
        <f t="shared" ref="AM26:AP26" si="27">AM8/AM$18*100</f>
        <v>9.8193308459743527</v>
      </c>
      <c r="AN26" s="18">
        <f t="shared" si="27"/>
        <v>3.8300326322280891</v>
      </c>
      <c r="AO26" s="18">
        <f t="shared" si="27"/>
        <v>17.357070329564696</v>
      </c>
      <c r="AP26" s="18">
        <f t="shared" si="27"/>
        <v>7.9058095260291852</v>
      </c>
      <c r="AQ26" s="18"/>
      <c r="AR26" s="18">
        <f t="shared" ref="AR26:AU26" si="28">AR8/AR$18*100</f>
        <v>11.53684674027321</v>
      </c>
      <c r="AS26" s="18">
        <f t="shared" si="28"/>
        <v>4.6005226448520613</v>
      </c>
      <c r="AT26" s="18">
        <f t="shared" si="28"/>
        <v>18.164878207091679</v>
      </c>
      <c r="AU26" s="18">
        <f t="shared" si="28"/>
        <v>9.2816006051585447</v>
      </c>
    </row>
    <row r="27" spans="1:47" x14ac:dyDescent="0.2">
      <c r="A27" t="str">
        <f>$A$9</f>
        <v>Professional occupations</v>
      </c>
      <c r="B27" s="18">
        <f t="shared" ref="B27:B34" si="29">B9/B$18*100</f>
        <v>20.874011160737485</v>
      </c>
      <c r="C27" s="18">
        <f t="shared" ref="C27:O27" si="30">C9/C$18*100</f>
        <v>11.626797214212099</v>
      </c>
      <c r="D27" s="18">
        <f t="shared" si="30"/>
        <v>15.938240426060895</v>
      </c>
      <c r="E27" s="18">
        <f t="shared" si="30"/>
        <v>17.579302844365717</v>
      </c>
      <c r="F27" s="18"/>
      <c r="G27" s="18">
        <f t="shared" si="30"/>
        <v>24.622306525450085</v>
      </c>
      <c r="H27" s="18">
        <f t="shared" si="30"/>
        <v>14.017214370360035</v>
      </c>
      <c r="I27" s="18">
        <f t="shared" si="30"/>
        <v>18.819087709316896</v>
      </c>
      <c r="J27" s="18">
        <f t="shared" si="30"/>
        <v>20.934349911060586</v>
      </c>
      <c r="K27" s="18"/>
      <c r="L27" s="18">
        <f t="shared" si="30"/>
        <v>28.383470470084376</v>
      </c>
      <c r="M27" s="18">
        <f t="shared" si="30"/>
        <v>16.61585675588934</v>
      </c>
      <c r="N27" s="18">
        <f t="shared" si="30"/>
        <v>17.378090934930885</v>
      </c>
      <c r="O27" s="18">
        <f t="shared" si="30"/>
        <v>23.81120505931316</v>
      </c>
      <c r="Q27" t="str">
        <f>$A$9</f>
        <v>Professional occupations</v>
      </c>
      <c r="R27" s="18">
        <f t="shared" ref="R27:U27" si="31">R9/R$18*100</f>
        <v>18.63010099960664</v>
      </c>
      <c r="S27" s="18">
        <f t="shared" si="31"/>
        <v>7.8801865318628987</v>
      </c>
      <c r="T27" s="18">
        <f t="shared" si="31"/>
        <v>15.021546361838514</v>
      </c>
      <c r="U27" s="18">
        <f t="shared" si="31"/>
        <v>16.543035800855858</v>
      </c>
      <c r="V27" s="18"/>
      <c r="W27" s="18">
        <f t="shared" ref="W27:Z27" si="32">W9/W$18*100</f>
        <v>22.105067380332141</v>
      </c>
      <c r="X27" s="18">
        <f t="shared" si="32"/>
        <v>10.265104261705231</v>
      </c>
      <c r="Y27" s="18">
        <f t="shared" si="32"/>
        <v>17.648628220032847</v>
      </c>
      <c r="Z27" s="18">
        <f t="shared" si="32"/>
        <v>19.701743569629823</v>
      </c>
      <c r="AA27" s="18"/>
      <c r="AB27" s="18">
        <f t="shared" ref="AB27:AE27" si="33">AB9/AB$18*100</f>
        <v>25.107553622019534</v>
      </c>
      <c r="AC27" s="18">
        <f t="shared" si="33"/>
        <v>11.830408252497698</v>
      </c>
      <c r="AD27" s="18">
        <f t="shared" si="33"/>
        <v>14.988784582334535</v>
      </c>
      <c r="AE27" s="18">
        <f t="shared" si="33"/>
        <v>21.565900518140676</v>
      </c>
      <c r="AG27" t="str">
        <f>$A$9</f>
        <v>Professional occupations</v>
      </c>
      <c r="AH27" s="18">
        <f t="shared" ref="AH27:AK27" si="34">AH9/AH$18*100</f>
        <v>24.546704621944748</v>
      </c>
      <c r="AI27" s="18">
        <f>AI9/AI$18*100</f>
        <v>12.868317588325585</v>
      </c>
      <c r="AJ27" s="18">
        <f t="shared" si="34"/>
        <v>18.111463119775262</v>
      </c>
      <c r="AK27" s="18">
        <f t="shared" si="34"/>
        <v>18.718060964465792</v>
      </c>
      <c r="AL27" s="18"/>
      <c r="AM27" s="18">
        <f t="shared" ref="AM27:AP27" si="35">AM9/AM$18*100</f>
        <v>28.663957186150995</v>
      </c>
      <c r="AN27" s="18">
        <f t="shared" si="35"/>
        <v>15.442451412549351</v>
      </c>
      <c r="AO27" s="18">
        <f t="shared" si="35"/>
        <v>20.820709740052326</v>
      </c>
      <c r="AP27" s="18">
        <f t="shared" si="35"/>
        <v>22.273887851357731</v>
      </c>
      <c r="AQ27" s="18"/>
      <c r="AR27" s="18">
        <f t="shared" ref="AR27:AU27" si="36">AR9/AR$18*100</f>
        <v>33.187100005065844</v>
      </c>
      <c r="AS27" s="18">
        <f t="shared" si="36"/>
        <v>18.557072852471421</v>
      </c>
      <c r="AT27" s="18">
        <f t="shared" si="36"/>
        <v>21.521792228138015</v>
      </c>
      <c r="AU27" s="18">
        <f t="shared" si="36"/>
        <v>26.18251698767633</v>
      </c>
    </row>
    <row r="28" spans="1:47" x14ac:dyDescent="0.2">
      <c r="A28" t="str">
        <f>$A$10</f>
        <v>Associate professional occupations</v>
      </c>
      <c r="B28" s="18">
        <f t="shared" si="29"/>
        <v>12.781834068400618</v>
      </c>
      <c r="C28" s="18">
        <f t="shared" ref="C28:O28" si="37">C10/C$18*100</f>
        <v>7.5195807961514021</v>
      </c>
      <c r="D28" s="18">
        <f t="shared" si="37"/>
        <v>11.027443183159368</v>
      </c>
      <c r="E28" s="18">
        <f t="shared" si="37"/>
        <v>11.039375647193065</v>
      </c>
      <c r="F28" s="18"/>
      <c r="G28" s="18">
        <f t="shared" si="37"/>
        <v>14.281828762269402</v>
      </c>
      <c r="H28" s="18">
        <f t="shared" si="37"/>
        <v>8.7581707666416957</v>
      </c>
      <c r="I28" s="18">
        <f t="shared" si="37"/>
        <v>12.999615027881669</v>
      </c>
      <c r="J28" s="18">
        <f t="shared" si="37"/>
        <v>12.5609184021344</v>
      </c>
      <c r="K28" s="18"/>
      <c r="L28" s="18">
        <f t="shared" si="37"/>
        <v>14.133655351099359</v>
      </c>
      <c r="M28" s="18">
        <f t="shared" si="37"/>
        <v>9.1505968479560984</v>
      </c>
      <c r="N28" s="18">
        <f t="shared" si="37"/>
        <v>12.16158334544291</v>
      </c>
      <c r="O28" s="18">
        <f t="shared" si="37"/>
        <v>12.510846758386155</v>
      </c>
      <c r="Q28" t="str">
        <f>$A$10</f>
        <v>Associate professional occupations</v>
      </c>
      <c r="R28" s="18">
        <f t="shared" ref="R28:U28" si="38">R10/R$18*100</f>
        <v>12.603605095300088</v>
      </c>
      <c r="S28" s="18">
        <f t="shared" si="38"/>
        <v>6.7837314294803459</v>
      </c>
      <c r="T28" s="18">
        <f t="shared" si="38"/>
        <v>8.7922277812366847</v>
      </c>
      <c r="U28" s="18">
        <f t="shared" si="38"/>
        <v>11.160219100749453</v>
      </c>
      <c r="V28" s="18"/>
      <c r="W28" s="18">
        <f t="shared" ref="W28:Z28" si="39">W10/W$18*100</f>
        <v>13.979858562381148</v>
      </c>
      <c r="X28" s="18">
        <f t="shared" si="39"/>
        <v>8.5661875338780824</v>
      </c>
      <c r="Y28" s="18">
        <f t="shared" si="39"/>
        <v>10.744225037124593</v>
      </c>
      <c r="Z28" s="18">
        <f t="shared" si="39"/>
        <v>12.714196421945973</v>
      </c>
      <c r="AA28" s="18"/>
      <c r="AB28" s="18">
        <f t="shared" ref="AB28:AE28" si="40">AB10/AB$18*100</f>
        <v>13.132147942964636</v>
      </c>
      <c r="AC28" s="18">
        <f t="shared" si="40"/>
        <v>7.2645365795396559</v>
      </c>
      <c r="AD28" s="18">
        <f t="shared" si="40"/>
        <v>9.2609407800055745</v>
      </c>
      <c r="AE28" s="18">
        <f t="shared" si="40"/>
        <v>11.653422647548703</v>
      </c>
      <c r="AG28" t="str">
        <f>$A$10</f>
        <v>Associate professional occupations</v>
      </c>
      <c r="AH28" s="18">
        <f t="shared" ref="AH28:AK28" si="41">AH10/AH$18*100</f>
        <v>13.073548235679977</v>
      </c>
      <c r="AI28" s="18">
        <f t="shared" si="41"/>
        <v>7.7634203776976216</v>
      </c>
      <c r="AJ28" s="18">
        <f t="shared" si="41"/>
        <v>16.326507534491114</v>
      </c>
      <c r="AK28" s="18">
        <f t="shared" si="41"/>
        <v>10.906580278605265</v>
      </c>
      <c r="AL28" s="18"/>
      <c r="AM28" s="18">
        <f t="shared" ref="AM28:AP28" si="42">AM10/AM$18*100</f>
        <v>14.766668695041538</v>
      </c>
      <c r="AN28" s="18">
        <f t="shared" si="42"/>
        <v>8.8310954961646377</v>
      </c>
      <c r="AO28" s="18">
        <f t="shared" si="42"/>
        <v>16.856594560048904</v>
      </c>
      <c r="AP28" s="18">
        <f t="shared" si="42"/>
        <v>12.394343141201624</v>
      </c>
      <c r="AQ28" s="18"/>
      <c r="AR28" s="18">
        <f t="shared" ref="AR28:AU28" si="43">AR10/AR$18*100</f>
        <v>15.602212334791005</v>
      </c>
      <c r="AS28" s="18">
        <f t="shared" si="43"/>
        <v>9.9156767667095966</v>
      </c>
      <c r="AT28" s="18">
        <f t="shared" si="43"/>
        <v>17.192079471012313</v>
      </c>
      <c r="AU28" s="18">
        <f t="shared" si="43"/>
        <v>13.416389852613058</v>
      </c>
    </row>
    <row r="29" spans="1:47" x14ac:dyDescent="0.2">
      <c r="A29" t="str">
        <f>$A$11</f>
        <v>Administrative and secretarial occupations</v>
      </c>
      <c r="B29" s="18">
        <f t="shared" si="29"/>
        <v>12.780537184664349</v>
      </c>
      <c r="C29" s="18">
        <f t="shared" ref="C29:O29" si="44">C11/C$18*100</f>
        <v>18.551620223204299</v>
      </c>
      <c r="D29" s="18">
        <f t="shared" si="44"/>
        <v>3.0994415167079636</v>
      </c>
      <c r="E29" s="18">
        <f t="shared" si="44"/>
        <v>13.233761117051149</v>
      </c>
      <c r="F29" s="18"/>
      <c r="G29" s="18">
        <f t="shared" si="44"/>
        <v>12.14861799403837</v>
      </c>
      <c r="H29" s="18">
        <f t="shared" si="44"/>
        <v>17.832094856350611</v>
      </c>
      <c r="I29" s="18">
        <f t="shared" si="44"/>
        <v>3.3574135256582878</v>
      </c>
      <c r="J29" s="18">
        <f t="shared" si="44"/>
        <v>12.757682926161232</v>
      </c>
      <c r="K29" s="18"/>
      <c r="L29" s="18">
        <f t="shared" si="44"/>
        <v>10.235977163749395</v>
      </c>
      <c r="M29" s="18">
        <f t="shared" si="44"/>
        <v>15.644265415529279</v>
      </c>
      <c r="N29" s="18">
        <f t="shared" si="44"/>
        <v>3.0394298416087531</v>
      </c>
      <c r="O29" s="18">
        <f t="shared" si="44"/>
        <v>10.908947360938267</v>
      </c>
      <c r="Q29" t="str">
        <f>$A$11</f>
        <v>Administrative and secretarial occupations</v>
      </c>
      <c r="R29" s="18">
        <f t="shared" ref="R29:U29" si="45">R11/R$18*100</f>
        <v>8.4072069104266784</v>
      </c>
      <c r="S29" s="18">
        <f t="shared" si="45"/>
        <v>11.846890950569541</v>
      </c>
      <c r="T29" s="18">
        <f t="shared" si="45"/>
        <v>1.2364007321247208</v>
      </c>
      <c r="U29" s="18">
        <f t="shared" si="45"/>
        <v>7.670187089630466</v>
      </c>
      <c r="V29" s="18"/>
      <c r="W29" s="18">
        <f t="shared" ref="W29:Z29" si="46">W11/W$18*100</f>
        <v>8.8540560543446674</v>
      </c>
      <c r="X29" s="18">
        <f t="shared" si="46"/>
        <v>12.350835644233335</v>
      </c>
      <c r="Y29" s="18">
        <f t="shared" si="46"/>
        <v>1.3208285914268501</v>
      </c>
      <c r="Z29" s="18">
        <f t="shared" si="46"/>
        <v>8.3319108303526033</v>
      </c>
      <c r="AA29" s="18"/>
      <c r="AB29" s="18">
        <f t="shared" ref="AB29:AE29" si="47">AB11/AB$18*100</f>
        <v>9.5549148200768599</v>
      </c>
      <c r="AC29" s="18">
        <f t="shared" si="47"/>
        <v>12.309672699547585</v>
      </c>
      <c r="AD29" s="18">
        <f t="shared" si="47"/>
        <v>1.7153127546999269</v>
      </c>
      <c r="AE29" s="18">
        <f t="shared" si="47"/>
        <v>8.859169901637161</v>
      </c>
      <c r="AG29" t="str">
        <f>$A$11</f>
        <v>Administrative and secretarial occupations</v>
      </c>
      <c r="AH29" s="18">
        <f t="shared" ref="AH29:AK29" si="48">AH11/AH$18*100</f>
        <v>19.938533872819583</v>
      </c>
      <c r="AI29" s="18">
        <f t="shared" si="48"/>
        <v>20.773377085775302</v>
      </c>
      <c r="AJ29" s="18">
        <f t="shared" si="48"/>
        <v>7.5161849760498143</v>
      </c>
      <c r="AK29" s="18">
        <f t="shared" si="48"/>
        <v>19.347595519276727</v>
      </c>
      <c r="AL29" s="18"/>
      <c r="AM29" s="18">
        <f t="shared" ref="AM29:AP29" si="49">AM11/AM$18*100</f>
        <v>17.438329329613204</v>
      </c>
      <c r="AN29" s="18">
        <f t="shared" si="49"/>
        <v>19.914148271822398</v>
      </c>
      <c r="AO29" s="18">
        <f t="shared" si="49"/>
        <v>6.8402109305603576</v>
      </c>
      <c r="AP29" s="18">
        <f t="shared" si="49"/>
        <v>17.567401518524232</v>
      </c>
      <c r="AQ29" s="18"/>
      <c r="AR29" s="18">
        <f t="shared" ref="AR29:AU29" si="50">AR11/AR$18*100</f>
        <v>11.234650616392647</v>
      </c>
      <c r="AS29" s="18">
        <f t="shared" si="50"/>
        <v>16.996942192057375</v>
      </c>
      <c r="AT29" s="18">
        <f t="shared" si="50"/>
        <v>5.3358058083907247</v>
      </c>
      <c r="AU29" s="18">
        <f t="shared" si="50"/>
        <v>13.073759149539757</v>
      </c>
    </row>
    <row r="30" spans="1:47" x14ac:dyDescent="0.2">
      <c r="A30" t="str">
        <f>$A$12</f>
        <v>Skilled trades occupations</v>
      </c>
      <c r="B30" s="18">
        <f t="shared" si="29"/>
        <v>10.674846437263062</v>
      </c>
      <c r="C30" s="18">
        <f t="shared" ref="C30:O30" si="51">C12/C$18*100</f>
        <v>3.2454839351785627</v>
      </c>
      <c r="D30" s="18">
        <f t="shared" si="51"/>
        <v>28.674040002044276</v>
      </c>
      <c r="E30" s="18">
        <f t="shared" si="51"/>
        <v>10.786807192268723</v>
      </c>
      <c r="F30" s="18"/>
      <c r="G30" s="18">
        <f t="shared" si="51"/>
        <v>8.8951408743432481</v>
      </c>
      <c r="H30" s="18">
        <f t="shared" si="51"/>
        <v>2.805445717850513</v>
      </c>
      <c r="I30" s="18">
        <f t="shared" si="51"/>
        <v>23.930285806981917</v>
      </c>
      <c r="J30" s="18">
        <f t="shared" si="51"/>
        <v>8.8877426761846614</v>
      </c>
      <c r="K30" s="18"/>
      <c r="L30" s="18">
        <f t="shared" si="51"/>
        <v>6.9198697945083083</v>
      </c>
      <c r="M30" s="18">
        <f t="shared" si="51"/>
        <v>3.0076555110908494</v>
      </c>
      <c r="N30" s="18">
        <f t="shared" si="51"/>
        <v>24.162379869794322</v>
      </c>
      <c r="O30" s="18">
        <f t="shared" si="51"/>
        <v>7.8360746980634444</v>
      </c>
      <c r="Q30" t="str">
        <f>$A$12</f>
        <v>Skilled trades occupations</v>
      </c>
      <c r="R30" s="18">
        <f t="shared" ref="R30:U30" si="52">R12/R$18*100</f>
        <v>16.064148258998891</v>
      </c>
      <c r="S30" s="18">
        <f t="shared" si="52"/>
        <v>8.369368285780352</v>
      </c>
      <c r="T30" s="18">
        <f t="shared" si="52"/>
        <v>37.164488682775541</v>
      </c>
      <c r="U30" s="18">
        <f t="shared" si="52"/>
        <v>18.566523677212064</v>
      </c>
      <c r="V30" s="18"/>
      <c r="W30" s="18">
        <f t="shared" ref="W30:Z30" si="53">W12/W$18*100</f>
        <v>13.334707712863594</v>
      </c>
      <c r="X30" s="18">
        <f t="shared" si="53"/>
        <v>6.4640564489973134</v>
      </c>
      <c r="Y30" s="18">
        <f t="shared" si="53"/>
        <v>33.138946323076361</v>
      </c>
      <c r="Z30" s="18">
        <f t="shared" si="53"/>
        <v>15.057060608893815</v>
      </c>
      <c r="AA30" s="18"/>
      <c r="AB30" s="18">
        <f t="shared" ref="AB30:AE30" si="54">AB12/AB$18*100</f>
        <v>10.35933820383295</v>
      </c>
      <c r="AC30" s="18">
        <f t="shared" si="54"/>
        <v>6.6704632552805547</v>
      </c>
      <c r="AD30" s="18">
        <f t="shared" si="54"/>
        <v>32.123508959650856</v>
      </c>
      <c r="AE30" s="18">
        <f t="shared" si="54"/>
        <v>12.912600600745611</v>
      </c>
      <c r="AG30" t="str">
        <f>$A$12</f>
        <v>Skilled trades occupations</v>
      </c>
      <c r="AH30" s="18">
        <f t="shared" ref="AH30:AK30" si="55">AH12/AH$18*100</f>
        <v>1.8539703148488553</v>
      </c>
      <c r="AI30" s="18">
        <f t="shared" si="55"/>
        <v>1.5475741828141618</v>
      </c>
      <c r="AJ30" s="18">
        <f t="shared" si="55"/>
        <v>8.5455844213543521</v>
      </c>
      <c r="AK30" s="18">
        <f t="shared" si="55"/>
        <v>2.2376447203065681</v>
      </c>
      <c r="AL30" s="18"/>
      <c r="AM30" s="18">
        <f t="shared" ref="AM30:AP30" si="56">AM12/AM$18*100</f>
        <v>1.7670226417424792</v>
      </c>
      <c r="AN30" s="18">
        <f t="shared" si="56"/>
        <v>1.4157243648033244</v>
      </c>
      <c r="AO30" s="18">
        <f t="shared" si="56"/>
        <v>8.182403944062667</v>
      </c>
      <c r="AP30" s="18">
        <f t="shared" si="56"/>
        <v>2.1832214037832047</v>
      </c>
      <c r="AQ30" s="18"/>
      <c r="AR30" s="18">
        <f t="shared" ref="AR30:AU30" si="57">AR12/AR$18*100</f>
        <v>1.8764169836021312</v>
      </c>
      <c r="AS30" s="18">
        <f t="shared" si="57"/>
        <v>1.5218383830479505</v>
      </c>
      <c r="AT30" s="18">
        <f t="shared" si="57"/>
        <v>10.355635971432239</v>
      </c>
      <c r="AU30" s="18">
        <f t="shared" si="57"/>
        <v>2.4746521351408086</v>
      </c>
    </row>
    <row r="31" spans="1:47" x14ac:dyDescent="0.2">
      <c r="A31" t="str">
        <f>$A$13</f>
        <v>Caring, leisure and other service occupations</v>
      </c>
      <c r="B31" s="18">
        <f t="shared" si="29"/>
        <v>7.7226074046041457</v>
      </c>
      <c r="C31" s="18">
        <f t="shared" ref="C31:O31" si="58">C13/C$18*100</f>
        <v>15.59935449129363</v>
      </c>
      <c r="D31" s="18">
        <f t="shared" si="58"/>
        <v>6.3378384888817862</v>
      </c>
      <c r="E31" s="18">
        <f t="shared" si="58"/>
        <v>9.8269895436851691</v>
      </c>
      <c r="F31" s="18"/>
      <c r="G31" s="18">
        <f t="shared" si="58"/>
        <v>7.4508867164188999</v>
      </c>
      <c r="H31" s="18">
        <f t="shared" si="58"/>
        <v>14.966050954462156</v>
      </c>
      <c r="I31" s="18">
        <f t="shared" si="58"/>
        <v>8.1562816213460856</v>
      </c>
      <c r="J31" s="18">
        <f t="shared" si="58"/>
        <v>9.6728687154157438</v>
      </c>
      <c r="K31" s="18"/>
      <c r="L31" s="18">
        <f t="shared" si="58"/>
        <v>8.4776236501670219</v>
      </c>
      <c r="M31" s="18">
        <f t="shared" si="58"/>
        <v>15.894193286874774</v>
      </c>
      <c r="N31" s="18">
        <f t="shared" si="58"/>
        <v>8.1422074398036326</v>
      </c>
      <c r="O31" s="18">
        <f t="shared" si="58"/>
        <v>10.511721313136494</v>
      </c>
      <c r="Q31" t="str">
        <f>$A$13</f>
        <v>Caring, leisure and other service occupations</v>
      </c>
      <c r="R31" s="18">
        <f t="shared" ref="R31:U31" si="59">R13/R$18*100</f>
        <v>2.8393204613756708</v>
      </c>
      <c r="S31" s="18">
        <f t="shared" si="59"/>
        <v>6.7680252792431919</v>
      </c>
      <c r="T31" s="18">
        <f t="shared" si="59"/>
        <v>1.8126791120164836</v>
      </c>
      <c r="U31" s="18">
        <f t="shared" si="59"/>
        <v>3.2063013225977426</v>
      </c>
      <c r="V31" s="18"/>
      <c r="W31" s="18">
        <f t="shared" ref="W31:Z31" si="60">W13/W$18*100</f>
        <v>3.0417296621967562</v>
      </c>
      <c r="X31" s="18">
        <f t="shared" si="60"/>
        <v>6.8082343097959495</v>
      </c>
      <c r="Y31" s="18">
        <f t="shared" si="60"/>
        <v>2.0677119956631249</v>
      </c>
      <c r="Z31" s="18">
        <f t="shared" si="60"/>
        <v>3.4733190827570661</v>
      </c>
      <c r="AA31" s="18"/>
      <c r="AB31" s="18">
        <f t="shared" ref="AB31:AE31" si="61">AB13/AB$18*100</f>
        <v>3.8470649922356039</v>
      </c>
      <c r="AC31" s="18">
        <f t="shared" si="61"/>
        <v>7.8026958001437814</v>
      </c>
      <c r="AD31" s="18">
        <f t="shared" si="61"/>
        <v>2.7752017836571654</v>
      </c>
      <c r="AE31" s="18">
        <f t="shared" si="61"/>
        <v>4.3140306113429112</v>
      </c>
      <c r="AG31" t="str">
        <f>$A$13</f>
        <v>Caring, leisure and other service occupations</v>
      </c>
      <c r="AH31" s="18">
        <f t="shared" ref="AH31:AK31" si="62">AH13/AH$18*100</f>
        <v>15.715269649404378</v>
      </c>
      <c r="AI31" s="18">
        <f t="shared" si="62"/>
        <v>18.525806177058161</v>
      </c>
      <c r="AJ31" s="18">
        <f t="shared" si="62"/>
        <v>17.065713179354656</v>
      </c>
      <c r="AK31" s="18">
        <f t="shared" si="62"/>
        <v>17.102491085139437</v>
      </c>
      <c r="AL31" s="18"/>
      <c r="AM31" s="18">
        <f t="shared" ref="AM31:AP31" si="63">AM13/AM$18*100</f>
        <v>14.530179343777139</v>
      </c>
      <c r="AN31" s="18">
        <f t="shared" si="63"/>
        <v>18.064793296417388</v>
      </c>
      <c r="AO31" s="18">
        <f t="shared" si="63"/>
        <v>18.568444716275678</v>
      </c>
      <c r="AP31" s="18">
        <f t="shared" si="63"/>
        <v>16.410244361286562</v>
      </c>
      <c r="AQ31" s="18"/>
      <c r="AR31" s="18">
        <f t="shared" ref="AR31:AU31" si="64">AR13/AR$18*100</f>
        <v>15.267627598479432</v>
      </c>
      <c r="AS31" s="18">
        <f t="shared" si="64"/>
        <v>19.176507401333069</v>
      </c>
      <c r="AT31" s="18">
        <f t="shared" si="64"/>
        <v>17.45004201441046</v>
      </c>
      <c r="AU31" s="18">
        <f t="shared" si="64"/>
        <v>17.057228891272906</v>
      </c>
    </row>
    <row r="32" spans="1:47" x14ac:dyDescent="0.2">
      <c r="A32" t="str">
        <f>$A$14</f>
        <v>Sales and customer service occupations</v>
      </c>
      <c r="B32" s="18">
        <f t="shared" si="29"/>
        <v>5.9550244872843034</v>
      </c>
      <c r="C32" s="18">
        <f t="shared" ref="C32:O32" si="65">C14/C$18*100</f>
        <v>16.315205499088577</v>
      </c>
      <c r="D32" s="18">
        <f t="shared" si="65"/>
        <v>4.7737959929049589</v>
      </c>
      <c r="E32" s="18">
        <f t="shared" si="65"/>
        <v>8.8032983818263251</v>
      </c>
      <c r="F32" s="18"/>
      <c r="G32" s="18">
        <f t="shared" si="65"/>
        <v>5.5254078087248493</v>
      </c>
      <c r="H32" s="18">
        <f t="shared" si="65"/>
        <v>16.36403981532732</v>
      </c>
      <c r="I32" s="18">
        <f t="shared" si="65"/>
        <v>3.5069995607787527</v>
      </c>
      <c r="J32" s="18">
        <f t="shared" si="65"/>
        <v>8.3812380061219081</v>
      </c>
      <c r="K32" s="18"/>
      <c r="L32" s="18">
        <f t="shared" si="65"/>
        <v>5.4831613119605835</v>
      </c>
      <c r="M32" s="18">
        <f t="shared" si="65"/>
        <v>16.021140270614481</v>
      </c>
      <c r="N32" s="18">
        <f t="shared" si="65"/>
        <v>2.6648515076027826</v>
      </c>
      <c r="O32" s="18">
        <f t="shared" si="65"/>
        <v>8.1003945192686757</v>
      </c>
      <c r="Q32" t="str">
        <f>$A$14</f>
        <v>Sales and customer service occupations</v>
      </c>
      <c r="R32" s="18">
        <f t="shared" ref="R32:U32" si="66">R14/R$18*100</f>
        <v>5.0038866384309681</v>
      </c>
      <c r="S32" s="18">
        <f t="shared" si="66"/>
        <v>17.442822298773784</v>
      </c>
      <c r="T32" s="18">
        <f t="shared" si="66"/>
        <v>3.9417773367981135</v>
      </c>
      <c r="U32" s="18">
        <f t="shared" si="66"/>
        <v>6.5350784703248639</v>
      </c>
      <c r="V32" s="18"/>
      <c r="W32" s="18">
        <f t="shared" ref="W32:Z32" si="67">W14/W$18*100</f>
        <v>5.0434003174028996</v>
      </c>
      <c r="X32" s="18">
        <f t="shared" si="67"/>
        <v>18.104228492073755</v>
      </c>
      <c r="Y32" s="18">
        <f t="shared" si="67"/>
        <v>3.2930950752537518</v>
      </c>
      <c r="Z32" s="18">
        <f t="shared" si="67"/>
        <v>6.7665191587591575</v>
      </c>
      <c r="AA32" s="18"/>
      <c r="AB32" s="18">
        <f>AB14/AB$18*100</f>
        <v>5.857830601993915</v>
      </c>
      <c r="AC32" s="18">
        <f t="shared" ref="AC32:AE32" si="68">AC14/AC$18*100</f>
        <v>18.061533612287491</v>
      </c>
      <c r="AD32" s="18">
        <f t="shared" si="68"/>
        <v>2.5649276039246476</v>
      </c>
      <c r="AE32" s="18">
        <f t="shared" si="68"/>
        <v>7.3004965107232618</v>
      </c>
      <c r="AG32" t="str">
        <f>$A$14</f>
        <v>Sales and customer service occupations</v>
      </c>
      <c r="AH32" s="18">
        <f t="shared" ref="AH32:AK32" si="69">AH14/AH$18*100</f>
        <v>7.5117881308117846</v>
      </c>
      <c r="AI32" s="18">
        <f t="shared" si="69"/>
        <v>15.941545316674311</v>
      </c>
      <c r="AJ32" s="18">
        <f t="shared" si="69"/>
        <v>6.7462772116842622</v>
      </c>
      <c r="AK32" s="18">
        <f t="shared" si="69"/>
        <v>11.295854580126752</v>
      </c>
      <c r="AL32" s="18"/>
      <c r="AM32" s="18">
        <f t="shared" ref="AM32:AP32" si="70">AM14/AM$18*100</f>
        <v>6.2993135774883733</v>
      </c>
      <c r="AN32" s="18">
        <f t="shared" si="70"/>
        <v>15.703030065966153</v>
      </c>
      <c r="AO32" s="18">
        <f t="shared" si="70"/>
        <v>3.8728011409443877</v>
      </c>
      <c r="AP32" s="18">
        <f t="shared" si="70"/>
        <v>10.136037641863343</v>
      </c>
      <c r="AQ32" s="18"/>
      <c r="AR32" s="18">
        <f t="shared" ref="AR32:AU32" si="71">AR14/AR$18*100</f>
        <v>4.9337662720596827</v>
      </c>
      <c r="AS32" s="18">
        <f t="shared" si="71"/>
        <v>15.193455175809408</v>
      </c>
      <c r="AT32" s="18">
        <f t="shared" si="71"/>
        <v>2.8381464927533742</v>
      </c>
      <c r="AU32" s="18">
        <f t="shared" si="71"/>
        <v>8.9451831233781185</v>
      </c>
    </row>
    <row r="33" spans="1:47" x14ac:dyDescent="0.2">
      <c r="A33" t="str">
        <f>$A$15</f>
        <v>Process, plant and machine operatives</v>
      </c>
      <c r="B33" s="18">
        <f t="shared" si="29"/>
        <v>9.6025671457968276</v>
      </c>
      <c r="C33" s="18">
        <f t="shared" ref="C33:O33" si="72">C15/C$18*100</f>
        <v>3.219124442974159</v>
      </c>
      <c r="D33" s="18">
        <f t="shared" si="72"/>
        <v>9.4005041528389093</v>
      </c>
      <c r="E33" s="18">
        <f t="shared" si="72"/>
        <v>7.7307963492199345</v>
      </c>
      <c r="F33" s="18"/>
      <c r="G33" s="18">
        <f t="shared" si="72"/>
        <v>7.8211630412335298</v>
      </c>
      <c r="H33" s="18">
        <f t="shared" si="72"/>
        <v>3.6059874070334863</v>
      </c>
      <c r="I33" s="18">
        <f t="shared" si="72"/>
        <v>7.8397827648842773</v>
      </c>
      <c r="J33" s="18">
        <f t="shared" si="72"/>
        <v>6.6224739062835756</v>
      </c>
      <c r="K33" s="18"/>
      <c r="L33" s="18">
        <f t="shared" si="72"/>
        <v>7.4489517478410221</v>
      </c>
      <c r="M33" s="18">
        <f t="shared" si="72"/>
        <v>4.6456146854481499</v>
      </c>
      <c r="N33" s="18">
        <f t="shared" si="72"/>
        <v>9.2317028952377562</v>
      </c>
      <c r="O33" s="18">
        <f t="shared" si="72"/>
        <v>6.8731192403041579</v>
      </c>
      <c r="Q33" t="str">
        <f>$A$15</f>
        <v>Process, plant and machine operatives</v>
      </c>
      <c r="R33" s="18">
        <f t="shared" ref="R33:U33" si="73">R15/R$18*100</f>
        <v>13.372862724839937</v>
      </c>
      <c r="S33" s="18">
        <f t="shared" si="73"/>
        <v>8.9807375991378748</v>
      </c>
      <c r="T33" s="18">
        <f t="shared" si="73"/>
        <v>12.18794244291372</v>
      </c>
      <c r="U33" s="18">
        <f t="shared" si="73"/>
        <v>12.568983520064753</v>
      </c>
      <c r="V33" s="18"/>
      <c r="W33" s="18">
        <f t="shared" ref="W33:Z33" si="74">W15/W$18*100</f>
        <v>11.080910952816305</v>
      </c>
      <c r="X33" s="18">
        <f t="shared" si="74"/>
        <v>9.8403088715828577</v>
      </c>
      <c r="Y33" s="18">
        <f t="shared" si="74"/>
        <v>10.867192909752998</v>
      </c>
      <c r="Z33" s="18">
        <f t="shared" si="74"/>
        <v>10.864341279301819</v>
      </c>
      <c r="AA33" s="18"/>
      <c r="AB33" s="18">
        <f t="shared" ref="AB33:AE33" si="75">AB15/AB$18*100</f>
        <v>10.588184877439438</v>
      </c>
      <c r="AC33" s="18">
        <f t="shared" si="75"/>
        <v>10.549697574897721</v>
      </c>
      <c r="AD33" s="18">
        <f t="shared" si="75"/>
        <v>13.039916529537606</v>
      </c>
      <c r="AE33" s="18">
        <f t="shared" si="75"/>
        <v>10.93502866123762</v>
      </c>
      <c r="AG33" t="str">
        <f>$A$15</f>
        <v>Process, plant and machine operatives</v>
      </c>
      <c r="AH33" s="18">
        <f t="shared" ref="AH33:AK33" si="76">AH15/AH$18*100</f>
        <v>3.4315803746544713</v>
      </c>
      <c r="AI33" s="18">
        <f t="shared" si="76"/>
        <v>1.3098894763316249</v>
      </c>
      <c r="AJ33" s="18">
        <f t="shared" si="76"/>
        <v>2.7922753164739769</v>
      </c>
      <c r="AK33" s="18">
        <f t="shared" si="76"/>
        <v>2.41409254987621</v>
      </c>
      <c r="AL33" s="18"/>
      <c r="AM33" s="18">
        <f t="shared" ref="AM33:AP33" si="77">AM15/AM$18*100</f>
        <v>2.5873487148836816</v>
      </c>
      <c r="AN33" s="18">
        <f t="shared" si="77"/>
        <v>1.2378836928870693</v>
      </c>
      <c r="AO33" s="18">
        <f t="shared" si="77"/>
        <v>2.662558864766396</v>
      </c>
      <c r="AP33" s="18">
        <f t="shared" si="77"/>
        <v>2.0126142188257607</v>
      </c>
      <c r="AQ33" s="18"/>
      <c r="AR33" s="18">
        <f t="shared" ref="AR33:AU33" si="78">AR15/AR$18*100</f>
        <v>2.8457479188307917</v>
      </c>
      <c r="AS33" s="18">
        <f t="shared" si="78"/>
        <v>2.2506248046811916</v>
      </c>
      <c r="AT33" s="18">
        <f t="shared" si="78"/>
        <v>2.6272338851797752</v>
      </c>
      <c r="AU33" s="18">
        <f t="shared" si="78"/>
        <v>2.583253841127422</v>
      </c>
    </row>
    <row r="34" spans="1:47" x14ac:dyDescent="0.2">
      <c r="A34" t="str">
        <f>$A$16</f>
        <v>Elementary occupations</v>
      </c>
      <c r="B34" s="18">
        <f t="shared" si="29"/>
        <v>9.0777087887527745</v>
      </c>
      <c r="C34" s="18">
        <f t="shared" ref="C34:O34" si="79">C16/C$18*100</f>
        <v>21.031068888099512</v>
      </c>
      <c r="D34" s="18">
        <f t="shared" si="79"/>
        <v>6.0201207913783898</v>
      </c>
      <c r="E34" s="18">
        <f t="shared" si="79"/>
        <v>12.151114883104972</v>
      </c>
      <c r="F34" s="18"/>
      <c r="G34" s="18">
        <f t="shared" si="79"/>
        <v>7.5031690541597058</v>
      </c>
      <c r="H34" s="18">
        <f t="shared" si="79"/>
        <v>17.257257430876187</v>
      </c>
      <c r="I34" s="18">
        <f t="shared" si="79"/>
        <v>4.8699066890099472</v>
      </c>
      <c r="J34" s="18">
        <f t="shared" si="79"/>
        <v>9.9793890682006339</v>
      </c>
      <c r="K34" s="18"/>
      <c r="L34" s="18">
        <f t="shared" si="79"/>
        <v>6.6030149693881963</v>
      </c>
      <c r="M34" s="18">
        <f t="shared" si="79"/>
        <v>13.594316411667734</v>
      </c>
      <c r="N34" s="18">
        <f t="shared" si="79"/>
        <v>5.6468975298579496</v>
      </c>
      <c r="O34" s="18">
        <f t="shared" si="79"/>
        <v>8.4458854192456858</v>
      </c>
      <c r="Q34" t="str">
        <f>$A$16</f>
        <v>Elementary occupations</v>
      </c>
      <c r="R34" s="18">
        <f t="shared" ref="R34:U34" si="80">R16/R$18*100</f>
        <v>11.502765144616518</v>
      </c>
      <c r="S34" s="18">
        <f t="shared" si="80"/>
        <v>27.879433467740206</v>
      </c>
      <c r="T34" s="18">
        <f t="shared" si="80"/>
        <v>5.7722741950773937</v>
      </c>
      <c r="U34" s="18">
        <f t="shared" si="80"/>
        <v>12.787676864491967</v>
      </c>
      <c r="V34" s="18"/>
      <c r="W34" s="18">
        <f t="shared" ref="W34:Z34" si="81">W16/W$18*100</f>
        <v>9.6054007426769452</v>
      </c>
      <c r="X34" s="18">
        <f t="shared" si="81"/>
        <v>21.723280923106341</v>
      </c>
      <c r="Y34" s="18">
        <f t="shared" si="81"/>
        <v>4.8878592180457447</v>
      </c>
      <c r="Z34" s="18">
        <f t="shared" si="81"/>
        <v>10.773450995265845</v>
      </c>
      <c r="AA34" s="18"/>
      <c r="AB34" s="18">
        <f t="shared" ref="AB34:AE34" si="82">AB16/AB$18*100</f>
        <v>8.7085086071093656</v>
      </c>
      <c r="AC34" s="18">
        <f t="shared" si="82"/>
        <v>18.048791072441951</v>
      </c>
      <c r="AD34" s="18">
        <f t="shared" si="82"/>
        <v>6.2999168931156664</v>
      </c>
      <c r="AE34" s="18">
        <f t="shared" si="82"/>
        <v>9.8287485911434871</v>
      </c>
      <c r="AG34" t="str">
        <f>$A$16</f>
        <v>Elementary occupations</v>
      </c>
      <c r="AH34" s="18">
        <f t="shared" ref="AH34:AK34" si="83">AH16/AH$18*100</f>
        <v>5.1085264322044983</v>
      </c>
      <c r="AI34" s="18">
        <f t="shared" si="83"/>
        <v>18.761715364116633</v>
      </c>
      <c r="AJ34" s="18">
        <f t="shared" si="83"/>
        <v>6.6076950636063723</v>
      </c>
      <c r="AK34" s="18">
        <f t="shared" si="83"/>
        <v>11.451594301232335</v>
      </c>
      <c r="AL34" s="18"/>
      <c r="AM34" s="18">
        <f t="shared" ref="AM34:AP34" si="84">AM16/AM$18*100</f>
        <v>4.127849665328247</v>
      </c>
      <c r="AN34" s="18">
        <f t="shared" si="84"/>
        <v>15.560840767161576</v>
      </c>
      <c r="AO34" s="18">
        <f t="shared" si="84"/>
        <v>4.8392057737245704</v>
      </c>
      <c r="AP34" s="18">
        <f t="shared" si="84"/>
        <v>9.1164403371283615</v>
      </c>
      <c r="AQ34" s="18"/>
      <c r="AR34" s="18">
        <f t="shared" ref="AR34:AU34" si="85">AR16/AR$18*100</f>
        <v>3.5156315305052601</v>
      </c>
      <c r="AS34" s="18">
        <f t="shared" si="85"/>
        <v>11.787359779037923</v>
      </c>
      <c r="AT34" s="18">
        <f t="shared" si="85"/>
        <v>4.5143859215914341</v>
      </c>
      <c r="AU34" s="18">
        <f t="shared" si="85"/>
        <v>6.9854154140930591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14.587963348269611</v>
      </c>
      <c r="C44" s="27">
        <f t="shared" ref="C44:E44" si="93">H8-C8</f>
        <v>5.5761860953885947</v>
      </c>
      <c r="D44" s="27">
        <f t="shared" si="93"/>
        <v>1.6963829758228002</v>
      </c>
      <c r="E44" s="27">
        <f t="shared" si="93"/>
        <v>21.860532419481004</v>
      </c>
      <c r="F44" s="27"/>
      <c r="G44" s="27">
        <f>L8-G8</f>
        <v>8.5078129825393347</v>
      </c>
      <c r="H44" s="27">
        <f t="shared" ref="H44:J44" si="94">M8-H8</f>
        <v>4.020825197099219</v>
      </c>
      <c r="I44" s="27">
        <f t="shared" si="94"/>
        <v>2.8892419780769245</v>
      </c>
      <c r="J44" s="27">
        <f t="shared" si="94"/>
        <v>15.417880157715459</v>
      </c>
      <c r="K44" s="27"/>
      <c r="L44" s="27">
        <f>L8-B8</f>
        <v>23.095776330808945</v>
      </c>
      <c r="M44" s="27">
        <f t="shared" ref="M44:O44" si="95">M8-C8</f>
        <v>9.5970112924878137</v>
      </c>
      <c r="N44" s="27">
        <f t="shared" si="95"/>
        <v>4.5856249538997247</v>
      </c>
      <c r="O44" s="27">
        <f t="shared" si="95"/>
        <v>37.278412577196463</v>
      </c>
      <c r="Q44" t="str">
        <f>$A$8</f>
        <v>Managers, directors and senior officials</v>
      </c>
      <c r="R44" s="27">
        <f>W8-R8</f>
        <v>9.6917884611132905</v>
      </c>
      <c r="S44" s="27">
        <f t="shared" ref="S44:S52" si="96">X8-S8</f>
        <v>2.245779723849036</v>
      </c>
      <c r="T44" s="27">
        <f t="shared" ref="T44:T52" si="97">Y8-T8</f>
        <v>-0.24221278124362655</v>
      </c>
      <c r="U44" s="27">
        <f t="shared" ref="U44:U52" si="98">Z8-U8</f>
        <v>11.695355403718708</v>
      </c>
      <c r="V44" s="27"/>
      <c r="W44" s="27">
        <f>AB8-W8</f>
        <v>0.17551157268780315</v>
      </c>
      <c r="X44" s="27">
        <f t="shared" ref="X44:X52" si="99">AC8-X8</f>
        <v>2.0330569411606012</v>
      </c>
      <c r="Y44" s="27">
        <f t="shared" ref="Y44:Y52" si="100">AD8-Y8</f>
        <v>2.0201161986941667</v>
      </c>
      <c r="Z44" s="27">
        <f t="shared" ref="Z44:Z52" si="101">AE8-Z8</f>
        <v>4.2286847125425737</v>
      </c>
      <c r="AA44" s="27"/>
      <c r="AB44" s="27">
        <f>AB8-R8</f>
        <v>9.8673000338010937</v>
      </c>
      <c r="AC44" s="27">
        <f t="shared" ref="AC44:AC52" si="102">AC8-S8</f>
        <v>4.2788366650096368</v>
      </c>
      <c r="AD44" s="27">
        <f t="shared" ref="AD44:AD52" si="103">AD8-T8</f>
        <v>1.7779034174505401</v>
      </c>
      <c r="AE44" s="27">
        <f t="shared" ref="AE44:AE52" si="104">AE8-U8</f>
        <v>15.924040116261281</v>
      </c>
      <c r="AG44" t="str">
        <f>$A$8</f>
        <v>Managers, directors and senior officials</v>
      </c>
      <c r="AH44" s="27">
        <f>AM8-AH8</f>
        <v>4.8961748871562492</v>
      </c>
      <c r="AI44" s="27">
        <f t="shared" ref="AI44:AI52" si="105">AN8-AI8</f>
        <v>3.330406371539552</v>
      </c>
      <c r="AJ44" s="27">
        <f t="shared" ref="AJ44:AJ52" si="106">AO8-AJ8</f>
        <v>1.9385957570664321</v>
      </c>
      <c r="AK44" s="27">
        <f t="shared" ref="AK44:AK52" si="107">AP8-AK8</f>
        <v>10.165177015762239</v>
      </c>
      <c r="AL44" s="27"/>
      <c r="AM44" s="27">
        <f>AR8-AM8</f>
        <v>8.332301409851528</v>
      </c>
      <c r="AN44" s="27">
        <f t="shared" ref="AN44:AN52" si="108">AS8-AN8</f>
        <v>1.9877682559386223</v>
      </c>
      <c r="AO44" s="27">
        <f t="shared" ref="AO44:AO52" si="109">AT8-AO8</f>
        <v>0.86912577938276137</v>
      </c>
      <c r="AP44" s="27">
        <f t="shared" ref="AP44:AP52" si="110">AU8-AP8</f>
        <v>11.189195445172899</v>
      </c>
      <c r="AQ44" s="27"/>
      <c r="AR44" s="27">
        <f>AR8-AH8</f>
        <v>13.228476297007777</v>
      </c>
      <c r="AS44" s="27">
        <f t="shared" ref="AS44:AS52" si="111">AS8-AI8</f>
        <v>5.3181746274781743</v>
      </c>
      <c r="AT44" s="27">
        <f t="shared" ref="AT44:AT52" si="112">AT8-AJ8</f>
        <v>2.8077215364491934</v>
      </c>
      <c r="AU44" s="27">
        <f t="shared" ref="AU44:AU52" si="113">AU8-AK8</f>
        <v>21.354372460935139</v>
      </c>
    </row>
    <row r="45" spans="1:47" x14ac:dyDescent="0.2">
      <c r="A45" t="str">
        <f>$A$9</f>
        <v>Professional occupations</v>
      </c>
      <c r="B45" s="27">
        <f t="shared" ref="B45:B54" si="114">G9-B9</f>
        <v>38.662932086696628</v>
      </c>
      <c r="C45" s="27">
        <f t="shared" ref="C45:C54" si="115">H9-C9</f>
        <v>9.7178998442900735</v>
      </c>
      <c r="D45" s="27">
        <f t="shared" ref="D45:D54" si="116">I9-D9</f>
        <v>3.1578028927903325</v>
      </c>
      <c r="E45" s="27">
        <f t="shared" ref="E45:E54" si="117">J9-E9</f>
        <v>51.538634823777045</v>
      </c>
      <c r="F45" s="27"/>
      <c r="G45" s="27">
        <f t="shared" ref="G45:G54" si="118">L9-G9</f>
        <v>37.683268565983383</v>
      </c>
      <c r="H45" s="27">
        <f t="shared" ref="H45:H54" si="119">M9-H9</f>
        <v>10.350887588376075</v>
      </c>
      <c r="I45" s="27">
        <f t="shared" ref="I45:I54" si="120">N9-I9</f>
        <v>-0.62708069420775558</v>
      </c>
      <c r="J45" s="27">
        <f t="shared" ref="J45:J54" si="121">O9-J9</f>
        <v>47.407075460151702</v>
      </c>
      <c r="K45" s="27"/>
      <c r="L45" s="27">
        <f t="shared" ref="L45:L54" si="122">L9-B9</f>
        <v>76.346200652680011</v>
      </c>
      <c r="M45" s="27">
        <f t="shared" ref="M45:M54" si="123">M9-C9</f>
        <v>20.068787432666149</v>
      </c>
      <c r="N45" s="27">
        <f t="shared" ref="N45:N54" si="124">N9-D9</f>
        <v>2.530722198582577</v>
      </c>
      <c r="O45" s="27">
        <f t="shared" ref="O45:O54" si="125">O9-E9</f>
        <v>98.945710283928747</v>
      </c>
      <c r="Q45" t="str">
        <f>$A$9</f>
        <v>Professional occupations</v>
      </c>
      <c r="R45" s="27">
        <f t="shared" ref="R45:R52" si="126">W9-R9</f>
        <v>21.274809974983867</v>
      </c>
      <c r="S45" s="27">
        <f t="shared" si="96"/>
        <v>3.2450690445368151</v>
      </c>
      <c r="T45" s="27">
        <f t="shared" si="97"/>
        <v>0.21428831652199065</v>
      </c>
      <c r="U45" s="27">
        <f t="shared" si="98"/>
        <v>24.734167336042674</v>
      </c>
      <c r="V45" s="27"/>
      <c r="W45" s="27">
        <f t="shared" ref="W45:W52" si="127">AB9-W9</f>
        <v>14.889726358286737</v>
      </c>
      <c r="X45" s="27">
        <f t="shared" si="99"/>
        <v>2.315933247689788</v>
      </c>
      <c r="Y45" s="27">
        <f t="shared" si="100"/>
        <v>-1.5241876225926454</v>
      </c>
      <c r="Z45" s="27">
        <f t="shared" si="101"/>
        <v>15.681471983383872</v>
      </c>
      <c r="AA45" s="27"/>
      <c r="AB45" s="27">
        <f t="shared" ref="AB45:AB52" si="128">AB9-R9</f>
        <v>36.164536333270604</v>
      </c>
      <c r="AC45" s="27">
        <f t="shared" si="102"/>
        <v>5.5610022922266031</v>
      </c>
      <c r="AD45" s="27">
        <f t="shared" si="103"/>
        <v>-1.3098993060706547</v>
      </c>
      <c r="AE45" s="27">
        <f t="shared" si="104"/>
        <v>40.415639319426546</v>
      </c>
      <c r="AG45" t="str">
        <f>$A$9</f>
        <v>Professional occupations</v>
      </c>
      <c r="AH45" s="27">
        <f t="shared" ref="AH45:AH52" si="129">AM9-AH9</f>
        <v>17.388122111712704</v>
      </c>
      <c r="AI45" s="27">
        <f t="shared" si="105"/>
        <v>6.4728307997532681</v>
      </c>
      <c r="AJ45" s="27">
        <f t="shared" si="106"/>
        <v>2.9435145762683455</v>
      </c>
      <c r="AK45" s="27">
        <f t="shared" si="107"/>
        <v>26.804467487734314</v>
      </c>
      <c r="AL45" s="27"/>
      <c r="AM45" s="27">
        <f t="shared" ref="AM45:AM52" si="130">AR9-AM9</f>
        <v>22.79354220769676</v>
      </c>
      <c r="AN45" s="27">
        <f t="shared" si="108"/>
        <v>8.0349543406862765</v>
      </c>
      <c r="AO45" s="27">
        <f t="shared" si="109"/>
        <v>0.89710692838489159</v>
      </c>
      <c r="AP45" s="27">
        <f t="shared" si="110"/>
        <v>31.72560347676793</v>
      </c>
      <c r="AQ45" s="27"/>
      <c r="AR45" s="27">
        <f t="shared" ref="AR45:AR52" si="131">AR9-AH9</f>
        <v>40.181664319409464</v>
      </c>
      <c r="AS45" s="27">
        <f t="shared" si="111"/>
        <v>14.507785140439545</v>
      </c>
      <c r="AT45" s="27">
        <f t="shared" si="112"/>
        <v>3.840621504653237</v>
      </c>
      <c r="AU45" s="27">
        <f t="shared" si="113"/>
        <v>58.530070964502244</v>
      </c>
    </row>
    <row r="46" spans="1:47" x14ac:dyDescent="0.2">
      <c r="A46" t="str">
        <f>$A$10</f>
        <v>Associate professional occupations</v>
      </c>
      <c r="B46" s="27">
        <f t="shared" si="114"/>
        <v>17.84163487872307</v>
      </c>
      <c r="C46" s="27">
        <f t="shared" si="115"/>
        <v>5.214809954283421</v>
      </c>
      <c r="D46" s="27">
        <f t="shared" si="116"/>
        <v>2.1552895051670475</v>
      </c>
      <c r="E46" s="27">
        <f t="shared" si="117"/>
        <v>25.211734338173528</v>
      </c>
      <c r="F46" s="27"/>
      <c r="G46" s="27">
        <f t="shared" si="118"/>
        <v>3.9398509510228621</v>
      </c>
      <c r="H46" s="27">
        <f t="shared" si="119"/>
        <v>2.0842744756276872</v>
      </c>
      <c r="I46" s="27">
        <f t="shared" si="120"/>
        <v>-0.1995761251698589</v>
      </c>
      <c r="J46" s="27">
        <f t="shared" si="121"/>
        <v>5.8245493014806868</v>
      </c>
      <c r="K46" s="27"/>
      <c r="L46" s="27">
        <f t="shared" si="122"/>
        <v>21.781485829745932</v>
      </c>
      <c r="M46" s="27">
        <f t="shared" si="123"/>
        <v>7.2990844299111082</v>
      </c>
      <c r="N46" s="27">
        <f t="shared" si="124"/>
        <v>1.9557133799971886</v>
      </c>
      <c r="O46" s="27">
        <f t="shared" si="125"/>
        <v>31.036283639654215</v>
      </c>
      <c r="Q46" t="str">
        <f>$A$10</f>
        <v>Associate professional occupations</v>
      </c>
      <c r="R46" s="27">
        <f t="shared" si="126"/>
        <v>9.987533242194047</v>
      </c>
      <c r="S46" s="27">
        <f t="shared" si="96"/>
        <v>2.5341884736690821</v>
      </c>
      <c r="T46" s="27">
        <f t="shared" si="97"/>
        <v>0.49253005544712458</v>
      </c>
      <c r="U46" s="27">
        <f t="shared" si="98"/>
        <v>13.014251771310242</v>
      </c>
      <c r="V46" s="27"/>
      <c r="W46" s="27">
        <f>AB10-W10</f>
        <v>-3.1419381601963465</v>
      </c>
      <c r="X46" s="27">
        <f t="shared" si="99"/>
        <v>-0.74654433199202597</v>
      </c>
      <c r="Y46" s="27">
        <f t="shared" si="100"/>
        <v>-0.79986584765508439</v>
      </c>
      <c r="Z46" s="27">
        <f t="shared" si="101"/>
        <v>-4.6883483398434578</v>
      </c>
      <c r="AA46" s="27"/>
      <c r="AB46" s="27">
        <f t="shared" si="128"/>
        <v>6.8455950819977005</v>
      </c>
      <c r="AC46" s="27">
        <f t="shared" si="102"/>
        <v>1.7876441416770561</v>
      </c>
      <c r="AD46" s="27">
        <f t="shared" si="103"/>
        <v>-0.30733579220795981</v>
      </c>
      <c r="AE46" s="27">
        <f t="shared" si="104"/>
        <v>8.3259034314667844</v>
      </c>
      <c r="AG46" t="str">
        <f>$A$10</f>
        <v>Associate professional occupations</v>
      </c>
      <c r="AH46" s="27">
        <f t="shared" si="129"/>
        <v>7.8541016365290304</v>
      </c>
      <c r="AI46" s="27">
        <f t="shared" si="105"/>
        <v>2.6806214806143451</v>
      </c>
      <c r="AJ46" s="27">
        <f t="shared" si="106"/>
        <v>1.6627594497199158</v>
      </c>
      <c r="AK46" s="27">
        <f t="shared" si="107"/>
        <v>12.197482566863293</v>
      </c>
      <c r="AL46" s="27"/>
      <c r="AM46" s="27">
        <f t="shared" si="130"/>
        <v>7.0817891112192584</v>
      </c>
      <c r="AN46" s="27">
        <f t="shared" si="108"/>
        <v>2.8308188076197141</v>
      </c>
      <c r="AO46" s="27">
        <f t="shared" si="109"/>
        <v>0.60028972248523793</v>
      </c>
      <c r="AP46" s="27">
        <f t="shared" si="110"/>
        <v>10.512897641324201</v>
      </c>
      <c r="AQ46" s="27"/>
      <c r="AR46" s="27">
        <f t="shared" si="131"/>
        <v>14.935890747748289</v>
      </c>
      <c r="AS46" s="27">
        <f t="shared" si="111"/>
        <v>5.5114402882340592</v>
      </c>
      <c r="AT46" s="27">
        <f t="shared" si="112"/>
        <v>2.2630491722051538</v>
      </c>
      <c r="AU46" s="27">
        <f t="shared" si="113"/>
        <v>22.710380208187495</v>
      </c>
    </row>
    <row r="47" spans="1:47" x14ac:dyDescent="0.2">
      <c r="A47" t="str">
        <f>$A$11</f>
        <v>Administrative and secretarial occupations</v>
      </c>
      <c r="B47" s="27">
        <f t="shared" si="114"/>
        <v>2.2031360057587221</v>
      </c>
      <c r="C47" s="27">
        <f t="shared" si="115"/>
        <v>-0.27782107492142671</v>
      </c>
      <c r="D47" s="27">
        <f t="shared" si="116"/>
        <v>0.18969727040785678</v>
      </c>
      <c r="E47" s="27">
        <f t="shared" si="117"/>
        <v>2.115012201245122</v>
      </c>
      <c r="F47" s="27"/>
      <c r="G47" s="27">
        <f t="shared" si="118"/>
        <v>-10.388929115693131</v>
      </c>
      <c r="H47" s="27">
        <f t="shared" si="119"/>
        <v>-6.3891413923325331</v>
      </c>
      <c r="I47" s="27">
        <f t="shared" si="120"/>
        <v>-0.20227967891185994</v>
      </c>
      <c r="J47" s="27">
        <f t="shared" si="121"/>
        <v>-16.9803501869375</v>
      </c>
      <c r="K47" s="27"/>
      <c r="L47" s="27">
        <f t="shared" si="122"/>
        <v>-8.1857931099344086</v>
      </c>
      <c r="M47" s="27">
        <f t="shared" si="123"/>
        <v>-6.6669624672539598</v>
      </c>
      <c r="N47" s="27">
        <f t="shared" si="124"/>
        <v>-1.2582408504003162E-2</v>
      </c>
      <c r="O47" s="27">
        <f t="shared" si="125"/>
        <v>-14.865337985692378</v>
      </c>
      <c r="Q47" t="str">
        <f>$A$11</f>
        <v>Administrative and secretarial occupations</v>
      </c>
      <c r="R47" s="27">
        <f t="shared" si="126"/>
        <v>4.5324577552262824</v>
      </c>
      <c r="S47" s="27">
        <f t="shared" si="96"/>
        <v>1.9253261504797141</v>
      </c>
      <c r="T47" s="27">
        <f t="shared" si="97"/>
        <v>-9.9138368982214065E-2</v>
      </c>
      <c r="U47" s="27">
        <f t="shared" si="98"/>
        <v>6.3586455367237846</v>
      </c>
      <c r="V47" s="27"/>
      <c r="W47" s="27">
        <f t="shared" si="127"/>
        <v>3.6696625513818191</v>
      </c>
      <c r="X47" s="27">
        <f t="shared" si="99"/>
        <v>0.80937471129565175</v>
      </c>
      <c r="Y47" s="27">
        <f t="shared" si="100"/>
        <v>0.44476810381260767</v>
      </c>
      <c r="Z47" s="27">
        <f t="shared" si="101"/>
        <v>4.9238053664900789</v>
      </c>
      <c r="AA47" s="27"/>
      <c r="AB47" s="27">
        <f t="shared" si="128"/>
        <v>8.2021203066081014</v>
      </c>
      <c r="AC47" s="27">
        <f t="shared" si="102"/>
        <v>2.7347008617753659</v>
      </c>
      <c r="AD47" s="27">
        <f t="shared" si="103"/>
        <v>0.34562973483039361</v>
      </c>
      <c r="AE47" s="27">
        <f t="shared" si="104"/>
        <v>11.282450903213864</v>
      </c>
      <c r="AG47" t="str">
        <f>$A$11</f>
        <v>Administrative and secretarial occupations</v>
      </c>
      <c r="AH47" s="27">
        <f t="shared" si="129"/>
        <v>-2.3293217494675815</v>
      </c>
      <c r="AI47" s="27">
        <f t="shared" si="105"/>
        <v>-2.2031472254011604</v>
      </c>
      <c r="AJ47" s="27">
        <f t="shared" si="106"/>
        <v>0.28883563939007306</v>
      </c>
      <c r="AK47" s="27">
        <f t="shared" si="107"/>
        <v>-4.2436333354786768</v>
      </c>
      <c r="AL47" s="27"/>
      <c r="AM47" s="27">
        <f t="shared" si="130"/>
        <v>-14.058591667074857</v>
      </c>
      <c r="AN47" s="27">
        <f t="shared" si="108"/>
        <v>-7.1985161036281795</v>
      </c>
      <c r="AO47" s="27">
        <f t="shared" si="109"/>
        <v>-0.64704778272446761</v>
      </c>
      <c r="AP47" s="27">
        <f>AU11-AP11</f>
        <v>-21.904155553427501</v>
      </c>
      <c r="AQ47" s="27"/>
      <c r="AR47" s="27">
        <f t="shared" si="131"/>
        <v>-16.387913416542439</v>
      </c>
      <c r="AS47" s="27">
        <f t="shared" si="111"/>
        <v>-9.4016633290293399</v>
      </c>
      <c r="AT47" s="27">
        <f t="shared" si="112"/>
        <v>-0.35821214333439455</v>
      </c>
      <c r="AU47" s="27">
        <f t="shared" si="113"/>
        <v>-26.147788888906177</v>
      </c>
    </row>
    <row r="48" spans="1:47" x14ac:dyDescent="0.2">
      <c r="A48" t="str">
        <f>$A$12</f>
        <v>Skilled trades occupations</v>
      </c>
      <c r="B48" s="27">
        <f t="shared" si="114"/>
        <v>-7.3426601451399165</v>
      </c>
      <c r="C48" s="27">
        <f t="shared" si="115"/>
        <v>-1.1423372031705039</v>
      </c>
      <c r="D48" s="27">
        <f t="shared" si="116"/>
        <v>-8.2565778961860872</v>
      </c>
      <c r="E48" s="27">
        <f t="shared" si="117"/>
        <v>-16.741575244496516</v>
      </c>
      <c r="F48" s="27"/>
      <c r="G48" s="27">
        <f t="shared" si="118"/>
        <v>-12.0277215257479</v>
      </c>
      <c r="H48" s="27">
        <f t="shared" si="119"/>
        <v>0.93999789204999118</v>
      </c>
      <c r="I48" s="27">
        <f t="shared" si="120"/>
        <v>2.2671247735026867</v>
      </c>
      <c r="J48" s="27">
        <f t="shared" si="121"/>
        <v>-8.8205988601952185</v>
      </c>
      <c r="K48" s="27"/>
      <c r="L48" s="27">
        <f t="shared" si="122"/>
        <v>-19.370381670887816</v>
      </c>
      <c r="M48" s="27">
        <f t="shared" si="123"/>
        <v>-0.20233931112051273</v>
      </c>
      <c r="N48" s="27">
        <f t="shared" si="124"/>
        <v>-5.9894531226834005</v>
      </c>
      <c r="O48" s="27">
        <f t="shared" si="125"/>
        <v>-25.562174104691735</v>
      </c>
      <c r="Q48" t="str">
        <f>$A$12</f>
        <v>Skilled trades occupations</v>
      </c>
      <c r="R48" s="27">
        <f t="shared" si="126"/>
        <v>-7.5357632102301224</v>
      </c>
      <c r="S48" s="27">
        <f t="shared" si="96"/>
        <v>-0.80704574222277703</v>
      </c>
      <c r="T48" s="27">
        <f t="shared" si="97"/>
        <v>-8.7949902410691188</v>
      </c>
      <c r="U48" s="27">
        <f t="shared" si="98"/>
        <v>-17.137799193522028</v>
      </c>
      <c r="V48" s="27"/>
      <c r="W48" s="27">
        <f t="shared" si="127"/>
        <v>-12.904494420772714</v>
      </c>
      <c r="X48" s="27">
        <f t="shared" si="99"/>
        <v>0.65778401787065377</v>
      </c>
      <c r="Y48" s="27">
        <f t="shared" si="100"/>
        <v>0.88431326882312078</v>
      </c>
      <c r="Z48" s="27">
        <f t="shared" si="101"/>
        <v>-11.362397134078947</v>
      </c>
      <c r="AA48" s="27"/>
      <c r="AB48" s="27">
        <f t="shared" si="128"/>
        <v>-20.440257631002837</v>
      </c>
      <c r="AC48" s="27">
        <f t="shared" si="102"/>
        <v>-0.14926172435212326</v>
      </c>
      <c r="AD48" s="27">
        <f t="shared" si="103"/>
        <v>-7.910676972245998</v>
      </c>
      <c r="AE48" s="27">
        <f t="shared" si="104"/>
        <v>-28.500196327600975</v>
      </c>
      <c r="AG48" t="str">
        <f>$A$12</f>
        <v>Skilled trades occupations</v>
      </c>
      <c r="AH48" s="27">
        <f t="shared" si="129"/>
        <v>0.19310306509021657</v>
      </c>
      <c r="AI48" s="27">
        <f t="shared" si="105"/>
        <v>-0.33529146094773488</v>
      </c>
      <c r="AJ48" s="27">
        <f t="shared" si="106"/>
        <v>0.53841234488305467</v>
      </c>
      <c r="AK48" s="27">
        <f t="shared" si="107"/>
        <v>0.39622394902553637</v>
      </c>
      <c r="AL48" s="27"/>
      <c r="AM48" s="27">
        <f t="shared" si="130"/>
        <v>0.87677289502476086</v>
      </c>
      <c r="AN48" s="27">
        <f t="shared" si="108"/>
        <v>0.28221387417934007</v>
      </c>
      <c r="AO48" s="27">
        <f t="shared" si="109"/>
        <v>1.3828115046795446</v>
      </c>
      <c r="AP48" s="27">
        <f t="shared" si="110"/>
        <v>2.5417982738836464</v>
      </c>
      <c r="AQ48" s="27"/>
      <c r="AR48" s="27">
        <f t="shared" si="131"/>
        <v>1.0698759601149774</v>
      </c>
      <c r="AS48" s="27">
        <f t="shared" si="111"/>
        <v>-5.3077586768394802E-2</v>
      </c>
      <c r="AT48" s="27">
        <f t="shared" si="112"/>
        <v>1.9212238495625993</v>
      </c>
      <c r="AU48" s="27">
        <f t="shared" si="113"/>
        <v>2.9380222229091828</v>
      </c>
    </row>
    <row r="49" spans="1:47" x14ac:dyDescent="0.2">
      <c r="A49" t="str">
        <f>$A$13</f>
        <v>Caring, leisure and other service occupations</v>
      </c>
      <c r="B49" s="27">
        <f t="shared" si="114"/>
        <v>2.1389432982127516</v>
      </c>
      <c r="C49" s="27">
        <f t="shared" si="115"/>
        <v>-0.33207085341307874</v>
      </c>
      <c r="D49" s="27">
        <f t="shared" si="116"/>
        <v>2.200465902004817</v>
      </c>
      <c r="E49" s="27">
        <f t="shared" si="117"/>
        <v>4.0073383468045023</v>
      </c>
      <c r="F49" s="27"/>
      <c r="G49" s="27">
        <f t="shared" si="118"/>
        <v>10.546336642363975</v>
      </c>
      <c r="H49" s="27">
        <f t="shared" si="119"/>
        <v>4.4785212141426811</v>
      </c>
      <c r="I49" s="27">
        <f t="shared" si="120"/>
        <v>0.63439785169483009</v>
      </c>
      <c r="J49" s="27">
        <f t="shared" si="121"/>
        <v>15.659255708201485</v>
      </c>
      <c r="K49" s="27"/>
      <c r="L49" s="27">
        <f t="shared" si="122"/>
        <v>12.685279940576727</v>
      </c>
      <c r="M49" s="27">
        <f t="shared" si="123"/>
        <v>4.1464503607296024</v>
      </c>
      <c r="N49" s="27">
        <f t="shared" si="124"/>
        <v>2.834863753699647</v>
      </c>
      <c r="O49" s="27">
        <f t="shared" si="125"/>
        <v>19.666594055005987</v>
      </c>
      <c r="Q49" t="str">
        <f>$A$13</f>
        <v>Caring, leisure and other service occupations</v>
      </c>
      <c r="R49" s="27">
        <f t="shared" si="126"/>
        <v>1.7634879545589364</v>
      </c>
      <c r="S49" s="27">
        <f t="shared" si="96"/>
        <v>0.86254056829641268</v>
      </c>
      <c r="T49" s="27">
        <f t="shared" si="97"/>
        <v>-2.9056877464441966E-2</v>
      </c>
      <c r="U49" s="27">
        <f t="shared" si="98"/>
        <v>2.5969716453909086</v>
      </c>
      <c r="V49" s="27"/>
      <c r="W49" s="27">
        <f t="shared" si="127"/>
        <v>3.8421251234551672</v>
      </c>
      <c r="X49" s="27">
        <f t="shared" si="99"/>
        <v>1.4911143957085518</v>
      </c>
      <c r="Y49" s="27">
        <f t="shared" si="100"/>
        <v>0.78094825324222938</v>
      </c>
      <c r="Z49" s="27">
        <f t="shared" si="101"/>
        <v>6.1141877724059484</v>
      </c>
      <c r="AA49" s="27"/>
      <c r="AB49" s="27">
        <f t="shared" si="128"/>
        <v>5.6056130780141036</v>
      </c>
      <c r="AC49" s="27">
        <f t="shared" si="102"/>
        <v>2.3536549640049644</v>
      </c>
      <c r="AD49" s="27">
        <f t="shared" si="103"/>
        <v>0.75189137577778742</v>
      </c>
      <c r="AE49" s="27">
        <f t="shared" si="104"/>
        <v>8.711159417796857</v>
      </c>
      <c r="AG49" t="str">
        <f>$A$13</f>
        <v>Caring, leisure and other service occupations</v>
      </c>
      <c r="AH49" s="27">
        <f t="shared" si="129"/>
        <v>0.3754553436537762</v>
      </c>
      <c r="AI49" s="27">
        <f t="shared" si="105"/>
        <v>-1.1946114217094888</v>
      </c>
      <c r="AJ49" s="27">
        <f t="shared" si="106"/>
        <v>2.2295227794692627</v>
      </c>
      <c r="AK49" s="27">
        <f t="shared" si="107"/>
        <v>1.4103667014135368</v>
      </c>
      <c r="AL49" s="27"/>
      <c r="AM49" s="27">
        <f t="shared" si="130"/>
        <v>6.7042115189088349</v>
      </c>
      <c r="AN49" s="27">
        <f t="shared" si="108"/>
        <v>2.9874068184341454</v>
      </c>
      <c r="AO49" s="27">
        <f t="shared" si="109"/>
        <v>-0.14655040154740107</v>
      </c>
      <c r="AP49" s="27">
        <f t="shared" si="110"/>
        <v>9.5450679357955863</v>
      </c>
      <c r="AQ49" s="27"/>
      <c r="AR49" s="27">
        <f t="shared" si="131"/>
        <v>7.0796668625626111</v>
      </c>
      <c r="AS49" s="27">
        <f t="shared" si="111"/>
        <v>1.7927953967246566</v>
      </c>
      <c r="AT49" s="27">
        <f t="shared" si="112"/>
        <v>2.0829723779218616</v>
      </c>
      <c r="AU49" s="27">
        <f t="shared" si="113"/>
        <v>10.955434637209123</v>
      </c>
    </row>
    <row r="50" spans="1:47" x14ac:dyDescent="0.2">
      <c r="A50" t="str">
        <f>$A$14</f>
        <v>Sales and customer service occupations</v>
      </c>
      <c r="B50" s="27">
        <f t="shared" si="114"/>
        <v>3.5000948716351843E-2</v>
      </c>
      <c r="C50" s="27">
        <f t="shared" si="115"/>
        <v>2.1286864249915212</v>
      </c>
      <c r="D50" s="27">
        <f t="shared" si="116"/>
        <v>-2.0443854066592255</v>
      </c>
      <c r="E50" s="27">
        <f t="shared" si="117"/>
        <v>0.11930196704867058</v>
      </c>
      <c r="F50" s="27"/>
      <c r="G50" s="27">
        <f t="shared" si="118"/>
        <v>1.640236349508541</v>
      </c>
      <c r="H50" s="27">
        <f t="shared" si="119"/>
        <v>6.3434596183945757E-2</v>
      </c>
      <c r="I50" s="27">
        <f t="shared" si="120"/>
        <v>-0.96833970123778279</v>
      </c>
      <c r="J50" s="27">
        <f t="shared" si="121"/>
        <v>0.73533124445468445</v>
      </c>
      <c r="K50" s="27"/>
      <c r="L50" s="27">
        <f t="shared" si="122"/>
        <v>1.6752372982248929</v>
      </c>
      <c r="M50" s="27">
        <f t="shared" si="123"/>
        <v>2.1921210211754669</v>
      </c>
      <c r="N50" s="27">
        <f t="shared" si="124"/>
        <v>-3.0127251078970083</v>
      </c>
      <c r="O50" s="27">
        <f t="shared" si="125"/>
        <v>0.85463321150335503</v>
      </c>
      <c r="Q50" t="str">
        <f>$A$14</f>
        <v>Sales and customer service occupations</v>
      </c>
      <c r="R50" s="27">
        <f t="shared" si="126"/>
        <v>1.6741449672928148</v>
      </c>
      <c r="S50" s="27">
        <f t="shared" si="96"/>
        <v>2.757537124022603</v>
      </c>
      <c r="T50" s="27">
        <f t="shared" si="97"/>
        <v>-1.1292653639058501</v>
      </c>
      <c r="U50" s="27">
        <f t="shared" si="98"/>
        <v>3.3024167274095646</v>
      </c>
      <c r="V50" s="27"/>
      <c r="W50" s="27">
        <f t="shared" si="127"/>
        <v>3.9888362008314218</v>
      </c>
      <c r="X50" s="27">
        <f t="shared" si="99"/>
        <v>1.2045312414677447</v>
      </c>
      <c r="Y50" s="27">
        <f t="shared" si="100"/>
        <v>-0.50270442692042794</v>
      </c>
      <c r="Z50" s="27">
        <f t="shared" si="101"/>
        <v>4.690663015378739</v>
      </c>
      <c r="AA50" s="27"/>
      <c r="AB50" s="27">
        <f t="shared" si="128"/>
        <v>5.6629811681242366</v>
      </c>
      <c r="AC50" s="27">
        <f t="shared" si="102"/>
        <v>3.9620683654903477</v>
      </c>
      <c r="AD50" s="27">
        <f t="shared" si="103"/>
        <v>-1.631969790826278</v>
      </c>
      <c r="AE50" s="27">
        <f t="shared" si="104"/>
        <v>7.9930797427883036</v>
      </c>
      <c r="AG50" t="str">
        <f>$A$14</f>
        <v>Sales and customer service occupations</v>
      </c>
      <c r="AH50" s="27">
        <f t="shared" si="129"/>
        <v>-1.6391440185764807</v>
      </c>
      <c r="AI50" s="27">
        <f t="shared" si="105"/>
        <v>-0.62885069903102675</v>
      </c>
      <c r="AJ50" s="27">
        <f t="shared" si="106"/>
        <v>-0.91512004275337366</v>
      </c>
      <c r="AK50" s="27">
        <f t="shared" si="107"/>
        <v>-3.1831147603608869</v>
      </c>
      <c r="AL50" s="27"/>
      <c r="AM50" s="27">
        <f t="shared" si="130"/>
        <v>-2.3485998513228488</v>
      </c>
      <c r="AN50" s="27">
        <f t="shared" si="108"/>
        <v>-1.1410966452838167</v>
      </c>
      <c r="AO50" s="27">
        <f t="shared" si="109"/>
        <v>-0.46563527431735263</v>
      </c>
      <c r="AP50" s="27">
        <f t="shared" si="110"/>
        <v>-3.955331770924019</v>
      </c>
      <c r="AQ50" s="27"/>
      <c r="AR50" s="27">
        <f t="shared" si="131"/>
        <v>-3.9877438698993295</v>
      </c>
      <c r="AS50" s="27">
        <f t="shared" si="111"/>
        <v>-1.7699473443148435</v>
      </c>
      <c r="AT50" s="27">
        <f t="shared" si="112"/>
        <v>-1.3807553170707263</v>
      </c>
      <c r="AU50" s="27">
        <f t="shared" si="113"/>
        <v>-7.1384465312849059</v>
      </c>
    </row>
    <row r="51" spans="1:47" x14ac:dyDescent="0.2">
      <c r="A51" t="str">
        <f>$A$15</f>
        <v>Process, plant and machine operatives</v>
      </c>
      <c r="B51" s="27">
        <f t="shared" si="114"/>
        <v>-7.9288506342206304</v>
      </c>
      <c r="C51" s="27">
        <f t="shared" si="115"/>
        <v>1.733300201615501</v>
      </c>
      <c r="D51" s="27">
        <f t="shared" si="116"/>
        <v>-2.7146000252274458</v>
      </c>
      <c r="E51" s="27">
        <f t="shared" si="117"/>
        <v>-8.9101504578325716</v>
      </c>
      <c r="F51" s="27"/>
      <c r="G51" s="27">
        <f t="shared" si="118"/>
        <v>-8.0943985728865187E-2</v>
      </c>
      <c r="H51" s="27">
        <f t="shared" si="119"/>
        <v>3.9839461518836963</v>
      </c>
      <c r="I51" s="27">
        <f t="shared" si="120"/>
        <v>2.6960503647897163</v>
      </c>
      <c r="J51" s="27">
        <f t="shared" si="121"/>
        <v>6.5990525309445474</v>
      </c>
      <c r="K51" s="27"/>
      <c r="L51" s="27">
        <f t="shared" si="122"/>
        <v>-8.0097946199494956</v>
      </c>
      <c r="M51" s="27">
        <f t="shared" si="123"/>
        <v>5.7172463534991973</v>
      </c>
      <c r="N51" s="27">
        <f t="shared" si="124"/>
        <v>-1.8549660437729543E-2</v>
      </c>
      <c r="O51" s="27">
        <f t="shared" si="125"/>
        <v>-2.3110979268880243</v>
      </c>
      <c r="Q51" t="str">
        <f>$A$15</f>
        <v>Process, plant and machine operatives</v>
      </c>
      <c r="R51" s="27">
        <f t="shared" si="126"/>
        <v>-6.362693862224333</v>
      </c>
      <c r="S51" s="27">
        <f t="shared" si="96"/>
        <v>1.9171984446351251</v>
      </c>
      <c r="T51" s="27">
        <f t="shared" si="97"/>
        <v>-2.8848033160983242</v>
      </c>
      <c r="U51" s="27">
        <f t="shared" si="98"/>
        <v>-7.3302987336875276</v>
      </c>
      <c r="V51" s="27"/>
      <c r="W51" s="27">
        <f t="shared" si="127"/>
        <v>-1.6710272314010766</v>
      </c>
      <c r="X51" s="27">
        <f t="shared" si="99"/>
        <v>1.4073281460384646</v>
      </c>
      <c r="Y51" s="27">
        <f t="shared" si="100"/>
        <v>2.6491786282053802</v>
      </c>
      <c r="Z51" s="27">
        <f t="shared" si="101"/>
        <v>2.3854795428427593</v>
      </c>
      <c r="AA51" s="27"/>
      <c r="AB51" s="27">
        <f t="shared" si="128"/>
        <v>-8.0337210936254095</v>
      </c>
      <c r="AC51" s="27">
        <f t="shared" si="102"/>
        <v>3.3245265906735897</v>
      </c>
      <c r="AD51" s="27">
        <f t="shared" si="103"/>
        <v>-0.235624687892944</v>
      </c>
      <c r="AE51" s="27">
        <f t="shared" si="104"/>
        <v>-4.9448191908447683</v>
      </c>
      <c r="AG51" t="str">
        <f>$A$15</f>
        <v>Process, plant and machine operatives</v>
      </c>
      <c r="AH51" s="27">
        <f t="shared" si="129"/>
        <v>-1.5661567719963054</v>
      </c>
      <c r="AI51" s="27">
        <f t="shared" si="105"/>
        <v>-0.18389824301962898</v>
      </c>
      <c r="AJ51" s="27">
        <f t="shared" si="106"/>
        <v>0.17020329087086905</v>
      </c>
      <c r="AK51" s="27">
        <f t="shared" si="107"/>
        <v>-1.5798517241450654</v>
      </c>
      <c r="AL51" s="27"/>
      <c r="AM51" s="27">
        <f t="shared" si="130"/>
        <v>1.5900832456721963</v>
      </c>
      <c r="AN51" s="27">
        <f t="shared" si="108"/>
        <v>2.5766180058452197</v>
      </c>
      <c r="AO51" s="27">
        <f t="shared" si="109"/>
        <v>4.6871736584347623E-2</v>
      </c>
      <c r="AP51" s="27">
        <f t="shared" si="110"/>
        <v>4.2135729881017632</v>
      </c>
      <c r="AQ51" s="27"/>
      <c r="AR51" s="27">
        <f t="shared" si="131"/>
        <v>2.3926473675890847E-2</v>
      </c>
      <c r="AS51" s="27">
        <f t="shared" si="111"/>
        <v>2.3927197628255907</v>
      </c>
      <c r="AT51" s="27">
        <f t="shared" si="112"/>
        <v>0.21707502745521667</v>
      </c>
      <c r="AU51" s="27">
        <f t="shared" si="113"/>
        <v>2.6337212639566978</v>
      </c>
    </row>
    <row r="52" spans="1:47" x14ac:dyDescent="0.2">
      <c r="A52" t="str">
        <f>$A$16</f>
        <v>Elementary occupations</v>
      </c>
      <c r="B52" s="27">
        <f t="shared" si="114"/>
        <v>-6.6923090751967038</v>
      </c>
      <c r="C52" s="27">
        <f t="shared" si="115"/>
        <v>-10.613453855463064</v>
      </c>
      <c r="D52" s="27">
        <f t="shared" si="116"/>
        <v>-1.9500654635410104</v>
      </c>
      <c r="E52" s="27">
        <f t="shared" si="117"/>
        <v>-19.255828394200776</v>
      </c>
      <c r="F52" s="27"/>
      <c r="G52" s="27">
        <f t="shared" si="118"/>
        <v>-4.2543204144847593</v>
      </c>
      <c r="H52" s="27">
        <f t="shared" si="119"/>
        <v>-11.685509386225355</v>
      </c>
      <c r="I52" s="27">
        <f t="shared" si="120"/>
        <v>1.5446344448941307</v>
      </c>
      <c r="J52" s="27">
        <f t="shared" si="121"/>
        <v>-14.395195355816</v>
      </c>
      <c r="K52" s="27"/>
      <c r="L52" s="27">
        <f t="shared" si="122"/>
        <v>-10.946629489681463</v>
      </c>
      <c r="M52" s="27">
        <f t="shared" si="123"/>
        <v>-22.298963241688419</v>
      </c>
      <c r="N52" s="27">
        <f t="shared" si="124"/>
        <v>-0.40543101864687969</v>
      </c>
      <c r="O52" s="27">
        <f t="shared" si="125"/>
        <v>-33.651023750016776</v>
      </c>
      <c r="Q52" t="str">
        <f>$A$16</f>
        <v>Elementary occupations</v>
      </c>
      <c r="R52" s="27">
        <f t="shared" si="126"/>
        <v>-5.1381032555750252</v>
      </c>
      <c r="S52" s="27">
        <f t="shared" si="96"/>
        <v>-2.5056242503356678</v>
      </c>
      <c r="T52" s="27">
        <f t="shared" si="97"/>
        <v>-1.5956413261929301</v>
      </c>
      <c r="U52" s="27">
        <f t="shared" si="98"/>
        <v>-9.2393688321036223</v>
      </c>
      <c r="V52" s="27"/>
      <c r="W52" s="27">
        <f t="shared" si="127"/>
        <v>-3.596559219044309</v>
      </c>
      <c r="X52" s="27">
        <f t="shared" si="99"/>
        <v>-2.2769890465211269</v>
      </c>
      <c r="Y52" s="27">
        <f t="shared" si="100"/>
        <v>1.6009319486656715</v>
      </c>
      <c r="Z52" s="27">
        <f t="shared" si="101"/>
        <v>-4.2726163168997715</v>
      </c>
      <c r="AA52" s="27"/>
      <c r="AB52" s="27">
        <f t="shared" si="128"/>
        <v>-8.7346624746193342</v>
      </c>
      <c r="AC52" s="27">
        <f t="shared" si="102"/>
        <v>-4.7826132968567947</v>
      </c>
      <c r="AD52" s="27">
        <f t="shared" si="103"/>
        <v>5.2906224727413687E-3</v>
      </c>
      <c r="AE52" s="27">
        <f t="shared" si="104"/>
        <v>-13.511985149003394</v>
      </c>
      <c r="AG52" t="str">
        <f>$A$16</f>
        <v>Elementary occupations</v>
      </c>
      <c r="AH52" s="27">
        <f t="shared" si="129"/>
        <v>-1.5542058196217159</v>
      </c>
      <c r="AI52" s="27">
        <f t="shared" si="105"/>
        <v>-8.1078296051273071</v>
      </c>
      <c r="AJ52" s="27">
        <f t="shared" si="106"/>
        <v>-0.35442413734807765</v>
      </c>
      <c r="AK52" s="27">
        <f t="shared" si="107"/>
        <v>-10.016459562097097</v>
      </c>
      <c r="AL52" s="27"/>
      <c r="AM52" s="27">
        <f t="shared" si="130"/>
        <v>-0.65776119544044853</v>
      </c>
      <c r="AN52" s="27">
        <f t="shared" si="108"/>
        <v>-9.4085203397043031</v>
      </c>
      <c r="AO52" s="27">
        <f t="shared" si="109"/>
        <v>-5.629750377153897E-2</v>
      </c>
      <c r="AP52" s="27">
        <f t="shared" si="110"/>
        <v>-10.122579038916292</v>
      </c>
      <c r="AQ52" s="27"/>
      <c r="AR52" s="27">
        <f t="shared" si="131"/>
        <v>-2.2119670150621644</v>
      </c>
      <c r="AS52" s="27">
        <f t="shared" si="111"/>
        <v>-17.51634994483161</v>
      </c>
      <c r="AT52" s="27">
        <f t="shared" si="112"/>
        <v>-0.41072164111961662</v>
      </c>
      <c r="AU52" s="27">
        <f t="shared" si="113"/>
        <v>-20.139038601013389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53.505790711820055</v>
      </c>
      <c r="C54" s="29">
        <f t="shared" si="115"/>
        <v>12.005199533601058</v>
      </c>
      <c r="D54" s="29">
        <f t="shared" si="116"/>
        <v>-5.5659902454208918</v>
      </c>
      <c r="E54" s="29">
        <f t="shared" si="117"/>
        <v>59.945000000000391</v>
      </c>
      <c r="F54" s="29"/>
      <c r="G54" s="29">
        <f t="shared" si="118"/>
        <v>35.565590449763704</v>
      </c>
      <c r="H54" s="29">
        <f t="shared" si="119"/>
        <v>7.8472363368053948</v>
      </c>
      <c r="I54" s="29">
        <f t="shared" si="120"/>
        <v>8.0341732134309893</v>
      </c>
      <c r="J54" s="29">
        <f t="shared" si="121"/>
        <v>51.446999999999889</v>
      </c>
      <c r="K54" s="29"/>
      <c r="L54" s="29">
        <f t="shared" si="122"/>
        <v>89.071381161583759</v>
      </c>
      <c r="M54" s="29">
        <f t="shared" si="123"/>
        <v>19.852435870406453</v>
      </c>
      <c r="N54" s="29">
        <f t="shared" si="124"/>
        <v>2.4681829680100975</v>
      </c>
      <c r="O54" s="29">
        <f t="shared" si="125"/>
        <v>111.39200000000028</v>
      </c>
      <c r="Q54" s="24" t="str">
        <f>$A$18</f>
        <v>All occupations</v>
      </c>
      <c r="R54" s="29">
        <f t="shared" ref="R54" si="132">W18-R18</f>
        <v>29.887662027339786</v>
      </c>
      <c r="S54" s="29">
        <f t="shared" ref="S54" si="133">X18-S18</f>
        <v>12.174969536930362</v>
      </c>
      <c r="T54" s="29">
        <f t="shared" ref="T54" si="134">Y18-T18</f>
        <v>-14.068289902987374</v>
      </c>
      <c r="U54" s="29">
        <f t="shared" ref="U54" si="135">Z18-U18</f>
        <v>27.99434166128276</v>
      </c>
      <c r="V54" s="29"/>
      <c r="W54" s="29">
        <f t="shared" ref="W54" si="136">AB18-W18</f>
        <v>5.2518427752285675</v>
      </c>
      <c r="X54" s="29">
        <f t="shared" ref="X54" si="137">AC18-X18</f>
        <v>6.8955893227182941</v>
      </c>
      <c r="Y54" s="29">
        <f t="shared" ref="Y54" si="138">AD18-Y18</f>
        <v>5.553498504274998</v>
      </c>
      <c r="Z54" s="29">
        <f t="shared" ref="Z54" si="139">AE18-Z18</f>
        <v>17.700930602221774</v>
      </c>
      <c r="AA54" s="29"/>
      <c r="AB54" s="29">
        <f t="shared" ref="AB54" si="140">AB18-R18</f>
        <v>35.139504802568354</v>
      </c>
      <c r="AC54" s="29">
        <f t="shared" ref="AC54" si="141">AC18-S18</f>
        <v>19.070558859648656</v>
      </c>
      <c r="AD54" s="29">
        <f t="shared" ref="AD54" si="142">AD18-T18</f>
        <v>-8.5147913987123758</v>
      </c>
      <c r="AE54" s="29">
        <f t="shared" ref="AE54" si="143">AE18-U18</f>
        <v>45.695272263504535</v>
      </c>
      <c r="AG54" s="24" t="str">
        <f>$A$18</f>
        <v>All occupations</v>
      </c>
      <c r="AH54" s="29">
        <f t="shared" ref="AH54" si="144">AM18-AH18</f>
        <v>23.618128684479871</v>
      </c>
      <c r="AI54" s="29">
        <f t="shared" ref="AI54" si="145">AN18-AI18</f>
        <v>-0.16977000332914827</v>
      </c>
      <c r="AJ54" s="29">
        <f t="shared" ref="AJ54" si="146">AO18-AJ18</f>
        <v>8.5022996575665104</v>
      </c>
      <c r="AK54" s="29">
        <f t="shared" ref="AK54" si="147">AP18-AK18</f>
        <v>31.950658338717176</v>
      </c>
      <c r="AL54" s="29"/>
      <c r="AM54" s="29">
        <f t="shared" ref="AM54" si="148">AR18-AM18</f>
        <v>30.313747674535193</v>
      </c>
      <c r="AN54" s="29">
        <f t="shared" ref="AN54" si="149">AS18-AN18</f>
        <v>0.95164701408700125</v>
      </c>
      <c r="AO54" s="29">
        <f t="shared" ref="AO54" si="150">AT18-AO18</f>
        <v>2.4806747091560055</v>
      </c>
      <c r="AP54" s="29">
        <f t="shared" ref="AP54" si="151">AU18-AP18</f>
        <v>33.746069397778228</v>
      </c>
      <c r="AQ54" s="29"/>
      <c r="AR54" s="29">
        <f t="shared" ref="AR54" si="152">AR18-AH18</f>
        <v>53.931876359015064</v>
      </c>
      <c r="AS54" s="29">
        <f t="shared" ref="AS54" si="153">AS18-AI18</f>
        <v>0.78187701075785299</v>
      </c>
      <c r="AT54" s="29">
        <f t="shared" ref="AT54" si="154">AT18-AJ18</f>
        <v>10.982974366722516</v>
      </c>
      <c r="AU54" s="29">
        <f t="shared" ref="AU54" si="155">AU18-AK18</f>
        <v>65.696727736495404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West Yorkshire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1.0110023691278114</v>
      </c>
      <c r="N7" s="91">
        <f>'Occ T2'!I180</f>
        <v>0.27528835539654128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-2.5855020282660179</v>
      </c>
      <c r="N9" s="91">
        <f>'Occ T2'!I178</f>
        <v>-0.63962357929578939</v>
      </c>
    </row>
    <row r="10" spans="1:14" x14ac:dyDescent="0.2">
      <c r="L10" s="91" t="str">
        <f>'Occ T3'!A48</f>
        <v>91 Elementary trades and related occupations</v>
      </c>
      <c r="M10" s="91">
        <f>'Occ T2'!H177</f>
        <v>-4.3019509593717693</v>
      </c>
      <c r="N10" s="91">
        <f>'Occ T2'!I177</f>
        <v>-1.8720083620828665</v>
      </c>
    </row>
    <row r="11" spans="1:14" x14ac:dyDescent="0.2">
      <c r="L11" s="114" t="str">
        <f>"["&amp;'Occ T3'!A47&amp;"]"</f>
        <v>[Elementary occupations]</v>
      </c>
      <c r="M11" s="91">
        <f>'Occ T1'!H88</f>
        <v>-2.889487440712013</v>
      </c>
      <c r="N11" s="91">
        <f>'Occ T1'!I88</f>
        <v>-0.83387688409783944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-1.4141532727476869</v>
      </c>
      <c r="N13" s="91">
        <f>'Occ T2'!I176</f>
        <v>0.1760815045744879</v>
      </c>
    </row>
    <row r="14" spans="1:14" x14ac:dyDescent="0.2">
      <c r="L14" s="91" t="str">
        <f>'Occ T3'!A44</f>
        <v>81 Process, plant and machine operatives</v>
      </c>
      <c r="M14" s="91">
        <f>'Occ T2'!H175</f>
        <v>-2.7904324144696568</v>
      </c>
      <c r="N14" s="91">
        <f>'Occ T2'!I175</f>
        <v>0.90579415903866423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-2.0672645473138851</v>
      </c>
      <c r="N15" s="91">
        <f>'Occ T1'!I87</f>
        <v>0.52393817212064153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2.0904870338479098</v>
      </c>
      <c r="N17" s="91">
        <f>'Occ T2'!I174</f>
        <v>2.6891077598024449</v>
      </c>
    </row>
    <row r="18" spans="12:14" x14ac:dyDescent="0.2">
      <c r="L18" s="91" t="str">
        <f>'Occ T3'!A40</f>
        <v>71 Sales occupations</v>
      </c>
      <c r="M18" s="91">
        <f>'Occ T2'!H173</f>
        <v>-0.58547567815065982</v>
      </c>
      <c r="N18" s="91">
        <f>'Occ T2'!I173</f>
        <v>-1.0497150329405347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2.3312036341138764E-2</v>
      </c>
      <c r="N19" s="91">
        <f>'Occ T1'!I86</f>
        <v>4.7702368712077003E-2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2.1302063916730951</v>
      </c>
      <c r="N21" s="91">
        <f>'Occ T2'!I172</f>
        <v>-0.82387200676709016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1.9889554373171636</v>
      </c>
      <c r="N22" s="91">
        <f>'Occ T2'!I171</f>
        <v>-0.45277253736978329</v>
      </c>
    </row>
    <row r="23" spans="12:14" x14ac:dyDescent="0.2">
      <c r="L23" s="91" t="str">
        <f>'Occ T3'!A35</f>
        <v>61 Caring personal service occupations</v>
      </c>
      <c r="M23" s="91">
        <f>'Occ T2'!H170</f>
        <v>0.2964407506542921</v>
      </c>
      <c r="N23" s="91">
        <f>'Occ T2'!I170</f>
        <v>1.2033174311539385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0.6921561612755589</v>
      </c>
      <c r="N24" s="91">
        <f>'Occ T1'!I85</f>
        <v>0.83279892261252098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-3.2849148826976649</v>
      </c>
      <c r="N26" s="91">
        <f>'Occ T2'!I169</f>
        <v>-0.72258098724536923</v>
      </c>
    </row>
    <row r="27" spans="12:14" x14ac:dyDescent="0.2">
      <c r="L27" s="91" t="str">
        <f>'Occ T3'!A31</f>
        <v>53 Skilled construction and building trades</v>
      </c>
      <c r="M27" s="91">
        <f>'Occ T2'!H168</f>
        <v>-3.7530972738056168</v>
      </c>
      <c r="N27" s="91">
        <f>'Occ T2'!I168</f>
        <v>-0.80736945178098152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-1.6784591882092914</v>
      </c>
      <c r="N28" s="91">
        <f>'Occ T2'!I167</f>
        <v>-0.72341780578286663</v>
      </c>
    </row>
    <row r="29" spans="12:14" x14ac:dyDescent="0.2">
      <c r="L29" s="91" t="str">
        <f>'Occ T3'!A29</f>
        <v>51 Skilled agricultural and related trades</v>
      </c>
      <c r="M29" s="91">
        <f>'Occ T2'!H166</f>
        <v>-3.1362304723846046</v>
      </c>
      <c r="N29" s="91">
        <f>'Occ T2'!I166</f>
        <v>0.98163649153741872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-2.8263777076022012</v>
      </c>
      <c r="N30" s="91">
        <f>'Occ T1'!I84</f>
        <v>-0.56306579365784648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-2.0983133502542217</v>
      </c>
      <c r="N32" s="91">
        <f>'Occ T2'!I165</f>
        <v>-1.0914648231870605</v>
      </c>
    </row>
    <row r="33" spans="12:14" x14ac:dyDescent="0.2">
      <c r="L33" s="91" t="str">
        <f>'Occ T3'!A25</f>
        <v>41 Administrative occupations</v>
      </c>
      <c r="M33" s="91">
        <f>'Occ T2'!H164</f>
        <v>0.8085333802065664</v>
      </c>
      <c r="N33" s="91">
        <f>'Occ T2'!I164</f>
        <v>-0.70039380729771672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0.27354834619113255</v>
      </c>
      <c r="N34" s="91">
        <f>'Occ T1'!I83</f>
        <v>-0.76581155008190738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2.9788459629256803</v>
      </c>
      <c r="N36" s="91">
        <f>'Occ T2'!I163</f>
        <v>2.1958642148489638E-2</v>
      </c>
    </row>
    <row r="37" spans="12:14" x14ac:dyDescent="0.2">
      <c r="L37" s="91" t="str">
        <f>'Occ T3'!A21</f>
        <v>34 Culture, media and sports occupations</v>
      </c>
      <c r="M37" s="91">
        <f>'Occ T2'!H162</f>
        <v>4.4806415989587345</v>
      </c>
      <c r="N37" s="91">
        <f>'Occ T2'!I162</f>
        <v>-4.6930820047075272E-2</v>
      </c>
    </row>
    <row r="38" spans="12:14" x14ac:dyDescent="0.2">
      <c r="L38" s="91" t="str">
        <f>'Occ T3'!A20</f>
        <v>33 Protective service occupations</v>
      </c>
      <c r="M38" s="91">
        <f>'Occ T2'!H161</f>
        <v>2.4364761919502653</v>
      </c>
      <c r="N38" s="91">
        <f>'Occ T2'!I161</f>
        <v>1.9338803567545693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3.7382958669043509</v>
      </c>
      <c r="N39" s="91">
        <f>'Occ T2'!I160</f>
        <v>0.73124417267909081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5.682735629795399</v>
      </c>
      <c r="N40" s="91">
        <f>'Occ T2'!I159</f>
        <v>-0.39249749454124405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3.6535205501599499</v>
      </c>
      <c r="N41" s="91">
        <f>'Occ T1'!I82</f>
        <v>0.24859013282851894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6.3872773827837959</v>
      </c>
      <c r="N43" s="91">
        <f>'Occ T2'!I158</f>
        <v>1.5068076142015219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2.428434275044844</v>
      </c>
      <c r="N44" s="91">
        <f>'Occ T2'!I157</f>
        <v>0.68636309697684972</v>
      </c>
    </row>
    <row r="45" spans="12:14" x14ac:dyDescent="0.2">
      <c r="L45" s="91" t="str">
        <f>'Occ T3'!A13</f>
        <v>22 Health professionals</v>
      </c>
      <c r="M45" s="91">
        <f>'Occ T2'!H156</f>
        <v>3.7411390282461099</v>
      </c>
      <c r="N45" s="91">
        <f>'Occ T2'!I156</f>
        <v>1.1478930417409217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5.2080929851219038</v>
      </c>
      <c r="N46" s="91">
        <f>'Occ T2'!I155</f>
        <v>1.0422038398748557</v>
      </c>
    </row>
    <row r="47" spans="12:14" x14ac:dyDescent="0.2">
      <c r="L47" s="114" t="str">
        <f>"["&amp;'Occ T3'!A11&amp;"]"</f>
        <v>[Professional occupations]</v>
      </c>
      <c r="M47" s="91">
        <f>'Occ T1'!H81</f>
        <v>4.6020622949455747</v>
      </c>
      <c r="N47" s="91">
        <f>'Occ T1'!I81</f>
        <v>1.1397896231596816</v>
      </c>
    </row>
    <row r="49" spans="12:14" x14ac:dyDescent="0.2">
      <c r="L49" s="107" t="str">
        <f>'Occ T3'!A9</f>
        <v>12 Other managers and proprietors</v>
      </c>
      <c r="M49" s="91">
        <f>'Occ T2'!H154</f>
        <v>1.9907580005628311</v>
      </c>
      <c r="N49" s="91">
        <f>'Occ T2'!I154</f>
        <v>2.1206404425452297</v>
      </c>
    </row>
    <row r="50" spans="12:14" x14ac:dyDescent="0.2">
      <c r="L50" s="107" t="str">
        <f>'Occ T3'!A8</f>
        <v>11 Corporate managers and directors</v>
      </c>
      <c r="M50" s="91">
        <f>'Occ T2'!H153</f>
        <v>4.8658860003967908</v>
      </c>
      <c r="N50" s="91">
        <f>'Occ T2'!I153</f>
        <v>9.5349809146938469E-2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3.9304147123923494</v>
      </c>
      <c r="N51" s="91">
        <f>'Occ T1'!I80</f>
        <v>0.78023585639686033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West Yorkshire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18.264389998712133</v>
      </c>
      <c r="N82" s="94">
        <f>'Occ T2'!F119</f>
        <v>1.2436784635570035</v>
      </c>
    </row>
    <row r="83" spans="12:14" x14ac:dyDescent="0.2">
      <c r="L83" s="10" t="str">
        <f>name!D5</f>
        <v>12 Other managers and proprietors</v>
      </c>
      <c r="M83" s="94">
        <f>'Occ T2'!D9-'Occ T2'!B9</f>
        <v>3.5961424207688282</v>
      </c>
      <c r="N83" s="94">
        <f>'Occ T2'!F120</f>
        <v>14.174201694158604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14.774367747992819</v>
      </c>
      <c r="N84" s="94">
        <f>'Occ T2'!F121</f>
        <v>11.088889296240282</v>
      </c>
    </row>
    <row r="85" spans="12:14" x14ac:dyDescent="0.2">
      <c r="L85" s="10" t="str">
        <f>name!D7</f>
        <v>22 Health professionals</v>
      </c>
      <c r="M85" s="94">
        <f>'Occ T2'!D11-'Occ T2'!B11</f>
        <v>9.0297322945040364</v>
      </c>
      <c r="N85" s="94">
        <f>'Occ T2'!F122</f>
        <v>10.050480939723592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6.2752783573781841</v>
      </c>
      <c r="N86" s="94">
        <f>'Occ T2'!F123</f>
        <v>5.9976018936777677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21.459256423902239</v>
      </c>
      <c r="N87" s="94">
        <f>'Occ T2'!F124</f>
        <v>20.270103330510082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6.2884647953981627</v>
      </c>
      <c r="N88" s="94">
        <f>'Occ T2'!F125</f>
        <v>-1.4918963503227474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3.7923724871811189</v>
      </c>
      <c r="N89" s="94">
        <f>'Occ T2'!F126</f>
        <v>2.6122698579279096</v>
      </c>
    </row>
    <row r="90" spans="12:14" x14ac:dyDescent="0.2">
      <c r="L90" s="10" t="str">
        <f>name!D12</f>
        <v>33 Protective service occupations</v>
      </c>
      <c r="M90" s="94">
        <f>'Occ T2'!D16-'Occ T2'!B16</f>
        <v>1.5668476628921617</v>
      </c>
      <c r="N90" s="94">
        <f>'Occ T2'!F127</f>
        <v>4.5987914124971496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3.7181109670726773</v>
      </c>
      <c r="N91" s="94">
        <f>'Occ T2'!F128</f>
        <v>-0.13255888398899884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9.8459384256293916</v>
      </c>
      <c r="N92" s="94">
        <f>'Occ T2'!F129</f>
        <v>0.23794326536733479</v>
      </c>
    </row>
    <row r="93" spans="12:14" x14ac:dyDescent="0.2">
      <c r="L93" s="10" t="str">
        <f>name!D15</f>
        <v>41 Administrative occupations</v>
      </c>
      <c r="M93" s="94">
        <f>'Occ T2'!D19-'Occ T2'!B19</f>
        <v>5.0997160065571592</v>
      </c>
      <c r="N93" s="94">
        <f>'Occ T2'!F130</f>
        <v>-12.93028874315155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-2.9847038053120478</v>
      </c>
      <c r="N94" s="94">
        <f>'Occ T2'!F131</f>
        <v>-4.050061443785971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-1.8380527895649905</v>
      </c>
      <c r="N95" s="94">
        <f>'Occ T2'!F132</f>
        <v>1.6793791020566857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-3.6981884126532947</v>
      </c>
      <c r="N96" s="94">
        <f>'Occ T2'!F133</f>
        <v>-4.3206756807200009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-7.3265600289174628</v>
      </c>
      <c r="N97" s="94">
        <f>'Occ T2'!F134</f>
        <v>-3.9797063323809354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-3.8787740133605126</v>
      </c>
      <c r="N98" s="94">
        <f>'Occ T2'!F135</f>
        <v>-2.1995959491510533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1.3163336196235775</v>
      </c>
      <c r="N99" s="94">
        <f>'Occ T2'!F136</f>
        <v>17.608619721315947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2.5596655942654323</v>
      </c>
      <c r="N100" s="94">
        <f>'Occ T2'!F137</f>
        <v>-1.7961316231925935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0.13133913291550536</v>
      </c>
      <c r="N101" s="94">
        <f>'Occ T2'!F138</f>
        <v>-0.15323238992194832</v>
      </c>
    </row>
    <row r="102" spans="12:14" x14ac:dyDescent="0.2">
      <c r="L102" s="10" t="str">
        <f>name!D24</f>
        <v>71 Sales occupations</v>
      </c>
      <c r="M102" s="94">
        <f>'Occ T2'!D28-'Occ T2'!B28</f>
        <v>-2.3140021402283821</v>
      </c>
      <c r="N102" s="94">
        <f>'Occ T2'!F139</f>
        <v>-11.369797831275278</v>
      </c>
    </row>
    <row r="103" spans="12:14" x14ac:dyDescent="0.2">
      <c r="L103" s="10" t="str">
        <f>name!D25</f>
        <v>72 Customer service occupations</v>
      </c>
      <c r="M103" s="94">
        <f>'Occ T2'!D29-'Occ T2'!B29</f>
        <v>2.4333041072770349</v>
      </c>
      <c r="N103" s="94">
        <f>'Occ T2'!F140</f>
        <v>12.105129075730087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-5.7086417929313384</v>
      </c>
      <c r="N104" s="94">
        <f>'Occ T2'!F141</f>
        <v>5.4391816691870289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-3.2015086649011977</v>
      </c>
      <c r="N105" s="94">
        <f>'Occ T2'!F142</f>
        <v>1.1598708617575113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-5.0811475100573453</v>
      </c>
      <c r="N106" s="94">
        <f>'Occ T2'!F143</f>
        <v>-5.1002585972436165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-14.174680884143328</v>
      </c>
      <c r="N107" s="94">
        <f>'Occ T2'!F144</f>
        <v>-9.2949367585724758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59.945000000000618</v>
      </c>
      <c r="N109" s="94">
        <f>'Occ T2'!F146</f>
        <v>51.446999999999662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West Yorkshire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21.860532419480961</v>
      </c>
      <c r="N153" s="94">
        <f>'Occ T1'!H8</f>
        <v>15.417880157715601</v>
      </c>
    </row>
    <row r="154" spans="1:14" x14ac:dyDescent="0.2">
      <c r="L154" s="10" t="str">
        <f>name!E5</f>
        <v>Professional occupations</v>
      </c>
      <c r="M154" s="94">
        <f>'Occ T1'!D9-'Occ T1'!B9</f>
        <v>51.538634823777244</v>
      </c>
      <c r="N154" s="94">
        <f>'Occ T1'!H9</f>
        <v>47.407075460151702</v>
      </c>
    </row>
    <row r="155" spans="1:14" x14ac:dyDescent="0.2">
      <c r="L155" s="10" t="str">
        <f>name!E6</f>
        <v>Associate professional occupations</v>
      </c>
      <c r="M155" s="94">
        <f>'Occ T1'!D10-'Occ T1'!B10</f>
        <v>25.211734338173528</v>
      </c>
      <c r="N155" s="94">
        <f>'Occ T1'!H10</f>
        <v>5.8245493014806584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2.115012201245122</v>
      </c>
      <c r="N156" s="94">
        <f>'Occ T1'!H11</f>
        <v>-16.980350186937528</v>
      </c>
    </row>
    <row r="157" spans="1:14" x14ac:dyDescent="0.2">
      <c r="L157" s="10" t="str">
        <f>name!E8</f>
        <v>Skilled trades occupations</v>
      </c>
      <c r="M157" s="94">
        <f>'Occ T1'!D12-'Occ T1'!B12</f>
        <v>-16.741575244496246</v>
      </c>
      <c r="N157" s="94">
        <f>'Occ T1'!H12</f>
        <v>-8.8205988601953038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4.0073383468045165</v>
      </c>
      <c r="N158" s="94">
        <f>'Occ T1'!H13</f>
        <v>15.6592557082014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0.11930196704865637</v>
      </c>
      <c r="N159" s="94">
        <f>'Occ T1'!H14</f>
        <v>0.73533124445481235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-8.910150457832529</v>
      </c>
      <c r="N160" s="94">
        <f>'Occ T1'!H15</f>
        <v>6.5990525309445331</v>
      </c>
    </row>
    <row r="161" spans="12:14" x14ac:dyDescent="0.2">
      <c r="L161" s="10" t="str">
        <f>name!E12</f>
        <v>Elementary occupations</v>
      </c>
      <c r="M161" s="94">
        <f>'Occ T1'!D16-'Occ T1'!B16</f>
        <v>-19.255828394200677</v>
      </c>
      <c r="N161" s="94">
        <f>'Occ T1'!H16</f>
        <v>-14.395195355816085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59.945000000000391</v>
      </c>
      <c r="N163" s="94">
        <f>'Occ T1'!H18</f>
        <v>51.44699999999979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West Yorkshire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85.258577195959873</v>
      </c>
      <c r="N5" s="87">
        <f>SUM(N6:N7)</f>
        <v>92.623557992818917</v>
      </c>
      <c r="O5" s="87">
        <f t="shared" ref="O5:AL5" si="1">SUM(O6:O7)</f>
        <v>96.593620847752931</v>
      </c>
      <c r="P5" s="87">
        <f t="shared" si="1"/>
        <v>96.283559531684048</v>
      </c>
      <c r="Q5" s="87">
        <f t="shared" si="1"/>
        <v>96.339994823958506</v>
      </c>
      <c r="R5" s="87">
        <f t="shared" si="1"/>
        <v>102.83046228241916</v>
      </c>
      <c r="S5" s="87">
        <f t="shared" si="1"/>
        <v>107.53296617443172</v>
      </c>
      <c r="T5" s="87">
        <f t="shared" si="1"/>
        <v>112.59059332218715</v>
      </c>
      <c r="U5" s="87">
        <f t="shared" si="1"/>
        <v>113.87491395263001</v>
      </c>
      <c r="V5" s="87">
        <f t="shared" si="1"/>
        <v>118.19486305699746</v>
      </c>
      <c r="W5" s="87">
        <f t="shared" si="1"/>
        <v>124.69099470190012</v>
      </c>
      <c r="X5" s="87">
        <f t="shared" si="1"/>
        <v>120.83821434535704</v>
      </c>
      <c r="Y5" s="87">
        <f t="shared" si="1"/>
        <v>121.64389933961513</v>
      </c>
      <c r="Z5" s="87">
        <f t="shared" si="1"/>
        <v>122.90385994172973</v>
      </c>
      <c r="AA5" s="87">
        <f t="shared" si="1"/>
        <v>124.38556754286904</v>
      </c>
      <c r="AB5" s="87">
        <f t="shared" si="1"/>
        <v>125.76795186402569</v>
      </c>
      <c r="AC5" s="87">
        <f t="shared" si="1"/>
        <v>127.08028917312242</v>
      </c>
      <c r="AD5" s="87">
        <f t="shared" si="1"/>
        <v>128.39539586307498</v>
      </c>
      <c r="AE5" s="87">
        <f t="shared" si="1"/>
        <v>129.76612103622455</v>
      </c>
      <c r="AF5" s="87">
        <f t="shared" si="1"/>
        <v>131.15687193533171</v>
      </c>
      <c r="AG5" s="87">
        <f t="shared" si="1"/>
        <v>132.63385272646889</v>
      </c>
      <c r="AH5" s="87">
        <f t="shared" si="1"/>
        <v>134.0964400253132</v>
      </c>
      <c r="AI5" s="87">
        <f t="shared" si="1"/>
        <v>135.53042407280654</v>
      </c>
      <c r="AJ5" s="87">
        <f t="shared" si="1"/>
        <v>136.98161517988666</v>
      </c>
      <c r="AK5" s="87">
        <f t="shared" si="1"/>
        <v>138.42586847067741</v>
      </c>
      <c r="AL5" s="87">
        <f t="shared" si="1"/>
        <v>140.10887485961572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57.167895871431924</v>
      </c>
      <c r="N6" s="11">
        <v>61.611059288625192</v>
      </c>
      <c r="O6" s="11">
        <v>64.588020215465548</v>
      </c>
      <c r="P6" s="11">
        <v>64.632476034358135</v>
      </c>
      <c r="Q6" s="11">
        <v>62.392302212807472</v>
      </c>
      <c r="R6" s="11">
        <v>68.11219572704853</v>
      </c>
      <c r="S6" s="11">
        <v>73.737017774723611</v>
      </c>
      <c r="T6" s="11">
        <v>76.602450875647349</v>
      </c>
      <c r="U6" s="11">
        <v>78.534362774402709</v>
      </c>
      <c r="V6" s="11">
        <v>80.69944139162898</v>
      </c>
      <c r="W6" s="11">
        <v>86.376585725760663</v>
      </c>
      <c r="X6" s="11">
        <v>77.198536279636215</v>
      </c>
      <c r="Y6" s="11">
        <v>77.714591244595098</v>
      </c>
      <c r="Z6" s="11">
        <v>78.443405390404223</v>
      </c>
      <c r="AA6" s="11">
        <v>79.281752080261455</v>
      </c>
      <c r="AB6" s="11">
        <v>80.034570664440338</v>
      </c>
      <c r="AC6" s="11">
        <v>80.748807049100009</v>
      </c>
      <c r="AD6" s="11">
        <v>81.450124833600825</v>
      </c>
      <c r="AE6" s="11">
        <v>82.182918774445525</v>
      </c>
      <c r="AF6" s="11">
        <v>82.916365867047546</v>
      </c>
      <c r="AG6" s="11">
        <v>83.708415083822089</v>
      </c>
      <c r="AH6" s="11">
        <v>84.477638864119697</v>
      </c>
      <c r="AI6" s="11">
        <v>85.247135887613538</v>
      </c>
      <c r="AJ6" s="11">
        <v>86.029689076736517</v>
      </c>
      <c r="AK6" s="11">
        <v>86.810674510996648</v>
      </c>
      <c r="AL6" s="11">
        <v>87.620264189317666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28.090681324527942</v>
      </c>
      <c r="N7" s="11">
        <v>31.012498704193717</v>
      </c>
      <c r="O7" s="11">
        <v>32.005600632287376</v>
      </c>
      <c r="P7" s="11">
        <v>31.651083497325917</v>
      </c>
      <c r="Q7" s="11">
        <v>33.947692611151034</v>
      </c>
      <c r="R7" s="11">
        <v>34.718266555370633</v>
      </c>
      <c r="S7" s="11">
        <v>33.795948399708102</v>
      </c>
      <c r="T7" s="11">
        <v>35.988142446539804</v>
      </c>
      <c r="U7" s="11">
        <v>35.340551178227301</v>
      </c>
      <c r="V7" s="11">
        <v>37.495421665368475</v>
      </c>
      <c r="W7" s="11">
        <v>38.314408976139461</v>
      </c>
      <c r="X7" s="11">
        <v>43.639678065720823</v>
      </c>
      <c r="Y7" s="11">
        <v>43.929308095020033</v>
      </c>
      <c r="Z7" s="11">
        <v>44.460454551325512</v>
      </c>
      <c r="AA7" s="11">
        <v>45.103815462607592</v>
      </c>
      <c r="AB7" s="11">
        <v>45.733381199585345</v>
      </c>
      <c r="AC7" s="11">
        <v>46.331482124022422</v>
      </c>
      <c r="AD7" s="11">
        <v>46.945271029474164</v>
      </c>
      <c r="AE7" s="11">
        <v>47.583202261779014</v>
      </c>
      <c r="AF7" s="11">
        <v>48.240506068284169</v>
      </c>
      <c r="AG7" s="11">
        <v>48.925437642646813</v>
      </c>
      <c r="AH7" s="11">
        <v>49.618801161193502</v>
      </c>
      <c r="AI7" s="11">
        <v>50.283288185192994</v>
      </c>
      <c r="AJ7" s="11">
        <v>50.951926103150136</v>
      </c>
      <c r="AK7" s="11">
        <v>51.615193959680774</v>
      </c>
      <c r="AL7" s="11">
        <v>52.488610670298065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199.89381809847339</v>
      </c>
      <c r="N9" s="87">
        <f>SUM(N10:N13)</f>
        <v>192.65833928817045</v>
      </c>
      <c r="O9" s="87">
        <f t="shared" ref="O9:AL9" si="3">SUM(O10:O13)</f>
        <v>199.56223198321911</v>
      </c>
      <c r="P9" s="87">
        <f t="shared" si="3"/>
        <v>201.97142768739118</v>
      </c>
      <c r="Q9" s="87">
        <f t="shared" si="3"/>
        <v>201.20180410383438</v>
      </c>
      <c r="R9" s="87">
        <f t="shared" si="3"/>
        <v>204.29189104282889</v>
      </c>
      <c r="S9" s="87">
        <f t="shared" si="3"/>
        <v>219.00817823374365</v>
      </c>
      <c r="T9" s="87">
        <f t="shared" si="3"/>
        <v>217.97089089649057</v>
      </c>
      <c r="U9" s="87">
        <f t="shared" si="3"/>
        <v>233.21283767567402</v>
      </c>
      <c r="V9" s="87">
        <f t="shared" si="3"/>
        <v>238.78887159958271</v>
      </c>
      <c r="W9" s="87">
        <f t="shared" si="3"/>
        <v>255.83052586660614</v>
      </c>
      <c r="X9" s="87">
        <f t="shared" si="3"/>
        <v>262.49236914222138</v>
      </c>
      <c r="Y9" s="87">
        <f t="shared" si="3"/>
        <v>264.34547192478078</v>
      </c>
      <c r="Z9" s="87">
        <f t="shared" si="3"/>
        <v>267.18556488104372</v>
      </c>
      <c r="AA9" s="87">
        <f t="shared" si="3"/>
        <v>270.41119477384558</v>
      </c>
      <c r="AB9" s="87">
        <f t="shared" si="3"/>
        <v>273.33041643586961</v>
      </c>
      <c r="AC9" s="87">
        <f t="shared" si="3"/>
        <v>276.10762883224072</v>
      </c>
      <c r="AD9" s="87">
        <f t="shared" si="3"/>
        <v>278.89698399564708</v>
      </c>
      <c r="AE9" s="87">
        <f t="shared" si="3"/>
        <v>281.86481788071467</v>
      </c>
      <c r="AF9" s="87">
        <f t="shared" si="3"/>
        <v>284.80611976248582</v>
      </c>
      <c r="AG9" s="87">
        <f t="shared" si="3"/>
        <v>287.94144261427761</v>
      </c>
      <c r="AH9" s="87">
        <f t="shared" si="3"/>
        <v>290.98162270159116</v>
      </c>
      <c r="AI9" s="87">
        <f t="shared" si="3"/>
        <v>294.03118864339399</v>
      </c>
      <c r="AJ9" s="87">
        <f t="shared" si="3"/>
        <v>297.09186429339104</v>
      </c>
      <c r="AK9" s="87">
        <f t="shared" si="3"/>
        <v>300.17501977447995</v>
      </c>
      <c r="AL9" s="87">
        <f t="shared" si="3"/>
        <v>303.23760132675784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48.012705817275872</v>
      </c>
      <c r="N10" s="11">
        <v>45.277239410129624</v>
      </c>
      <c r="O10" s="11">
        <v>49.783921768890998</v>
      </c>
      <c r="P10" s="11">
        <v>46.835414246433345</v>
      </c>
      <c r="Q10" s="11">
        <v>49.966269505763506</v>
      </c>
      <c r="R10" s="11">
        <v>51.126146735683186</v>
      </c>
      <c r="S10" s="11">
        <v>54.565379196982796</v>
      </c>
      <c r="T10" s="11">
        <v>55.387858636267161</v>
      </c>
      <c r="U10" s="11">
        <v>60.851077491889761</v>
      </c>
      <c r="V10" s="11">
        <v>61.38984507834666</v>
      </c>
      <c r="W10" s="11">
        <v>65.900514483676005</v>
      </c>
      <c r="X10" s="11">
        <v>66.413424226047169</v>
      </c>
      <c r="Y10" s="11">
        <v>66.960214738304003</v>
      </c>
      <c r="Z10" s="11">
        <v>67.702790878554225</v>
      </c>
      <c r="AA10" s="11">
        <v>68.582825595406149</v>
      </c>
      <c r="AB10" s="11">
        <v>69.33164162764848</v>
      </c>
      <c r="AC10" s="11">
        <v>70.034867581731518</v>
      </c>
      <c r="AD10" s="11">
        <v>70.75667906961705</v>
      </c>
      <c r="AE10" s="11">
        <v>71.521353491677417</v>
      </c>
      <c r="AF10" s="11">
        <v>72.257110384453838</v>
      </c>
      <c r="AG10" s="11">
        <v>73.047047166326678</v>
      </c>
      <c r="AH10" s="11">
        <v>73.813787207194324</v>
      </c>
      <c r="AI10" s="11">
        <v>74.605906827817492</v>
      </c>
      <c r="AJ10" s="11">
        <v>75.378428407837276</v>
      </c>
      <c r="AK10" s="11">
        <v>76.188156512381028</v>
      </c>
      <c r="AL10" s="11">
        <v>76.989403779916287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39.901105367430176</v>
      </c>
      <c r="N11" s="11">
        <v>41.347242687697758</v>
      </c>
      <c r="O11" s="11">
        <v>41.303868570737848</v>
      </c>
      <c r="P11" s="11">
        <v>42.805394320847256</v>
      </c>
      <c r="Q11" s="11">
        <v>42.043822430568682</v>
      </c>
      <c r="R11" s="11">
        <v>44.793326128243457</v>
      </c>
      <c r="S11" s="11">
        <v>46.374955174677467</v>
      </c>
      <c r="T11" s="11">
        <v>46.883845596947189</v>
      </c>
      <c r="U11" s="11">
        <v>48.688207902965388</v>
      </c>
      <c r="V11" s="11">
        <v>52.771857296306187</v>
      </c>
      <c r="W11" s="11">
        <v>53.823058422747494</v>
      </c>
      <c r="X11" s="11">
        <v>55.503389878806544</v>
      </c>
      <c r="Y11" s="11">
        <v>55.949872369681266</v>
      </c>
      <c r="Z11" s="11">
        <v>56.564142434205358</v>
      </c>
      <c r="AA11" s="11">
        <v>57.225778096748051</v>
      </c>
      <c r="AB11" s="11">
        <v>57.82314042083587</v>
      </c>
      <c r="AC11" s="11">
        <v>58.40337524195634</v>
      </c>
      <c r="AD11" s="11">
        <v>58.968443088108998</v>
      </c>
      <c r="AE11" s="11">
        <v>59.590601016945797</v>
      </c>
      <c r="AF11" s="11">
        <v>60.175398062426702</v>
      </c>
      <c r="AG11" s="11">
        <v>60.817143098967129</v>
      </c>
      <c r="AH11" s="11">
        <v>61.440929320298487</v>
      </c>
      <c r="AI11" s="11">
        <v>62.063391214194816</v>
      </c>
      <c r="AJ11" s="11">
        <v>62.69553909391287</v>
      </c>
      <c r="AK11" s="11">
        <v>63.300628688402476</v>
      </c>
      <c r="AL11" s="11">
        <v>63.873539362471085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50.46783489539564</v>
      </c>
      <c r="N12" s="11">
        <v>48.011492592209535</v>
      </c>
      <c r="O12" s="11">
        <v>48.789327260800782</v>
      </c>
      <c r="P12" s="11">
        <v>50.525197103060016</v>
      </c>
      <c r="Q12" s="11">
        <v>49.772538145503994</v>
      </c>
      <c r="R12" s="11">
        <v>49.231783331321303</v>
      </c>
      <c r="S12" s="11">
        <v>52.192505896531763</v>
      </c>
      <c r="T12" s="11">
        <v>49.320672051899216</v>
      </c>
      <c r="U12" s="11">
        <v>52.125863275850563</v>
      </c>
      <c r="V12" s="11">
        <v>53.072970496239734</v>
      </c>
      <c r="W12" s="11">
        <v>55.507061688699487</v>
      </c>
      <c r="X12" s="11">
        <v>55.508097170232986</v>
      </c>
      <c r="Y12" s="11">
        <v>55.678858086104825</v>
      </c>
      <c r="Z12" s="11">
        <v>56.106301460963181</v>
      </c>
      <c r="AA12" s="11">
        <v>56.597754960670777</v>
      </c>
      <c r="AB12" s="11">
        <v>57.044240986123995</v>
      </c>
      <c r="AC12" s="11">
        <v>57.432395137081819</v>
      </c>
      <c r="AD12" s="11">
        <v>57.824324831671241</v>
      </c>
      <c r="AE12" s="11">
        <v>58.240503543077686</v>
      </c>
      <c r="AF12" s="11">
        <v>58.703384403903733</v>
      </c>
      <c r="AG12" s="11">
        <v>59.170934223044057</v>
      </c>
      <c r="AH12" s="11">
        <v>59.632917060452897</v>
      </c>
      <c r="AI12" s="11">
        <v>60.097403126885894</v>
      </c>
      <c r="AJ12" s="11">
        <v>60.576423066130005</v>
      </c>
      <c r="AK12" s="11">
        <v>61.045854830674052</v>
      </c>
      <c r="AL12" s="11">
        <v>61.504663582377255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61.512172018371714</v>
      </c>
      <c r="N13" s="11">
        <v>58.022364598133564</v>
      </c>
      <c r="O13" s="11">
        <v>59.6851143827895</v>
      </c>
      <c r="P13" s="11">
        <v>61.805422017050567</v>
      </c>
      <c r="Q13" s="11">
        <v>59.419174021998202</v>
      </c>
      <c r="R13" s="11">
        <v>59.140634847580934</v>
      </c>
      <c r="S13" s="11">
        <v>65.875337965551608</v>
      </c>
      <c r="T13" s="11">
        <v>66.378514611377</v>
      </c>
      <c r="U13" s="11">
        <v>71.547689004968305</v>
      </c>
      <c r="V13" s="11">
        <v>71.554198728690139</v>
      </c>
      <c r="W13" s="11">
        <v>80.599891271483173</v>
      </c>
      <c r="X13" s="11">
        <v>85.067457867134664</v>
      </c>
      <c r="Y13" s="11">
        <v>85.75652673069068</v>
      </c>
      <c r="Z13" s="11">
        <v>86.812330107320932</v>
      </c>
      <c r="AA13" s="11">
        <v>88.004836121020602</v>
      </c>
      <c r="AB13" s="11">
        <v>89.131393401261278</v>
      </c>
      <c r="AC13" s="11">
        <v>90.236990871471022</v>
      </c>
      <c r="AD13" s="11">
        <v>91.347537006249766</v>
      </c>
      <c r="AE13" s="11">
        <v>92.512359829013747</v>
      </c>
      <c r="AF13" s="11">
        <v>93.670226911701533</v>
      </c>
      <c r="AG13" s="11">
        <v>94.906318125939734</v>
      </c>
      <c r="AH13" s="11">
        <v>96.093989113645478</v>
      </c>
      <c r="AI13" s="11">
        <v>97.264487474495809</v>
      </c>
      <c r="AJ13" s="11">
        <v>98.441473725510889</v>
      </c>
      <c r="AK13" s="11">
        <v>99.640379743022407</v>
      </c>
      <c r="AL13" s="11">
        <v>100.86999460199326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122.75017736826382</v>
      </c>
      <c r="N15" s="87">
        <f>SUM(N16:N20)</f>
        <v>121.97625697816429</v>
      </c>
      <c r="O15" s="87">
        <f t="shared" ref="O15:AL15" si="5">SUM(O16:O20)</f>
        <v>127.85300290679115</v>
      </c>
      <c r="P15" s="87">
        <f t="shared" si="5"/>
        <v>125.25580436367636</v>
      </c>
      <c r="Q15" s="87">
        <f t="shared" si="5"/>
        <v>126.31989653978439</v>
      </c>
      <c r="R15" s="87">
        <f t="shared" si="5"/>
        <v>128.29035069613417</v>
      </c>
      <c r="S15" s="87">
        <f t="shared" si="5"/>
        <v>135.20559448183161</v>
      </c>
      <c r="T15" s="87">
        <f t="shared" si="5"/>
        <v>137.99420429156561</v>
      </c>
      <c r="U15" s="87">
        <f t="shared" si="5"/>
        <v>143.58125096896075</v>
      </c>
      <c r="V15" s="87">
        <f t="shared" si="5"/>
        <v>142.40483054065163</v>
      </c>
      <c r="W15" s="87">
        <f t="shared" si="5"/>
        <v>153.5020850343077</v>
      </c>
      <c r="X15" s="87">
        <f t="shared" si="5"/>
        <v>144.19463815629041</v>
      </c>
      <c r="Y15" s="87">
        <f t="shared" si="5"/>
        <v>144.56533611352307</v>
      </c>
      <c r="Z15" s="87">
        <f t="shared" si="5"/>
        <v>145.60835535926</v>
      </c>
      <c r="AA15" s="87">
        <f t="shared" si="5"/>
        <v>146.90978922301963</v>
      </c>
      <c r="AB15" s="87">
        <f t="shared" si="5"/>
        <v>148.05299984227528</v>
      </c>
      <c r="AC15" s="87">
        <f t="shared" si="5"/>
        <v>149.14579732616647</v>
      </c>
      <c r="AD15" s="87">
        <f t="shared" si="5"/>
        <v>150.19383856045195</v>
      </c>
      <c r="AE15" s="87">
        <f t="shared" si="5"/>
        <v>151.30991868754495</v>
      </c>
      <c r="AF15" s="87">
        <f t="shared" si="5"/>
        <v>152.41798820632769</v>
      </c>
      <c r="AG15" s="87">
        <f t="shared" si="5"/>
        <v>153.62992429000838</v>
      </c>
      <c r="AH15" s="87">
        <f t="shared" si="5"/>
        <v>154.76399389615915</v>
      </c>
      <c r="AI15" s="87">
        <f t="shared" si="5"/>
        <v>155.88232598449991</v>
      </c>
      <c r="AJ15" s="87">
        <f t="shared" si="5"/>
        <v>156.98442794403442</v>
      </c>
      <c r="AK15" s="87">
        <f t="shared" si="5"/>
        <v>158.15231428774877</v>
      </c>
      <c r="AL15" s="87">
        <f t="shared" si="5"/>
        <v>159.32663433578836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20.100869109557554</v>
      </c>
      <c r="N16" s="11">
        <v>19.589445075527724</v>
      </c>
      <c r="O16" s="11">
        <v>21.482641008285263</v>
      </c>
      <c r="P16" s="11">
        <v>21.031887628627647</v>
      </c>
      <c r="Q16" s="11">
        <v>19.71889068036225</v>
      </c>
      <c r="R16" s="11">
        <v>19.755281606090502</v>
      </c>
      <c r="S16" s="11">
        <v>20.825814316399729</v>
      </c>
      <c r="T16" s="11">
        <v>23.594726335856993</v>
      </c>
      <c r="U16" s="11">
        <v>24.812896874766952</v>
      </c>
      <c r="V16" s="11">
        <v>23.661537063122246</v>
      </c>
      <c r="W16" s="11">
        <v>26.043746401488665</v>
      </c>
      <c r="X16" s="11">
        <v>22.175023315975956</v>
      </c>
      <c r="Y16" s="11">
        <v>22.305878964677216</v>
      </c>
      <c r="Z16" s="11">
        <v>22.480683461744356</v>
      </c>
      <c r="AA16" s="11">
        <v>22.688261141797263</v>
      </c>
      <c r="AB16" s="11">
        <v>22.863490908791746</v>
      </c>
      <c r="AC16" s="11">
        <v>23.042916135161754</v>
      </c>
      <c r="AD16" s="11">
        <v>23.196921691466091</v>
      </c>
      <c r="AE16" s="11">
        <v>23.357963131134525</v>
      </c>
      <c r="AF16" s="11">
        <v>23.516169157597336</v>
      </c>
      <c r="AG16" s="11">
        <v>23.698969655583621</v>
      </c>
      <c r="AH16" s="11">
        <v>23.867330007561517</v>
      </c>
      <c r="AI16" s="11">
        <v>24.052657570158832</v>
      </c>
      <c r="AJ16" s="11">
        <v>24.217008978081964</v>
      </c>
      <c r="AK16" s="11">
        <v>24.394691933010211</v>
      </c>
      <c r="AL16" s="11">
        <v>24.551850051165918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15.480109466416692</v>
      </c>
      <c r="N17" s="11">
        <v>18.587054296119753</v>
      </c>
      <c r="O17" s="11">
        <v>18.081670757920964</v>
      </c>
      <c r="P17" s="11">
        <v>17.737048044713397</v>
      </c>
      <c r="Q17" s="11">
        <v>17.952940523121402</v>
      </c>
      <c r="R17" s="11">
        <v>18.828003929054208</v>
      </c>
      <c r="S17" s="11">
        <v>19.379229904839281</v>
      </c>
      <c r="T17" s="11">
        <v>18.733200492520524</v>
      </c>
      <c r="U17" s="11">
        <v>21.258607089132262</v>
      </c>
      <c r="V17" s="11">
        <v>21.70467410655159</v>
      </c>
      <c r="W17" s="11">
        <v>22.620376416235327</v>
      </c>
      <c r="X17" s="11">
        <v>21.809046072798449</v>
      </c>
      <c r="Y17" s="11">
        <v>21.978967065504225</v>
      </c>
      <c r="Z17" s="11">
        <v>22.221931821593138</v>
      </c>
      <c r="AA17" s="11">
        <v>22.480886501022237</v>
      </c>
      <c r="AB17" s="11">
        <v>22.714442436783468</v>
      </c>
      <c r="AC17" s="11">
        <v>22.940027204102808</v>
      </c>
      <c r="AD17" s="11">
        <v>23.181144871376468</v>
      </c>
      <c r="AE17" s="11">
        <v>23.424243655882659</v>
      </c>
      <c r="AF17" s="11">
        <v>23.677630463926761</v>
      </c>
      <c r="AG17" s="11">
        <v>23.940838581273468</v>
      </c>
      <c r="AH17" s="11">
        <v>24.206760488491717</v>
      </c>
      <c r="AI17" s="11">
        <v>24.459276274235588</v>
      </c>
      <c r="AJ17" s="11">
        <v>24.710541086444351</v>
      </c>
      <c r="AK17" s="11">
        <v>24.965032627154983</v>
      </c>
      <c r="AL17" s="11">
        <v>25.232646274163237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12.169138376544064</v>
      </c>
      <c r="N18" s="11">
        <v>13.85887947465584</v>
      </c>
      <c r="O18" s="11">
        <v>13.861458030066563</v>
      </c>
      <c r="P18" s="11">
        <v>12.333053946988541</v>
      </c>
      <c r="Q18" s="11">
        <v>12.608120864612198</v>
      </c>
      <c r="R18" s="11">
        <v>12.249932559226398</v>
      </c>
      <c r="S18" s="11">
        <v>13.235501551323933</v>
      </c>
      <c r="T18" s="11">
        <v>12.481514978447771</v>
      </c>
      <c r="U18" s="11">
        <v>12.918562370257741</v>
      </c>
      <c r="V18" s="11">
        <v>12.704945142679666</v>
      </c>
      <c r="W18" s="11">
        <v>13.81678022211856</v>
      </c>
      <c r="X18" s="11">
        <v>15.452167459170239</v>
      </c>
      <c r="Y18" s="11">
        <v>15.612575093983803</v>
      </c>
      <c r="Z18" s="11">
        <v>15.819238367366864</v>
      </c>
      <c r="AA18" s="11">
        <v>16.040290416972248</v>
      </c>
      <c r="AB18" s="11">
        <v>16.258341722009796</v>
      </c>
      <c r="AC18" s="11">
        <v>16.480329732947354</v>
      </c>
      <c r="AD18" s="11">
        <v>16.687519992226814</v>
      </c>
      <c r="AE18" s="11">
        <v>16.895951442564133</v>
      </c>
      <c r="AF18" s="11">
        <v>17.100087656361662</v>
      </c>
      <c r="AG18" s="11">
        <v>17.302458618054406</v>
      </c>
      <c r="AH18" s="11">
        <v>17.513094414318523</v>
      </c>
      <c r="AI18" s="11">
        <v>17.740498217446628</v>
      </c>
      <c r="AJ18" s="11">
        <v>17.965308038089965</v>
      </c>
      <c r="AK18" s="11">
        <v>18.191817565143495</v>
      </c>
      <c r="AL18" s="11">
        <v>18.415571634615709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13.102584940301565</v>
      </c>
      <c r="N19" s="11">
        <v>12.867445229614068</v>
      </c>
      <c r="O19" s="11">
        <v>14.117071381294174</v>
      </c>
      <c r="P19" s="11">
        <v>14.498339030192216</v>
      </c>
      <c r="Q19" s="11">
        <v>14.76929757822521</v>
      </c>
      <c r="R19" s="11">
        <v>15.174222582095569</v>
      </c>
      <c r="S19" s="11">
        <v>17.225342964998369</v>
      </c>
      <c r="T19" s="11">
        <v>17.786909340842904</v>
      </c>
      <c r="U19" s="11">
        <v>18.244809353959933</v>
      </c>
      <c r="V19" s="11">
        <v>17.390087145541969</v>
      </c>
      <c r="W19" s="11">
        <v>18.892333549168246</v>
      </c>
      <c r="X19" s="11">
        <v>17.179606007209792</v>
      </c>
      <c r="Y19" s="11">
        <v>16.92099751259461</v>
      </c>
      <c r="Z19" s="11">
        <v>16.973607952322197</v>
      </c>
      <c r="AA19" s="11">
        <v>17.157045822220763</v>
      </c>
      <c r="AB19" s="11">
        <v>17.329784142284669</v>
      </c>
      <c r="AC19" s="11">
        <v>17.478918528242939</v>
      </c>
      <c r="AD19" s="11">
        <v>17.629201998988933</v>
      </c>
      <c r="AE19" s="11">
        <v>17.784460750043408</v>
      </c>
      <c r="AF19" s="11">
        <v>17.946902179524962</v>
      </c>
      <c r="AG19" s="11">
        <v>18.12221808982941</v>
      </c>
      <c r="AH19" s="11">
        <v>18.269942854176971</v>
      </c>
      <c r="AI19" s="11">
        <v>18.387357605545645</v>
      </c>
      <c r="AJ19" s="11">
        <v>18.497761341847653</v>
      </c>
      <c r="AK19" s="11">
        <v>18.610859362029874</v>
      </c>
      <c r="AL19" s="11">
        <v>18.759774665179247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61.897475475443947</v>
      </c>
      <c r="N20" s="11">
        <v>57.073432902246914</v>
      </c>
      <c r="O20" s="11">
        <v>60.31016172922417</v>
      </c>
      <c r="P20" s="11">
        <v>59.655475713154559</v>
      </c>
      <c r="Q20" s="11">
        <v>61.270646893463336</v>
      </c>
      <c r="R20" s="11">
        <v>62.28291001966749</v>
      </c>
      <c r="S20" s="11">
        <v>64.539705744270293</v>
      </c>
      <c r="T20" s="11">
        <v>65.397853143897436</v>
      </c>
      <c r="U20" s="11">
        <v>66.346375280843858</v>
      </c>
      <c r="V20" s="11">
        <v>66.943587082756167</v>
      </c>
      <c r="W20" s="11">
        <v>72.128848445296882</v>
      </c>
      <c r="X20" s="11">
        <v>67.578795301135969</v>
      </c>
      <c r="Y20" s="11">
        <v>67.74691747676323</v>
      </c>
      <c r="Z20" s="11">
        <v>68.112893756233447</v>
      </c>
      <c r="AA20" s="11">
        <v>68.543305341007112</v>
      </c>
      <c r="AB20" s="11">
        <v>68.886940632405597</v>
      </c>
      <c r="AC20" s="11">
        <v>69.203605725711625</v>
      </c>
      <c r="AD20" s="11">
        <v>69.499050006393645</v>
      </c>
      <c r="AE20" s="11">
        <v>69.847299707920214</v>
      </c>
      <c r="AF20" s="11">
        <v>70.177198748916965</v>
      </c>
      <c r="AG20" s="11">
        <v>70.565439345267464</v>
      </c>
      <c r="AH20" s="11">
        <v>70.906866131610414</v>
      </c>
      <c r="AI20" s="11">
        <v>71.24253631711322</v>
      </c>
      <c r="AJ20" s="11">
        <v>71.593808499570486</v>
      </c>
      <c r="AK20" s="11">
        <v>71.989912800410195</v>
      </c>
      <c r="AL20" s="11">
        <v>72.366791710664216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145.63929822979287</v>
      </c>
      <c r="N22" s="87">
        <f>SUM(N23:N24)</f>
        <v>144.96073249126314</v>
      </c>
      <c r="O22" s="87">
        <f t="shared" ref="O22:AL22" si="7">SUM(O23:O24)</f>
        <v>148.26847290018856</v>
      </c>
      <c r="P22" s="87">
        <f t="shared" si="7"/>
        <v>146.84215016983202</v>
      </c>
      <c r="Q22" s="87">
        <f t="shared" si="7"/>
        <v>150.16606381556321</v>
      </c>
      <c r="R22" s="87">
        <f t="shared" si="7"/>
        <v>153.79165534303007</v>
      </c>
      <c r="S22" s="87">
        <f t="shared" si="7"/>
        <v>149.77520197264749</v>
      </c>
      <c r="T22" s="87">
        <f t="shared" si="7"/>
        <v>152.88096410108864</v>
      </c>
      <c r="U22" s="87">
        <f t="shared" si="7"/>
        <v>152.88596920492944</v>
      </c>
      <c r="V22" s="87">
        <f t="shared" si="7"/>
        <v>146.19385486627277</v>
      </c>
      <c r="W22" s="87">
        <f t="shared" si="7"/>
        <v>155.90666754427519</v>
      </c>
      <c r="X22" s="87">
        <f t="shared" si="7"/>
        <v>149.89530992963219</v>
      </c>
      <c r="Y22" s="87">
        <f t="shared" si="7"/>
        <v>149.52535114270535</v>
      </c>
      <c r="Z22" s="87">
        <f t="shared" si="7"/>
        <v>149.28455667625792</v>
      </c>
      <c r="AA22" s="87">
        <f t="shared" si="7"/>
        <v>149.21611692009583</v>
      </c>
      <c r="AB22" s="87">
        <f t="shared" si="7"/>
        <v>148.78454955213869</v>
      </c>
      <c r="AC22" s="87">
        <f t="shared" si="7"/>
        <v>148.14260633844364</v>
      </c>
      <c r="AD22" s="87">
        <f t="shared" si="7"/>
        <v>147.33305373771026</v>
      </c>
      <c r="AE22" s="87">
        <f t="shared" si="7"/>
        <v>146.30336570664855</v>
      </c>
      <c r="AF22" s="87">
        <f t="shared" si="7"/>
        <v>145.22367319651764</v>
      </c>
      <c r="AG22" s="87">
        <f t="shared" si="7"/>
        <v>144.10014579159181</v>
      </c>
      <c r="AH22" s="87">
        <f t="shared" si="7"/>
        <v>143.17323496596862</v>
      </c>
      <c r="AI22" s="87">
        <f t="shared" si="7"/>
        <v>142.26001018796188</v>
      </c>
      <c r="AJ22" s="87">
        <f t="shared" si="7"/>
        <v>141.31421712869289</v>
      </c>
      <c r="AK22" s="87">
        <f t="shared" si="7"/>
        <v>140.38245848091319</v>
      </c>
      <c r="AL22" s="87">
        <f t="shared" si="7"/>
        <v>138.92631735733767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113.24692820286128</v>
      </c>
      <c r="N23" s="11">
        <v>115.66971679273493</v>
      </c>
      <c r="O23" s="11">
        <v>119.21559141757395</v>
      </c>
      <c r="P23" s="11">
        <v>115.82313947098559</v>
      </c>
      <c r="Q23" s="11">
        <v>119.3428308069968</v>
      </c>
      <c r="R23" s="11">
        <v>124.12386132422715</v>
      </c>
      <c r="S23" s="11">
        <v>121.50988586710346</v>
      </c>
      <c r="T23" s="11">
        <v>124.31842002816525</v>
      </c>
      <c r="U23" s="11">
        <v>123.18064469813785</v>
      </c>
      <c r="V23" s="11">
        <v>119.67404102744439</v>
      </c>
      <c r="W23" s="11">
        <v>129.22357733078431</v>
      </c>
      <c r="X23" s="11">
        <v>120.09116143733196</v>
      </c>
      <c r="Y23" s="11">
        <v>119.98230300256465</v>
      </c>
      <c r="Z23" s="11">
        <v>119.97329728479887</v>
      </c>
      <c r="AA23" s="11">
        <v>120.07563491987196</v>
      </c>
      <c r="AB23" s="11">
        <v>120.01847700843372</v>
      </c>
      <c r="AC23" s="11">
        <v>119.83809420640108</v>
      </c>
      <c r="AD23" s="11">
        <v>119.62144374673177</v>
      </c>
      <c r="AE23" s="11">
        <v>119.34105656274755</v>
      </c>
      <c r="AF23" s="11">
        <v>119.06154900148617</v>
      </c>
      <c r="AG23" s="11">
        <v>118.74227759368142</v>
      </c>
      <c r="AH23" s="11">
        <v>118.35665591227851</v>
      </c>
      <c r="AI23" s="11">
        <v>117.95299166952631</v>
      </c>
      <c r="AJ23" s="11">
        <v>117.46826688827544</v>
      </c>
      <c r="AK23" s="11">
        <v>116.8915168981235</v>
      </c>
      <c r="AL23" s="11">
        <v>116.29328858763276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32.392370026931602</v>
      </c>
      <c r="N24" s="11">
        <v>29.29101569852822</v>
      </c>
      <c r="O24" s="11">
        <v>29.052881482614602</v>
      </c>
      <c r="P24" s="11">
        <v>31.019010698846436</v>
      </c>
      <c r="Q24" s="11">
        <v>30.823233008566394</v>
      </c>
      <c r="R24" s="11">
        <v>29.66779401880293</v>
      </c>
      <c r="S24" s="11">
        <v>28.265316105544038</v>
      </c>
      <c r="T24" s="11">
        <v>28.562544072923391</v>
      </c>
      <c r="U24" s="11">
        <v>29.705324506791584</v>
      </c>
      <c r="V24" s="11">
        <v>26.519813838828384</v>
      </c>
      <c r="W24" s="11">
        <v>26.683090213490882</v>
      </c>
      <c r="X24" s="11">
        <v>29.804148492300229</v>
      </c>
      <c r="Y24" s="11">
        <v>29.543048140140691</v>
      </c>
      <c r="Z24" s="11">
        <v>29.31125939145906</v>
      </c>
      <c r="AA24" s="11">
        <v>29.140482000223869</v>
      </c>
      <c r="AB24" s="11">
        <v>28.766072543704958</v>
      </c>
      <c r="AC24" s="11">
        <v>28.304512132042561</v>
      </c>
      <c r="AD24" s="11">
        <v>27.711609990978477</v>
      </c>
      <c r="AE24" s="11">
        <v>26.962309143900985</v>
      </c>
      <c r="AF24" s="11">
        <v>26.162124195031467</v>
      </c>
      <c r="AG24" s="11">
        <v>25.357868197910399</v>
      </c>
      <c r="AH24" s="11">
        <v>24.816579053690091</v>
      </c>
      <c r="AI24" s="11">
        <v>24.307018518435576</v>
      </c>
      <c r="AJ24" s="11">
        <v>23.845950240417441</v>
      </c>
      <c r="AK24" s="11">
        <v>23.490941582789699</v>
      </c>
      <c r="AL24" s="11">
        <v>22.633028769704911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115.60035527534637</v>
      </c>
      <c r="N26" s="87">
        <f>SUM(N27:N30)</f>
        <v>116.85457385520918</v>
      </c>
      <c r="O26" s="87">
        <f t="shared" ref="O26:AL26" si="9">SUM(O27:O30)</f>
        <v>113.02162508455689</v>
      </c>
      <c r="P26" s="87">
        <f t="shared" si="9"/>
        <v>111.53524780922304</v>
      </c>
      <c r="Q26" s="87">
        <f t="shared" si="9"/>
        <v>119.38124891926216</v>
      </c>
      <c r="R26" s="87">
        <f>SUM(R27:R30)</f>
        <v>125.35521227050538</v>
      </c>
      <c r="S26" s="87">
        <f t="shared" si="9"/>
        <v>116.83716818713627</v>
      </c>
      <c r="T26" s="87">
        <f t="shared" si="9"/>
        <v>121.4637650346702</v>
      </c>
      <c r="U26" s="87">
        <f t="shared" si="9"/>
        <v>114.72176548324016</v>
      </c>
      <c r="V26" s="87">
        <f t="shared" si="9"/>
        <v>119.80219049364899</v>
      </c>
      <c r="W26" s="87">
        <f t="shared" si="9"/>
        <v>108.61363702600913</v>
      </c>
      <c r="X26" s="87">
        <f t="shared" si="9"/>
        <v>110.00899182338868</v>
      </c>
      <c r="Y26" s="87">
        <f t="shared" si="9"/>
        <v>108.92267026805574</v>
      </c>
      <c r="Z26" s="87">
        <f t="shared" si="9"/>
        <v>107.92095996855271</v>
      </c>
      <c r="AA26" s="87">
        <f t="shared" si="9"/>
        <v>107.31114019527026</v>
      </c>
      <c r="AB26" s="87">
        <f t="shared" si="9"/>
        <v>106.69560637714271</v>
      </c>
      <c r="AC26" s="87">
        <f t="shared" si="9"/>
        <v>106.05197449257852</v>
      </c>
      <c r="AD26" s="87">
        <f t="shared" si="9"/>
        <v>105.31490790656659</v>
      </c>
      <c r="AE26" s="87">
        <f t="shared" si="9"/>
        <v>104.58550743270418</v>
      </c>
      <c r="AF26" s="87">
        <f t="shared" si="9"/>
        <v>103.87541525775667</v>
      </c>
      <c r="AG26" s="87">
        <f t="shared" si="9"/>
        <v>103.19167169975745</v>
      </c>
      <c r="AH26" s="87">
        <f t="shared" si="9"/>
        <v>102.50045502335766</v>
      </c>
      <c r="AI26" s="87">
        <f t="shared" si="9"/>
        <v>101.81337389969647</v>
      </c>
      <c r="AJ26" s="87">
        <f t="shared" si="9"/>
        <v>101.12652529631993</v>
      </c>
      <c r="AK26" s="87">
        <f t="shared" si="9"/>
        <v>100.40218708353098</v>
      </c>
      <c r="AL26" s="87">
        <f t="shared" si="9"/>
        <v>99.793038165813826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9.4290357719766806</v>
      </c>
      <c r="N27" s="11">
        <v>11.504969294029415</v>
      </c>
      <c r="O27" s="11">
        <v>12.525330874121586</v>
      </c>
      <c r="P27" s="11">
        <v>10.671998151371907</v>
      </c>
      <c r="Q27" s="11">
        <v>11.093875630566817</v>
      </c>
      <c r="R27" s="11">
        <v>12.480052372889476</v>
      </c>
      <c r="S27" s="11">
        <v>10.501029572781045</v>
      </c>
      <c r="T27" s="11">
        <v>9.0633419945255085</v>
      </c>
      <c r="U27" s="11">
        <v>10.990000492893714</v>
      </c>
      <c r="V27" s="11">
        <v>12.431678409974621</v>
      </c>
      <c r="W27" s="11">
        <v>10.641999583324486</v>
      </c>
      <c r="X27" s="11">
        <v>10.359914193062401</v>
      </c>
      <c r="Y27" s="11">
        <v>10.401665365698717</v>
      </c>
      <c r="Z27" s="11">
        <v>10.528834422618269</v>
      </c>
      <c r="AA27" s="11">
        <v>10.706960317001432</v>
      </c>
      <c r="AB27" s="11">
        <v>10.856568760404453</v>
      </c>
      <c r="AC27" s="11">
        <v>10.997418952472877</v>
      </c>
      <c r="AD27" s="11">
        <v>11.139104658418717</v>
      </c>
      <c r="AE27" s="11">
        <v>11.283219083484914</v>
      </c>
      <c r="AF27" s="11">
        <v>11.435278079261833</v>
      </c>
      <c r="AG27" s="11">
        <v>11.58926055348255</v>
      </c>
      <c r="AH27" s="11">
        <v>11.74075103272542</v>
      </c>
      <c r="AI27" s="11">
        <v>11.891265932207942</v>
      </c>
      <c r="AJ27" s="11">
        <v>12.037570319463317</v>
      </c>
      <c r="AK27" s="11">
        <v>12.18269185415514</v>
      </c>
      <c r="AL27" s="11">
        <v>12.321378685381172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41.021547923930477</v>
      </c>
      <c r="N28" s="11">
        <v>43.680346759075398</v>
      </c>
      <c r="O28" s="11">
        <v>40.64920824481618</v>
      </c>
      <c r="P28" s="11">
        <v>42.600868502053913</v>
      </c>
      <c r="Q28" s="11">
        <v>46.315277967026077</v>
      </c>
      <c r="R28" s="11">
        <v>45.57078011120025</v>
      </c>
      <c r="S28" s="11">
        <v>45.159410166113638</v>
      </c>
      <c r="T28" s="11">
        <v>46.124215298482973</v>
      </c>
      <c r="U28" s="11">
        <v>43.852165059968684</v>
      </c>
      <c r="V28" s="11">
        <v>45.57927032289215</v>
      </c>
      <c r="W28" s="11">
        <v>41.872591698546955</v>
      </c>
      <c r="X28" s="11">
        <v>41.994906608463488</v>
      </c>
      <c r="Y28" s="11">
        <v>41.608888325154744</v>
      </c>
      <c r="Z28" s="11">
        <v>41.2436843992175</v>
      </c>
      <c r="AA28" s="11">
        <v>41.000402338557222</v>
      </c>
      <c r="AB28" s="11">
        <v>40.744284215302031</v>
      </c>
      <c r="AC28" s="11">
        <v>40.433880299689044</v>
      </c>
      <c r="AD28" s="11">
        <v>40.08122230459437</v>
      </c>
      <c r="AE28" s="11">
        <v>39.734851723948623</v>
      </c>
      <c r="AF28" s="11">
        <v>39.410939087714659</v>
      </c>
      <c r="AG28" s="11">
        <v>39.111627127786804</v>
      </c>
      <c r="AH28" s="11">
        <v>38.79917937273347</v>
      </c>
      <c r="AI28" s="11">
        <v>38.481389407830825</v>
      </c>
      <c r="AJ28" s="11">
        <v>38.179824831863399</v>
      </c>
      <c r="AK28" s="11">
        <v>37.867212717883092</v>
      </c>
      <c r="AL28" s="11">
        <v>37.551916017826954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41.390978347634331</v>
      </c>
      <c r="N29" s="11">
        <v>38.630932715609177</v>
      </c>
      <c r="O29" s="11">
        <v>36.222509034910431</v>
      </c>
      <c r="P29" s="11">
        <v>35.537475197588698</v>
      </c>
      <c r="Q29" s="11">
        <v>38.216145287135014</v>
      </c>
      <c r="R29" s="11">
        <v>42.085399170453535</v>
      </c>
      <c r="S29" s="11">
        <v>37.704257097095308</v>
      </c>
      <c r="T29" s="11">
        <v>41.194916328312004</v>
      </c>
      <c r="U29" s="11">
        <v>35.798006572573584</v>
      </c>
      <c r="V29" s="11">
        <v>40.317720449030332</v>
      </c>
      <c r="W29" s="11">
        <v>34.758839141536072</v>
      </c>
      <c r="X29" s="11">
        <v>36.516654116065865</v>
      </c>
      <c r="Y29" s="11">
        <v>36.058669889737807</v>
      </c>
      <c r="Z29" s="11">
        <v>35.522897625528572</v>
      </c>
      <c r="AA29" s="11">
        <v>35.125430011713753</v>
      </c>
      <c r="AB29" s="11">
        <v>34.766587862908956</v>
      </c>
      <c r="AC29" s="11">
        <v>34.378674595691926</v>
      </c>
      <c r="AD29" s="11">
        <v>33.992512804053248</v>
      </c>
      <c r="AE29" s="11">
        <v>33.608900662755055</v>
      </c>
      <c r="AF29" s="11">
        <v>33.2122799870303</v>
      </c>
      <c r="AG29" s="11">
        <v>32.808777253095073</v>
      </c>
      <c r="AH29" s="11">
        <v>32.404005300950487</v>
      </c>
      <c r="AI29" s="11">
        <v>31.999492730978712</v>
      </c>
      <c r="AJ29" s="11">
        <v>31.59405731661413</v>
      </c>
      <c r="AK29" s="11">
        <v>31.179477615879371</v>
      </c>
      <c r="AL29" s="11">
        <v>30.779132809155136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23.758793231804894</v>
      </c>
      <c r="N30" s="11">
        <v>23.038325086495192</v>
      </c>
      <c r="O30" s="11">
        <v>23.624576930708681</v>
      </c>
      <c r="P30" s="11">
        <v>22.724905958208506</v>
      </c>
      <c r="Q30" s="11">
        <v>23.755950034534269</v>
      </c>
      <c r="R30" s="11">
        <v>25.218980615962128</v>
      </c>
      <c r="S30" s="11">
        <v>23.472471351146282</v>
      </c>
      <c r="T30" s="11">
        <v>25.081291413349717</v>
      </c>
      <c r="U30" s="11">
        <v>24.081593357804184</v>
      </c>
      <c r="V30" s="11">
        <v>21.473521311751874</v>
      </c>
      <c r="W30" s="11">
        <v>21.340206602601615</v>
      </c>
      <c r="X30" s="11">
        <v>21.137516905796929</v>
      </c>
      <c r="Y30" s="11">
        <v>20.853446687464469</v>
      </c>
      <c r="Z30" s="11">
        <v>20.625543521188366</v>
      </c>
      <c r="AA30" s="11">
        <v>20.478347527997855</v>
      </c>
      <c r="AB30" s="11">
        <v>20.328165538527276</v>
      </c>
      <c r="AC30" s="11">
        <v>20.242000644724666</v>
      </c>
      <c r="AD30" s="11">
        <v>20.102068139500265</v>
      </c>
      <c r="AE30" s="11">
        <v>19.958535962515587</v>
      </c>
      <c r="AF30" s="11">
        <v>19.816918103749867</v>
      </c>
      <c r="AG30" s="11">
        <v>19.68200676539303</v>
      </c>
      <c r="AH30" s="11">
        <v>19.556519316948275</v>
      </c>
      <c r="AI30" s="11">
        <v>19.441225828678999</v>
      </c>
      <c r="AJ30" s="11">
        <v>19.315072828379087</v>
      </c>
      <c r="AK30" s="11">
        <v>19.172804895613382</v>
      </c>
      <c r="AL30" s="11">
        <v>19.140610653450562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110.5372898206455</v>
      </c>
      <c r="N32" s="87">
        <f t="shared" si="10"/>
        <v>104.68579137395047</v>
      </c>
      <c r="O32" s="87">
        <f t="shared" si="10"/>
        <v>104.55067519433678</v>
      </c>
      <c r="P32" s="87">
        <f t="shared" si="10"/>
        <v>103.49967946858563</v>
      </c>
      <c r="Q32" s="87">
        <f t="shared" si="10"/>
        <v>108.32529246481951</v>
      </c>
      <c r="R32" s="87">
        <f t="shared" si="10"/>
        <v>114.20101780549233</v>
      </c>
      <c r="S32" s="87">
        <f t="shared" si="10"/>
        <v>117.781505700387</v>
      </c>
      <c r="T32" s="87">
        <f t="shared" si="10"/>
        <v>113.06187007341549</v>
      </c>
      <c r="U32" s="87">
        <f t="shared" si="10"/>
        <v>114.29523360157641</v>
      </c>
      <c r="V32" s="87">
        <f t="shared" si="10"/>
        <v>121.07507439105601</v>
      </c>
      <c r="W32" s="87">
        <f t="shared" si="10"/>
        <v>118.20835615229684</v>
      </c>
      <c r="X32" s="87">
        <f t="shared" si="10"/>
        <v>120.95376165109138</v>
      </c>
      <c r="Y32" s="87">
        <f t="shared" si="10"/>
        <v>121.28569243426628</v>
      </c>
      <c r="Z32" s="87">
        <f t="shared" si="10"/>
        <v>122.21375034171213</v>
      </c>
      <c r="AA32" s="87">
        <f t="shared" si="10"/>
        <v>123.27606864181135</v>
      </c>
      <c r="AB32" s="87">
        <f t="shared" si="10"/>
        <v>124.16360363144845</v>
      </c>
      <c r="AC32" s="87">
        <f t="shared" si="10"/>
        <v>124.98714360049561</v>
      </c>
      <c r="AD32" s="87">
        <f t="shared" si="10"/>
        <v>125.81779182704149</v>
      </c>
      <c r="AE32" s="87">
        <f t="shared" ref="AE32" si="11">SUM(AE33:AE35)</f>
        <v>126.70606930994761</v>
      </c>
      <c r="AF32" s="87">
        <f t="shared" ref="AF32" si="12">SUM(AF33:AF35)</f>
        <v>127.63169959500438</v>
      </c>
      <c r="AG32" s="87">
        <f t="shared" ref="AG32" si="13">SUM(AG33:AG35)</f>
        <v>128.63331009005742</v>
      </c>
      <c r="AH32" s="87">
        <f t="shared" ref="AH32" si="14">SUM(AH33:AH35)</f>
        <v>129.54660327051687</v>
      </c>
      <c r="AI32" s="87">
        <f t="shared" ref="AI32" si="15">SUM(AI33:AI35)</f>
        <v>130.52875814968075</v>
      </c>
      <c r="AJ32" s="87">
        <f t="shared" ref="AJ32" si="16">SUM(AJ33:AJ35)</f>
        <v>131.61883219114151</v>
      </c>
      <c r="AK32" s="87">
        <f t="shared" ref="AK32" si="17">SUM(AK33:AK35)</f>
        <v>132.69666081178116</v>
      </c>
      <c r="AL32" s="87">
        <f t="shared" ref="AL32" si="18">SUM(AL33:AL35)</f>
        <v>133.86761186049824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86.031915276353772</v>
      </c>
      <c r="N33" s="11">
        <v>78.87414613079585</v>
      </c>
      <c r="O33" s="11">
        <v>78.410178132351817</v>
      </c>
      <c r="P33" s="11">
        <v>80.483420462955181</v>
      </c>
      <c r="Q33" s="11">
        <v>84.475751398856602</v>
      </c>
      <c r="R33" s="11">
        <v>88.284246954522089</v>
      </c>
      <c r="S33" s="11">
        <v>91.412406621878532</v>
      </c>
      <c r="T33" s="11">
        <v>87.741216607902047</v>
      </c>
      <c r="U33" s="11">
        <v>87.8577033444504</v>
      </c>
      <c r="V33" s="11">
        <v>91.306747660390101</v>
      </c>
      <c r="W33" s="11">
        <v>89.600580574145667</v>
      </c>
      <c r="X33" s="11">
        <v>93.202779484461558</v>
      </c>
      <c r="Y33" s="11">
        <v>93.919437532112354</v>
      </c>
      <c r="Z33" s="11">
        <v>94.923141798757257</v>
      </c>
      <c r="AA33" s="11">
        <v>95.991821051872719</v>
      </c>
      <c r="AB33" s="11">
        <v>96.922744230509835</v>
      </c>
      <c r="AC33" s="11">
        <v>97.815419819648483</v>
      </c>
      <c r="AD33" s="11">
        <v>98.71444227415644</v>
      </c>
      <c r="AE33" s="11">
        <v>99.685957627800377</v>
      </c>
      <c r="AF33" s="11">
        <v>100.6927147475652</v>
      </c>
      <c r="AG33" s="11">
        <v>101.76029519689418</v>
      </c>
      <c r="AH33" s="11">
        <v>102.76589290135284</v>
      </c>
      <c r="AI33" s="11">
        <v>103.81016354488679</v>
      </c>
      <c r="AJ33" s="11">
        <v>104.93800728449111</v>
      </c>
      <c r="AK33" s="11">
        <v>106.03890166914282</v>
      </c>
      <c r="AL33" s="11">
        <v>107.20920029546161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22.666843659210823</v>
      </c>
      <c r="N34" s="11">
        <v>24.558587631489992</v>
      </c>
      <c r="O34" s="11">
        <v>24.907256037361332</v>
      </c>
      <c r="P34" s="11">
        <v>21.885852538221013</v>
      </c>
      <c r="Q34" s="11">
        <v>22.549372132207189</v>
      </c>
      <c r="R34" s="11">
        <v>24.735087543048937</v>
      </c>
      <c r="S34" s="11">
        <v>25.362584708548397</v>
      </c>
      <c r="T34" s="11">
        <v>24.244088886955254</v>
      </c>
      <c r="U34" s="11">
        <v>25.327337019689818</v>
      </c>
      <c r="V34" s="11">
        <v>28.763101417168748</v>
      </c>
      <c r="W34" s="11">
        <v>27.29475313731437</v>
      </c>
      <c r="X34" s="11">
        <v>26.718829597903337</v>
      </c>
      <c r="Y34" s="11">
        <v>26.327349699810519</v>
      </c>
      <c r="Z34" s="11">
        <v>26.242635359602581</v>
      </c>
      <c r="AA34" s="11">
        <v>26.226315906402853</v>
      </c>
      <c r="AB34" s="11">
        <v>26.173384094793679</v>
      </c>
      <c r="AC34" s="11">
        <v>26.094842398631123</v>
      </c>
      <c r="AD34" s="11">
        <v>26.017515695772843</v>
      </c>
      <c r="AE34" s="11">
        <v>25.92478114046158</v>
      </c>
      <c r="AF34" s="11">
        <v>25.834317629184309</v>
      </c>
      <c r="AG34" s="11">
        <v>25.759233053319093</v>
      </c>
      <c r="AH34" s="11">
        <v>25.65817112227402</v>
      </c>
      <c r="AI34" s="11">
        <v>25.58688823559946</v>
      </c>
      <c r="AJ34" s="11">
        <v>25.53984384216178</v>
      </c>
      <c r="AK34" s="11">
        <v>25.507430547387568</v>
      </c>
      <c r="AL34" s="11">
        <v>25.498621514121776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1.8385308850809059</v>
      </c>
      <c r="N35" s="11">
        <v>1.2530576116646344</v>
      </c>
      <c r="O35" s="11">
        <v>1.2332410246236216</v>
      </c>
      <c r="P35" s="11">
        <v>1.1304064674094314</v>
      </c>
      <c r="Q35" s="11">
        <v>1.3001689337557194</v>
      </c>
      <c r="R35" s="11">
        <v>1.1816833079212998</v>
      </c>
      <c r="S35" s="11">
        <v>1.0065143699600676</v>
      </c>
      <c r="T35" s="11">
        <v>1.0765645785581972</v>
      </c>
      <c r="U35" s="11">
        <v>1.1101932374361854</v>
      </c>
      <c r="V35" s="11">
        <v>1.00522531349716</v>
      </c>
      <c r="W35" s="11">
        <v>1.3130224408368052</v>
      </c>
      <c r="X35" s="11">
        <v>1.0321525687264905</v>
      </c>
      <c r="Y35" s="11">
        <v>1.0389052023434127</v>
      </c>
      <c r="Z35" s="11">
        <v>1.0479731833522818</v>
      </c>
      <c r="AA35" s="11">
        <v>1.0579316835357753</v>
      </c>
      <c r="AB35" s="11">
        <v>1.0674753061449407</v>
      </c>
      <c r="AC35" s="11">
        <v>1.0768813822160195</v>
      </c>
      <c r="AD35" s="11">
        <v>1.0858338571122079</v>
      </c>
      <c r="AE35" s="11">
        <v>1.0953305416856596</v>
      </c>
      <c r="AF35" s="11">
        <v>1.1046672182548545</v>
      </c>
      <c r="AG35" s="11">
        <v>1.1137818398441437</v>
      </c>
      <c r="AH35" s="11">
        <v>1.1225392468899935</v>
      </c>
      <c r="AI35" s="11">
        <v>1.1317063691944955</v>
      </c>
      <c r="AJ35" s="11">
        <v>1.1409810644886262</v>
      </c>
      <c r="AK35" s="11">
        <v>1.1503285952507736</v>
      </c>
      <c r="AL35" s="11">
        <v>1.1597900509148569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99.634571990093718</v>
      </c>
      <c r="N37" s="87">
        <f t="shared" ref="N37:AL37" si="19">SUM(N38:N39)</f>
        <v>105.47193411987885</v>
      </c>
      <c r="O37" s="87">
        <f t="shared" si="19"/>
        <v>102.48198430446971</v>
      </c>
      <c r="P37" s="87">
        <f t="shared" si="19"/>
        <v>100.68295446806114</v>
      </c>
      <c r="Q37" s="87">
        <f t="shared" si="19"/>
        <v>102.45954588813045</v>
      </c>
      <c r="R37" s="87">
        <f t="shared" si="19"/>
        <v>102.30453902294472</v>
      </c>
      <c r="S37" s="87">
        <f t="shared" si="19"/>
        <v>110.40194057511476</v>
      </c>
      <c r="T37" s="87">
        <f t="shared" si="19"/>
        <v>110.01283750476345</v>
      </c>
      <c r="U37" s="87">
        <f t="shared" si="19"/>
        <v>103.00824677879669</v>
      </c>
      <c r="V37" s="87">
        <f t="shared" si="19"/>
        <v>103.42191942733673</v>
      </c>
      <c r="W37" s="87">
        <f t="shared" si="19"/>
        <v>102.42384098999338</v>
      </c>
      <c r="X37" s="87">
        <f t="shared" si="19"/>
        <v>102.09202145420925</v>
      </c>
      <c r="Y37" s="87">
        <f t="shared" si="19"/>
        <v>101.96765844459651</v>
      </c>
      <c r="Z37" s="87">
        <f t="shared" si="19"/>
        <v>102.20207423749179</v>
      </c>
      <c r="AA37" s="87">
        <f t="shared" si="19"/>
        <v>102.52105519316771</v>
      </c>
      <c r="AB37" s="87">
        <f t="shared" si="19"/>
        <v>102.66359022883157</v>
      </c>
      <c r="AC37" s="87">
        <f t="shared" si="19"/>
        <v>102.75167863357598</v>
      </c>
      <c r="AD37" s="87">
        <f t="shared" si="19"/>
        <v>102.78674487987543</v>
      </c>
      <c r="AE37" s="87">
        <f t="shared" si="19"/>
        <v>102.7990300567027</v>
      </c>
      <c r="AF37" s="87">
        <f t="shared" si="19"/>
        <v>102.79851797920062</v>
      </c>
      <c r="AG37" s="87">
        <f t="shared" si="19"/>
        <v>102.82117104770566</v>
      </c>
      <c r="AH37" s="87">
        <f t="shared" si="19"/>
        <v>102.90527138020636</v>
      </c>
      <c r="AI37" s="87">
        <f t="shared" si="19"/>
        <v>102.93740219092547</v>
      </c>
      <c r="AJ37" s="87">
        <f t="shared" si="19"/>
        <v>102.98614762178606</v>
      </c>
      <c r="AK37" s="87">
        <f t="shared" si="19"/>
        <v>103.04584932848489</v>
      </c>
      <c r="AL37" s="87">
        <f t="shared" si="19"/>
        <v>103.15917223444819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79.687981158928537</v>
      </c>
      <c r="N38" s="11">
        <v>85.435952550924043</v>
      </c>
      <c r="O38" s="11">
        <v>82.363056858728427</v>
      </c>
      <c r="P38" s="11">
        <v>80.286153859733801</v>
      </c>
      <c r="Q38" s="11">
        <v>83.032365565520607</v>
      </c>
      <c r="R38" s="11">
        <v>79.977945128675628</v>
      </c>
      <c r="S38" s="11">
        <v>88.394486071243321</v>
      </c>
      <c r="T38" s="11">
        <v>86.397318323337785</v>
      </c>
      <c r="U38" s="11">
        <v>78.975031333956622</v>
      </c>
      <c r="V38" s="11">
        <v>80.26619720776003</v>
      </c>
      <c r="W38" s="11">
        <v>77.663942988447246</v>
      </c>
      <c r="X38" s="11">
        <v>72.109368433457774</v>
      </c>
      <c r="Y38" s="11">
        <v>71.511917355000634</v>
      </c>
      <c r="Z38" s="11">
        <v>71.226128690051482</v>
      </c>
      <c r="AA38" s="11">
        <v>71.004007519459321</v>
      </c>
      <c r="AB38" s="11">
        <v>70.65865649698415</v>
      </c>
      <c r="AC38" s="11">
        <v>70.270355032358793</v>
      </c>
      <c r="AD38" s="11">
        <v>69.830622268981273</v>
      </c>
      <c r="AE38" s="11">
        <v>69.367251847377759</v>
      </c>
      <c r="AF38" s="11">
        <v>68.897652285026012</v>
      </c>
      <c r="AG38" s="11">
        <v>68.427190086656054</v>
      </c>
      <c r="AH38" s="11">
        <v>68.025575246743173</v>
      </c>
      <c r="AI38" s="11">
        <v>67.560851750469965</v>
      </c>
      <c r="AJ38" s="11">
        <v>67.107990187340334</v>
      </c>
      <c r="AK38" s="11">
        <v>66.674504064083351</v>
      </c>
      <c r="AL38" s="11">
        <v>66.294145157171968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19.946590831165182</v>
      </c>
      <c r="N39" s="11">
        <v>20.035981568954814</v>
      </c>
      <c r="O39" s="11">
        <v>20.118927445741281</v>
      </c>
      <c r="P39" s="11">
        <v>20.396800608327336</v>
      </c>
      <c r="Q39" s="11">
        <v>19.427180322609839</v>
      </c>
      <c r="R39" s="11">
        <v>22.326593894269095</v>
      </c>
      <c r="S39" s="11">
        <v>22.007454503871447</v>
      </c>
      <c r="T39" s="11">
        <v>23.615519181425668</v>
      </c>
      <c r="U39" s="11">
        <v>24.03321544484006</v>
      </c>
      <c r="V39" s="11">
        <v>23.155722219576706</v>
      </c>
      <c r="W39" s="11">
        <v>24.75989800154613</v>
      </c>
      <c r="X39" s="11">
        <v>29.982653020751471</v>
      </c>
      <c r="Y39" s="11">
        <v>30.455741089595879</v>
      </c>
      <c r="Z39" s="11">
        <v>30.975945547440308</v>
      </c>
      <c r="AA39" s="11">
        <v>31.51704767370839</v>
      </c>
      <c r="AB39" s="11">
        <v>32.004933731847409</v>
      </c>
      <c r="AC39" s="11">
        <v>32.481323601217191</v>
      </c>
      <c r="AD39" s="11">
        <v>32.956122610894155</v>
      </c>
      <c r="AE39" s="11">
        <v>33.431778209324946</v>
      </c>
      <c r="AF39" s="11">
        <v>33.900865694174612</v>
      </c>
      <c r="AG39" s="11">
        <v>34.393980961049607</v>
      </c>
      <c r="AH39" s="11">
        <v>34.879696133463177</v>
      </c>
      <c r="AI39" s="11">
        <v>35.376550440455496</v>
      </c>
      <c r="AJ39" s="11">
        <v>35.878157434445725</v>
      </c>
      <c r="AK39" s="11">
        <v>36.37134526440154</v>
      </c>
      <c r="AL39" s="11">
        <v>36.865027077276217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85.121337787883846</v>
      </c>
      <c r="N41" s="87">
        <f t="shared" ref="N41" si="20">SUM(N42:N43)</f>
        <v>81.849571000899516</v>
      </c>
      <c r="O41" s="87">
        <f t="shared" ref="O41" si="21">SUM(O42:O43)</f>
        <v>77.565859219618034</v>
      </c>
      <c r="P41" s="87">
        <f t="shared" ref="P41" si="22">SUM(P42:P43)</f>
        <v>82.647550707195492</v>
      </c>
      <c r="Q41" s="87">
        <f t="shared" ref="Q41" si="23">SUM(Q42:Q43)</f>
        <v>85.99597765558201</v>
      </c>
      <c r="R41" s="87">
        <f t="shared" ref="R41" si="24">SUM(R42:R43)</f>
        <v>89.840821301700615</v>
      </c>
      <c r="S41" s="87">
        <f t="shared" ref="S41" si="25">SUM(S42:S43)</f>
        <v>90.847310377452828</v>
      </c>
      <c r="T41" s="87">
        <f t="shared" ref="T41" si="26">SUM(T42:T43)</f>
        <v>92.401611371176443</v>
      </c>
      <c r="U41" s="87">
        <f t="shared" ref="U41" si="27">SUM(U42:U43)</f>
        <v>97.449828366495296</v>
      </c>
      <c r="V41" s="87">
        <f t="shared" ref="V41" si="28">SUM(V42:V43)</f>
        <v>87.017006399487997</v>
      </c>
      <c r="W41" s="87">
        <f t="shared" ref="W41" si="29">SUM(W42:W43)</f>
        <v>80.930670843868086</v>
      </c>
      <c r="X41" s="87">
        <f t="shared" ref="X41" si="30">SUM(X42:X43)</f>
        <v>90.852273541194791</v>
      </c>
      <c r="Y41" s="87">
        <f t="shared" ref="Y41" si="31">SUM(Y42:Y43)</f>
        <v>90.698646937230421</v>
      </c>
      <c r="Z41" s="87">
        <f t="shared" ref="Z41" si="32">SUM(Z42:Z43)</f>
        <v>90.677716525924964</v>
      </c>
      <c r="AA41" s="87">
        <f t="shared" ref="AA41" si="33">SUM(AA42:AA43)</f>
        <v>90.760301130511635</v>
      </c>
      <c r="AB41" s="87">
        <f t="shared" ref="AB41" si="34">SUM(AB42:AB43)</f>
        <v>90.674003999095049</v>
      </c>
      <c r="AC41" s="87">
        <f t="shared" ref="AC41" si="35">SUM(AC42:AC43)</f>
        <v>90.493708578843666</v>
      </c>
      <c r="AD41" s="87">
        <f t="shared" ref="AD41" si="36">SUM(AD42:AD43)</f>
        <v>90.229192714070365</v>
      </c>
      <c r="AE41" s="87">
        <f t="shared" ref="AE41" si="37">SUM(AE42:AE43)</f>
        <v>89.866464255198792</v>
      </c>
      <c r="AF41" s="87">
        <f t="shared" ref="AF41" si="38">SUM(AF42:AF43)</f>
        <v>89.5240277261708</v>
      </c>
      <c r="AG41" s="87">
        <f t="shared" ref="AG41" si="39">SUM(AG42:AG43)</f>
        <v>89.224442092529017</v>
      </c>
      <c r="AH41" s="87">
        <f t="shared" ref="AH41" si="40">SUM(AH42:AH43)</f>
        <v>88.935562272870953</v>
      </c>
      <c r="AI41" s="87">
        <f t="shared" ref="AI41" si="41">SUM(AI42:AI43)</f>
        <v>88.632133656595727</v>
      </c>
      <c r="AJ41" s="87">
        <f t="shared" ref="AJ41" si="42">SUM(AJ42:AJ43)</f>
        <v>88.314491311121941</v>
      </c>
      <c r="AK41" s="87">
        <f t="shared" ref="AK41" si="43">SUM(AK42:AK43)</f>
        <v>87.917700958903595</v>
      </c>
      <c r="AL41" s="87">
        <f t="shared" ref="AL41" si="44">SUM(AL42:AL43)</f>
        <v>87.529723374812619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39.732259499983194</v>
      </c>
      <c r="N42" s="11">
        <v>38.544781715138143</v>
      </c>
      <c r="O42" s="11">
        <v>37.482941353750135</v>
      </c>
      <c r="P42" s="11">
        <v>39.648229066004788</v>
      </c>
      <c r="Q42" s="11">
        <v>40.901905749696589</v>
      </c>
      <c r="R42" s="11">
        <v>43.263880473900223</v>
      </c>
      <c r="S42" s="11">
        <v>41.916388209393524</v>
      </c>
      <c r="T42" s="11">
        <v>43.766381656542968</v>
      </c>
      <c r="U42" s="11">
        <v>44.446279772295888</v>
      </c>
      <c r="V42" s="11">
        <v>40.722870035946812</v>
      </c>
      <c r="W42" s="11">
        <v>37.555238680968884</v>
      </c>
      <c r="X42" s="11">
        <v>44.987664611134626</v>
      </c>
      <c r="Y42" s="11">
        <v>44.868174119786829</v>
      </c>
      <c r="Z42" s="11">
        <v>44.738302704319494</v>
      </c>
      <c r="AA42" s="11">
        <v>44.69793292878748</v>
      </c>
      <c r="AB42" s="11">
        <v>44.646595343751983</v>
      </c>
      <c r="AC42" s="11">
        <v>44.562691334130768</v>
      </c>
      <c r="AD42" s="11">
        <v>44.450823881565604</v>
      </c>
      <c r="AE42" s="11">
        <v>44.250862904220519</v>
      </c>
      <c r="AF42" s="11">
        <v>44.055712726145551</v>
      </c>
      <c r="AG42" s="11">
        <v>43.881994206633756</v>
      </c>
      <c r="AH42" s="11">
        <v>43.762502859692887</v>
      </c>
      <c r="AI42" s="11">
        <v>43.635086740390477</v>
      </c>
      <c r="AJ42" s="11">
        <v>43.475775814700377</v>
      </c>
      <c r="AK42" s="11">
        <v>43.241423354125295</v>
      </c>
      <c r="AL42" s="11">
        <v>42.994420350155913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45.389078287900645</v>
      </c>
      <c r="N43" s="11">
        <v>43.30478928576138</v>
      </c>
      <c r="O43" s="11">
        <v>40.082917865867891</v>
      </c>
      <c r="P43" s="11">
        <v>42.999321641190704</v>
      </c>
      <c r="Q43" s="11">
        <v>45.094071905885414</v>
      </c>
      <c r="R43" s="11">
        <v>46.576940827800392</v>
      </c>
      <c r="S43" s="11">
        <v>48.930922168059297</v>
      </c>
      <c r="T43" s="11">
        <v>48.635229714633475</v>
      </c>
      <c r="U43" s="11">
        <v>53.003548594199415</v>
      </c>
      <c r="V43" s="11">
        <v>46.294136363541192</v>
      </c>
      <c r="W43" s="11">
        <v>43.375432162899195</v>
      </c>
      <c r="X43" s="11">
        <v>45.864608930060157</v>
      </c>
      <c r="Y43" s="11">
        <v>45.830472817443592</v>
      </c>
      <c r="Z43" s="11">
        <v>45.93941382160547</v>
      </c>
      <c r="AA43" s="11">
        <v>46.062368201724155</v>
      </c>
      <c r="AB43" s="11">
        <v>46.027408655343073</v>
      </c>
      <c r="AC43" s="11">
        <v>45.931017244712898</v>
      </c>
      <c r="AD43" s="11">
        <v>45.778368832504761</v>
      </c>
      <c r="AE43" s="11">
        <v>45.615601350978267</v>
      </c>
      <c r="AF43" s="11">
        <v>45.468315000025257</v>
      </c>
      <c r="AG43" s="11">
        <v>45.342447885895261</v>
      </c>
      <c r="AH43" s="11">
        <v>45.173059413178073</v>
      </c>
      <c r="AI43" s="11">
        <v>44.997046916205242</v>
      </c>
      <c r="AJ43" s="11">
        <v>44.838715496421564</v>
      </c>
      <c r="AK43" s="11">
        <v>44.676277604778306</v>
      </c>
      <c r="AL43" s="11">
        <v>44.535303024656706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135.62657423354005</v>
      </c>
      <c r="N45" s="87">
        <f t="shared" ref="N45" si="45">SUM(N46:N47)</f>
        <v>131.22324289964538</v>
      </c>
      <c r="O45" s="87">
        <f t="shared" ref="O45" si="46">SUM(O46:O47)</f>
        <v>124.96652755906699</v>
      </c>
      <c r="P45" s="87">
        <f t="shared" ref="P45" si="47">SUM(P46:P47)</f>
        <v>130.0786257943515</v>
      </c>
      <c r="Q45" s="87">
        <f t="shared" ref="Q45" si="48">SUM(Q46:Q47)</f>
        <v>133.60517578906467</v>
      </c>
      <c r="R45" s="87">
        <f t="shared" ref="R45" si="49">SUM(R46:R47)</f>
        <v>141.21005023494413</v>
      </c>
      <c r="S45" s="87">
        <f t="shared" ref="S45" si="50">SUM(S46:S47)</f>
        <v>138.70813429725507</v>
      </c>
      <c r="T45" s="87">
        <f t="shared" ref="T45" si="51">SUM(T46:T47)</f>
        <v>139.61326340464294</v>
      </c>
      <c r="U45" s="87">
        <f t="shared" ref="U45" si="52">SUM(U46:U47)</f>
        <v>135.32895396769746</v>
      </c>
      <c r="V45" s="87">
        <f t="shared" ref="V45" si="53">SUM(V46:V47)</f>
        <v>132.67338922496643</v>
      </c>
      <c r="W45" s="87">
        <f t="shared" ref="W45" si="54">SUM(W46:W47)</f>
        <v>121.95422184074346</v>
      </c>
      <c r="X45" s="87">
        <f t="shared" ref="X45" si="55">SUM(X46:X47)</f>
        <v>121.36341995661454</v>
      </c>
      <c r="Y45" s="87">
        <f t="shared" ref="Y45" si="56">SUM(Y46:Y47)</f>
        <v>120.12527339522642</v>
      </c>
      <c r="Z45" s="87">
        <f t="shared" ref="Z45" si="57">SUM(Z46:Z47)</f>
        <v>119.13016206802752</v>
      </c>
      <c r="AA45" s="87">
        <f t="shared" ref="AA45" si="58">SUM(AA46:AA47)</f>
        <v>118.41776637940904</v>
      </c>
      <c r="AB45" s="87">
        <f t="shared" ref="AB45" si="59">SUM(AB46:AB47)</f>
        <v>117.58327806917306</v>
      </c>
      <c r="AC45" s="87">
        <f t="shared" ref="AC45" si="60">SUM(AC46:AC47)</f>
        <v>116.60617302453301</v>
      </c>
      <c r="AD45" s="87">
        <f t="shared" ref="AD45" si="61">SUM(AD46:AD47)</f>
        <v>115.59709051556158</v>
      </c>
      <c r="AE45" s="87">
        <f t="shared" ref="AE45" si="62">SUM(AE46:AE47)</f>
        <v>114.62070563431509</v>
      </c>
      <c r="AF45" s="87">
        <f t="shared" ref="AF45" si="63">SUM(AF46:AF47)</f>
        <v>113.63968634120447</v>
      </c>
      <c r="AG45" s="87">
        <f t="shared" ref="AG45" si="64">SUM(AG46:AG47)</f>
        <v>112.64003964760431</v>
      </c>
      <c r="AH45" s="87">
        <f t="shared" ref="AH45" si="65">SUM(AH46:AH47)</f>
        <v>111.5548164640163</v>
      </c>
      <c r="AI45" s="87">
        <f t="shared" ref="AI45" si="66">SUM(AI46:AI47)</f>
        <v>110.5283832144397</v>
      </c>
      <c r="AJ45" s="87">
        <f t="shared" ref="AJ45" si="67">SUM(AJ46:AJ47)</f>
        <v>109.5268790336256</v>
      </c>
      <c r="AK45" s="87">
        <f t="shared" ref="AK45" si="68">SUM(AK46:AK47)</f>
        <v>108.51894080348049</v>
      </c>
      <c r="AL45" s="87">
        <f t="shared" ref="AL45" si="69">SUM(AL46:AL47)</f>
        <v>107.55902648492737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22.26210339229133</v>
      </c>
      <c r="N46" s="11">
        <v>22.026498409279935</v>
      </c>
      <c r="O46" s="11">
        <v>21.61732091023163</v>
      </c>
      <c r="P46" s="11">
        <v>21.67434597095939</v>
      </c>
      <c r="Q46" s="11">
        <v>23.520198818883774</v>
      </c>
      <c r="R46" s="11">
        <v>25.74428247312817</v>
      </c>
      <c r="S46" s="11">
        <v>26.395221673017865</v>
      </c>
      <c r="T46" s="11">
        <v>24.188076486745778</v>
      </c>
      <c r="U46" s="11">
        <v>23.968028086091376</v>
      </c>
      <c r="V46" s="11">
        <v>22.473084288946584</v>
      </c>
      <c r="W46" s="11">
        <v>20.663134963070824</v>
      </c>
      <c r="X46" s="11">
        <v>17.417006766521816</v>
      </c>
      <c r="Y46" s="11">
        <v>17.281732430557341</v>
      </c>
      <c r="Z46" s="11">
        <v>17.182557367840538</v>
      </c>
      <c r="AA46" s="11">
        <v>17.111631045054558</v>
      </c>
      <c r="AB46" s="11">
        <v>17.011380192363362</v>
      </c>
      <c r="AC46" s="11">
        <v>16.88428715068444</v>
      </c>
      <c r="AD46" s="11">
        <v>16.74681470356812</v>
      </c>
      <c r="AE46" s="11">
        <v>16.603552178201127</v>
      </c>
      <c r="AF46" s="11">
        <v>16.457972968079563</v>
      </c>
      <c r="AG46" s="11">
        <v>16.311618935725033</v>
      </c>
      <c r="AH46" s="11">
        <v>16.15828596015125</v>
      </c>
      <c r="AI46" s="11">
        <v>16.005150950291107</v>
      </c>
      <c r="AJ46" s="11">
        <v>15.856860552842264</v>
      </c>
      <c r="AK46" s="11">
        <v>15.709399197528571</v>
      </c>
      <c r="AL46" s="11">
        <v>15.562876365827208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113.36447084124872</v>
      </c>
      <c r="N47" s="11">
        <v>109.19674449036546</v>
      </c>
      <c r="O47" s="11">
        <v>103.34920664883536</v>
      </c>
      <c r="P47" s="11">
        <v>108.40427982339212</v>
      </c>
      <c r="Q47" s="11">
        <v>110.0849769701809</v>
      </c>
      <c r="R47" s="11">
        <v>115.46576776181597</v>
      </c>
      <c r="S47" s="11">
        <v>112.31291262423721</v>
      </c>
      <c r="T47" s="11">
        <v>115.42518691789716</v>
      </c>
      <c r="U47" s="11">
        <v>111.36092588160609</v>
      </c>
      <c r="V47" s="11">
        <v>110.20030493601985</v>
      </c>
      <c r="W47" s="11">
        <v>101.29108687767264</v>
      </c>
      <c r="X47" s="11">
        <v>103.94641319009271</v>
      </c>
      <c r="Y47" s="11">
        <v>102.84354096466907</v>
      </c>
      <c r="Z47" s="11">
        <v>101.94760470018699</v>
      </c>
      <c r="AA47" s="11">
        <v>101.30613533435449</v>
      </c>
      <c r="AB47" s="11">
        <v>100.5718978768097</v>
      </c>
      <c r="AC47" s="11">
        <v>99.721885873848564</v>
      </c>
      <c r="AD47" s="11">
        <v>98.850275811993455</v>
      </c>
      <c r="AE47" s="11">
        <v>98.017153456113959</v>
      </c>
      <c r="AF47" s="11">
        <v>97.181713373124907</v>
      </c>
      <c r="AG47" s="11">
        <v>96.328420711879275</v>
      </c>
      <c r="AH47" s="11">
        <v>95.396530503865051</v>
      </c>
      <c r="AI47" s="11">
        <v>94.523232264148589</v>
      </c>
      <c r="AJ47" s="11">
        <v>93.670018480783341</v>
      </c>
      <c r="AK47" s="11">
        <v>92.809541605951921</v>
      </c>
      <c r="AL47" s="11">
        <v>91.996150119100164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1100.0619999999994</v>
      </c>
      <c r="N49" s="87">
        <f t="shared" si="70"/>
        <v>1092.3040000000001</v>
      </c>
      <c r="O49" s="87">
        <f t="shared" si="70"/>
        <v>1094.8640000000003</v>
      </c>
      <c r="P49" s="87">
        <f t="shared" si="70"/>
        <v>1098.7970000000005</v>
      </c>
      <c r="Q49" s="87">
        <f t="shared" si="70"/>
        <v>1123.7949999999994</v>
      </c>
      <c r="R49" s="87">
        <f t="shared" si="70"/>
        <v>1162.1159999999995</v>
      </c>
      <c r="S49" s="87">
        <f t="shared" si="70"/>
        <v>1186.0980000000004</v>
      </c>
      <c r="T49" s="87">
        <f t="shared" si="70"/>
        <v>1197.9900000000005</v>
      </c>
      <c r="U49" s="87">
        <f t="shared" si="70"/>
        <v>1208.3590000000004</v>
      </c>
      <c r="V49" s="87">
        <f t="shared" si="70"/>
        <v>1209.5720000000008</v>
      </c>
      <c r="W49" s="87">
        <f t="shared" si="70"/>
        <v>1222.0609999999999</v>
      </c>
      <c r="X49" s="87">
        <f t="shared" si="70"/>
        <v>1222.6909999999998</v>
      </c>
      <c r="Y49" s="87">
        <f t="shared" si="70"/>
        <v>1223.0799999999997</v>
      </c>
      <c r="Z49" s="87">
        <f t="shared" si="70"/>
        <v>1227.1270000000004</v>
      </c>
      <c r="AA49" s="87">
        <f t="shared" si="70"/>
        <v>1233.2089999999998</v>
      </c>
      <c r="AB49" s="87">
        <f t="shared" si="70"/>
        <v>1237.7159999999999</v>
      </c>
      <c r="AC49" s="87">
        <f t="shared" si="70"/>
        <v>1241.3670000000004</v>
      </c>
      <c r="AD49" s="87">
        <f t="shared" si="70"/>
        <v>1244.5649999999996</v>
      </c>
      <c r="AE49" s="87">
        <f t="shared" ref="AE49:AL49" si="71">SUM(AE5,AE9,AE15,AE22,AE26,AE32,AE37,AE41,AE45)</f>
        <v>1247.8220000000008</v>
      </c>
      <c r="AF49" s="87">
        <f t="shared" si="71"/>
        <v>1251.0739999999998</v>
      </c>
      <c r="AG49" s="87">
        <f t="shared" si="71"/>
        <v>1254.8160000000003</v>
      </c>
      <c r="AH49" s="87">
        <f t="shared" si="71"/>
        <v>1258.4580000000003</v>
      </c>
      <c r="AI49" s="87">
        <f t="shared" si="71"/>
        <v>1262.1440000000002</v>
      </c>
      <c r="AJ49" s="87">
        <f t="shared" si="71"/>
        <v>1265.9450000000002</v>
      </c>
      <c r="AK49" s="87">
        <f t="shared" si="71"/>
        <v>1269.7170000000006</v>
      </c>
      <c r="AL49" s="87">
        <f t="shared" si="71"/>
        <v>1273.508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7.7503429075779284E-2</v>
      </c>
      <c r="N52" s="337">
        <f t="shared" si="73"/>
        <v>8.4796501699910376E-2</v>
      </c>
      <c r="O52" s="337">
        <f t="shared" si="73"/>
        <v>8.8224309912238327E-2</v>
      </c>
      <c r="P52" s="337">
        <f t="shared" si="73"/>
        <v>8.7626340017022256E-2</v>
      </c>
      <c r="Q52" s="337">
        <f t="shared" si="73"/>
        <v>8.5727374497980999E-2</v>
      </c>
      <c r="R52" s="337">
        <f t="shared" si="73"/>
        <v>8.8485540412849673E-2</v>
      </c>
      <c r="S52" s="337">
        <f t="shared" si="73"/>
        <v>9.066111415282016E-2</v>
      </c>
      <c r="T52" s="337">
        <f t="shared" si="73"/>
        <v>9.3982915819152996E-2</v>
      </c>
      <c r="U52" s="337">
        <f t="shared" si="73"/>
        <v>9.423930632587664E-2</v>
      </c>
      <c r="V52" s="337">
        <f t="shared" si="73"/>
        <v>9.7716269107583006E-2</v>
      </c>
      <c r="W52" s="337">
        <f t="shared" si="73"/>
        <v>0.10203336388437249</v>
      </c>
      <c r="X52" s="337">
        <f t="shared" si="73"/>
        <v>9.8829724227427099E-2</v>
      </c>
      <c r="Y52" s="337">
        <f t="shared" si="73"/>
        <v>9.9457025983267791E-2</v>
      </c>
      <c r="Z52" s="337">
        <f t="shared" si="73"/>
        <v>0.10015577844976901</v>
      </c>
      <c r="AA52" s="337">
        <f t="shared" si="73"/>
        <v>0.10086333098677439</v>
      </c>
      <c r="AB52" s="337">
        <f t="shared" si="73"/>
        <v>0.1016129320975294</v>
      </c>
      <c r="AC52" s="337">
        <f t="shared" si="73"/>
        <v>0.10237124812655918</v>
      </c>
      <c r="AD52" s="337">
        <f t="shared" si="73"/>
        <v>0.1031648775781699</v>
      </c>
      <c r="AE52" s="337">
        <f t="shared" ref="AE52:AL52" si="74">AE5/AE$49</f>
        <v>0.10399409614209756</v>
      </c>
      <c r="AF52" s="337">
        <f t="shared" si="74"/>
        <v>0.10483542295286429</v>
      </c>
      <c r="AG52" s="337">
        <f t="shared" si="74"/>
        <v>0.10569984183057027</v>
      </c>
      <c r="AH52" s="337">
        <f t="shared" si="74"/>
        <v>0.10655615048361818</v>
      </c>
      <c r="AI52" s="337">
        <f t="shared" si="74"/>
        <v>0.10738111029550235</v>
      </c>
      <c r="AJ52" s="337">
        <f t="shared" si="74"/>
        <v>0.10820502879658014</v>
      </c>
      <c r="AK52" s="337">
        <f t="shared" si="74"/>
        <v>0.10902104049223359</v>
      </c>
      <c r="AL52" s="337">
        <f t="shared" si="74"/>
        <v>0.11001805631343951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5.1967885329583199E-2</v>
      </c>
      <c r="N53" s="336">
        <f t="shared" si="75"/>
        <v>5.6404681561749465E-2</v>
      </c>
      <c r="O53" s="336">
        <f t="shared" si="75"/>
        <v>5.899182018539794E-2</v>
      </c>
      <c r="P53" s="336">
        <f t="shared" si="75"/>
        <v>5.8821125316467104E-2</v>
      </c>
      <c r="Q53" s="336">
        <f t="shared" si="75"/>
        <v>5.5519291519189447E-2</v>
      </c>
      <c r="R53" s="336">
        <f t="shared" si="75"/>
        <v>5.8610496479739163E-2</v>
      </c>
      <c r="S53" s="336">
        <f t="shared" si="75"/>
        <v>6.2167727940459883E-2</v>
      </c>
      <c r="T53" s="336">
        <f t="shared" si="75"/>
        <v>6.3942479382672071E-2</v>
      </c>
      <c r="U53" s="336">
        <f t="shared" si="75"/>
        <v>6.4992574867570554E-2</v>
      </c>
      <c r="V53" s="336">
        <f t="shared" si="75"/>
        <v>6.6717352411951439E-2</v>
      </c>
      <c r="W53" s="336">
        <f t="shared" si="75"/>
        <v>7.0681075433845497E-2</v>
      </c>
      <c r="X53" s="336">
        <f t="shared" si="75"/>
        <v>6.3138222396039737E-2</v>
      </c>
      <c r="Y53" s="336">
        <f t="shared" si="75"/>
        <v>6.3540071985965854E-2</v>
      </c>
      <c r="Z53" s="336">
        <f t="shared" si="75"/>
        <v>6.3924439271896227E-2</v>
      </c>
      <c r="AA53" s="336">
        <f t="shared" si="75"/>
        <v>6.4288982711171797E-2</v>
      </c>
      <c r="AB53" s="336">
        <f t="shared" si="75"/>
        <v>6.4663113884316226E-2</v>
      </c>
      <c r="AC53" s="336">
        <f t="shared" si="75"/>
        <v>6.5048295185146682E-2</v>
      </c>
      <c r="AD53" s="336">
        <f t="shared" si="75"/>
        <v>6.5444653219077234E-2</v>
      </c>
      <c r="AE53" s="336">
        <f t="shared" ref="AE53:AL53" si="76">AE6/AE$49</f>
        <v>6.5861091385185921E-2</v>
      </c>
      <c r="AF53" s="336">
        <f t="shared" si="76"/>
        <v>6.6276148227081333E-2</v>
      </c>
      <c r="AG53" s="336">
        <f t="shared" si="76"/>
        <v>6.6709712885253347E-2</v>
      </c>
      <c r="AH53" s="336">
        <f t="shared" si="76"/>
        <v>6.7127896889780728E-2</v>
      </c>
      <c r="AI53" s="336">
        <f t="shared" si="76"/>
        <v>6.7541529245168166E-2</v>
      </c>
      <c r="AJ53" s="336">
        <f t="shared" si="76"/>
        <v>6.7956893132589888E-2</v>
      </c>
      <c r="AK53" s="336">
        <f t="shared" si="76"/>
        <v>6.8370097046032002E-2</v>
      </c>
      <c r="AL53" s="336">
        <f t="shared" si="76"/>
        <v>6.880228800236643E-2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2.5535543746196085E-2</v>
      </c>
      <c r="N54" s="336">
        <f t="shared" si="77"/>
        <v>2.8391820138160911E-2</v>
      </c>
      <c r="O54" s="336">
        <f t="shared" si="77"/>
        <v>2.9232489726840383E-2</v>
      </c>
      <c r="P54" s="336">
        <f t="shared" si="77"/>
        <v>2.8805214700555155E-2</v>
      </c>
      <c r="Q54" s="336">
        <f t="shared" si="77"/>
        <v>3.0208082978791552E-2</v>
      </c>
      <c r="R54" s="336">
        <f t="shared" si="77"/>
        <v>2.9875043933110506E-2</v>
      </c>
      <c r="S54" s="336">
        <f t="shared" si="77"/>
        <v>2.8493386212360271E-2</v>
      </c>
      <c r="T54" s="336">
        <f t="shared" si="77"/>
        <v>3.0040436436480931E-2</v>
      </c>
      <c r="U54" s="336">
        <f t="shared" si="77"/>
        <v>2.9246731458306092E-2</v>
      </c>
      <c r="V54" s="336">
        <f t="shared" si="77"/>
        <v>3.0998916695631554E-2</v>
      </c>
      <c r="W54" s="336">
        <f t="shared" si="77"/>
        <v>3.135228845052699E-2</v>
      </c>
      <c r="X54" s="336">
        <f t="shared" si="77"/>
        <v>3.5691501831387348E-2</v>
      </c>
      <c r="Y54" s="336">
        <f t="shared" si="77"/>
        <v>3.591695399730193E-2</v>
      </c>
      <c r="Z54" s="336">
        <f t="shared" si="77"/>
        <v>3.6231339177872787E-2</v>
      </c>
      <c r="AA54" s="336">
        <f t="shared" si="77"/>
        <v>3.6574348275602596E-2</v>
      </c>
      <c r="AB54" s="336">
        <f t="shared" si="77"/>
        <v>3.6949818213213165E-2</v>
      </c>
      <c r="AC54" s="336">
        <f t="shared" si="77"/>
        <v>3.7322952941412496E-2</v>
      </c>
      <c r="AD54" s="336">
        <f t="shared" si="77"/>
        <v>3.7720224359092676E-2</v>
      </c>
      <c r="AE54" s="336">
        <f t="shared" ref="AE54:AL54" si="78">AE7/AE$49</f>
        <v>3.8133004756911629E-2</v>
      </c>
      <c r="AF54" s="336">
        <f t="shared" si="78"/>
        <v>3.8559274725782945E-2</v>
      </c>
      <c r="AG54" s="336">
        <f t="shared" si="78"/>
        <v>3.8990128945316928E-2</v>
      </c>
      <c r="AH54" s="336">
        <f t="shared" si="78"/>
        <v>3.9428253593837448E-2</v>
      </c>
      <c r="AI54" s="336">
        <f t="shared" si="78"/>
        <v>3.983958105033418E-2</v>
      </c>
      <c r="AJ54" s="336">
        <f t="shared" si="78"/>
        <v>4.0248135663990242E-2</v>
      </c>
      <c r="AK54" s="336">
        <f t="shared" si="78"/>
        <v>4.0650943446201598E-2</v>
      </c>
      <c r="AL54" s="336">
        <f t="shared" si="78"/>
        <v>4.1215768311073084E-2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0.18171141090090695</v>
      </c>
      <c r="N56" s="337">
        <f t="shared" si="79"/>
        <v>0.17637794907660362</v>
      </c>
      <c r="O56" s="337">
        <f t="shared" si="79"/>
        <v>0.1822712519392537</v>
      </c>
      <c r="P56" s="337">
        <f t="shared" si="79"/>
        <v>0.18381141165055156</v>
      </c>
      <c r="Q56" s="337">
        <f t="shared" si="79"/>
        <v>0.17903781748791772</v>
      </c>
      <c r="R56" s="337">
        <f t="shared" si="79"/>
        <v>0.17579302844365707</v>
      </c>
      <c r="S56" s="337">
        <f t="shared" si="79"/>
        <v>0.18464593839104659</v>
      </c>
      <c r="T56" s="337">
        <f t="shared" si="79"/>
        <v>0.18194717059114893</v>
      </c>
      <c r="U56" s="337">
        <f t="shared" si="79"/>
        <v>0.19299962815328386</v>
      </c>
      <c r="V56" s="337">
        <f t="shared" si="79"/>
        <v>0.19741600466907513</v>
      </c>
      <c r="W56" s="337">
        <f t="shared" si="79"/>
        <v>0.2093434991106059</v>
      </c>
      <c r="X56" s="337">
        <f t="shared" si="79"/>
        <v>0.2146841427165338</v>
      </c>
      <c r="Y56" s="337">
        <f t="shared" si="79"/>
        <v>0.21613097420020019</v>
      </c>
      <c r="Z56" s="337">
        <f t="shared" si="79"/>
        <v>0.21773261030116983</v>
      </c>
      <c r="AA56" s="337">
        <f t="shared" si="79"/>
        <v>0.21927442531950839</v>
      </c>
      <c r="AB56" s="337">
        <f t="shared" si="79"/>
        <v>0.22083451812521582</v>
      </c>
      <c r="AC56" s="337">
        <f t="shared" si="79"/>
        <v>0.22242224002429631</v>
      </c>
      <c r="AD56" s="337">
        <f t="shared" si="79"/>
        <v>0.22409193894705956</v>
      </c>
      <c r="AE56" s="337">
        <f t="shared" ref="AE56:AL56" si="80">AE9/AE$49</f>
        <v>0.22588543709015749</v>
      </c>
      <c r="AF56" s="337">
        <f t="shared" si="80"/>
        <v>0.22764929953183094</v>
      </c>
      <c r="AG56" s="337">
        <f t="shared" si="80"/>
        <v>0.22946905571356879</v>
      </c>
      <c r="AH56" s="337">
        <f t="shared" si="80"/>
        <v>0.23122076597041069</v>
      </c>
      <c r="AI56" s="337">
        <f t="shared" si="80"/>
        <v>0.23296168158577304</v>
      </c>
      <c r="AJ56" s="337">
        <f t="shared" si="80"/>
        <v>0.23467991444603914</v>
      </c>
      <c r="AK56" s="337">
        <f t="shared" si="80"/>
        <v>0.23641096384035168</v>
      </c>
      <c r="AL56" s="337">
        <f t="shared" si="80"/>
        <v>0.23811205059313159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4.3645454362823091E-2</v>
      </c>
      <c r="N57" s="336">
        <f t="shared" si="81"/>
        <v>4.1451133942684106E-2</v>
      </c>
      <c r="O57" s="336">
        <f t="shared" si="81"/>
        <v>4.5470416205931501E-2</v>
      </c>
      <c r="P57" s="336">
        <f t="shared" si="81"/>
        <v>4.2624264760855124E-2</v>
      </c>
      <c r="Q57" s="336">
        <f t="shared" si="81"/>
        <v>4.4462085616828274E-2</v>
      </c>
      <c r="R57" s="336">
        <f t="shared" si="81"/>
        <v>4.399401327895254E-2</v>
      </c>
      <c r="S57" s="336">
        <f t="shared" si="81"/>
        <v>4.6004106909363962E-2</v>
      </c>
      <c r="T57" s="336">
        <f t="shared" si="81"/>
        <v>4.6233990798142839E-2</v>
      </c>
      <c r="U57" s="336">
        <f t="shared" si="81"/>
        <v>5.0358442724297778E-2</v>
      </c>
      <c r="V57" s="336">
        <f t="shared" si="81"/>
        <v>5.075336158438408E-2</v>
      </c>
      <c r="W57" s="336">
        <f t="shared" si="81"/>
        <v>5.3925716051552261E-2</v>
      </c>
      <c r="X57" s="336">
        <f t="shared" si="81"/>
        <v>5.4317422984259456E-2</v>
      </c>
      <c r="Y57" s="336">
        <f t="shared" si="81"/>
        <v>5.4747207654694721E-2</v>
      </c>
      <c r="Z57" s="336">
        <f t="shared" si="81"/>
        <v>5.5171788151148336E-2</v>
      </c>
      <c r="AA57" s="336">
        <f t="shared" si="81"/>
        <v>5.5613302850859955E-2</v>
      </c>
      <c r="AB57" s="336">
        <f t="shared" si="81"/>
        <v>5.6015791690216886E-2</v>
      </c>
      <c r="AC57" s="336">
        <f t="shared" si="81"/>
        <v>5.6417536136961509E-2</v>
      </c>
      <c r="AD57" s="336">
        <f t="shared" si="81"/>
        <v>5.6852538091314693E-2</v>
      </c>
      <c r="AE57" s="336">
        <f t="shared" ref="AE57:AL57" si="82">AE10/AE$49</f>
        <v>5.7316951850245768E-2</v>
      </c>
      <c r="AF57" s="336">
        <f t="shared" si="82"/>
        <v>5.7756064297118992E-2</v>
      </c>
      <c r="AG57" s="336">
        <f t="shared" si="82"/>
        <v>5.8213353325369345E-2</v>
      </c>
      <c r="AH57" s="336">
        <f t="shared" si="82"/>
        <v>5.8654152309567983E-2</v>
      </c>
      <c r="AI57" s="336">
        <f t="shared" si="82"/>
        <v>5.9110455564355159E-2</v>
      </c>
      <c r="AJ57" s="336">
        <f t="shared" si="82"/>
        <v>5.9543209545309839E-2</v>
      </c>
      <c r="AK57" s="336">
        <f t="shared" si="82"/>
        <v>6.0004045399392934E-2</v>
      </c>
      <c r="AL57" s="336">
        <f t="shared" si="82"/>
        <v>6.0454589825832489E-2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West Yorkshire</v>
      </c>
      <c r="L58" s="232" t="str">
        <f>'Occ T3'!A13</f>
        <v>22 Health professionals</v>
      </c>
      <c r="M58" s="336">
        <f t="shared" ref="M58:AD58" si="83">M11/M$49</f>
        <v>3.627168774799075E-2</v>
      </c>
      <c r="N58" s="336">
        <f t="shared" si="83"/>
        <v>3.7853237457427379E-2</v>
      </c>
      <c r="O58" s="336">
        <f t="shared" si="83"/>
        <v>3.7725113412019978E-2</v>
      </c>
      <c r="P58" s="336">
        <f t="shared" si="83"/>
        <v>3.8956599190612312E-2</v>
      </c>
      <c r="Q58" s="336">
        <f t="shared" si="83"/>
        <v>3.7412359398794892E-2</v>
      </c>
      <c r="R58" s="336">
        <f t="shared" si="83"/>
        <v>3.8544625603849768E-2</v>
      </c>
      <c r="S58" s="336">
        <f t="shared" si="83"/>
        <v>3.9098755056224233E-2</v>
      </c>
      <c r="T58" s="336">
        <f t="shared" si="83"/>
        <v>3.9135423164589997E-2</v>
      </c>
      <c r="U58" s="336">
        <f t="shared" si="83"/>
        <v>4.0292833423647582E-2</v>
      </c>
      <c r="V58" s="336">
        <f t="shared" si="83"/>
        <v>4.3628537446556426E-2</v>
      </c>
      <c r="W58" s="336">
        <f t="shared" si="83"/>
        <v>4.4042857453717527E-2</v>
      </c>
      <c r="X58" s="336">
        <f t="shared" si="83"/>
        <v>4.5394453609952597E-2</v>
      </c>
      <c r="Y58" s="336">
        <f t="shared" si="83"/>
        <v>4.5745063585114043E-2</v>
      </c>
      <c r="Z58" s="336">
        <f t="shared" si="83"/>
        <v>4.6094774570362596E-2</v>
      </c>
      <c r="AA58" s="336">
        <f t="shared" si="83"/>
        <v>4.6403957558490132E-2</v>
      </c>
      <c r="AB58" s="336">
        <f t="shared" si="83"/>
        <v>4.6717615689573277E-2</v>
      </c>
      <c r="AC58" s="336">
        <f t="shared" si="83"/>
        <v>4.7047629945017322E-2</v>
      </c>
      <c r="AD58" s="336">
        <f t="shared" si="83"/>
        <v>4.73807660412345E-2</v>
      </c>
      <c r="AE58" s="336">
        <f t="shared" ref="AE58:AL58" si="84">AE11/AE$49</f>
        <v>4.7755690328384788E-2</v>
      </c>
      <c r="AF58" s="336">
        <f t="shared" si="84"/>
        <v>4.809899179619008E-2</v>
      </c>
      <c r="AG58" s="336">
        <f t="shared" si="84"/>
        <v>4.8466980895180742E-2</v>
      </c>
      <c r="AH58" s="336">
        <f t="shared" si="84"/>
        <v>4.88223916255437E-2</v>
      </c>
      <c r="AI58" s="336">
        <f t="shared" si="84"/>
        <v>4.917298756258779E-2</v>
      </c>
      <c r="AJ58" s="336">
        <f t="shared" si="84"/>
        <v>4.9524694274958911E-2</v>
      </c>
      <c r="AK58" s="336">
        <f t="shared" si="84"/>
        <v>4.9854123941321132E-2</v>
      </c>
      <c r="AL58" s="336">
        <f t="shared" si="84"/>
        <v>5.015558548707278E-2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4.5877264095474317E-2</v>
      </c>
      <c r="N59" s="336">
        <f t="shared" si="85"/>
        <v>4.395433193708851E-2</v>
      </c>
      <c r="O59" s="336">
        <f t="shared" si="85"/>
        <v>4.4561997892707012E-2</v>
      </c>
      <c r="P59" s="336">
        <f t="shared" si="85"/>
        <v>4.5982285265667812E-2</v>
      </c>
      <c r="Q59" s="336">
        <f t="shared" si="85"/>
        <v>4.4289695314095559E-2</v>
      </c>
      <c r="R59" s="336">
        <f t="shared" si="85"/>
        <v>4.236391490291961E-2</v>
      </c>
      <c r="S59" s="336">
        <f t="shared" si="85"/>
        <v>4.4003535876910464E-2</v>
      </c>
      <c r="T59" s="336">
        <f t="shared" si="85"/>
        <v>4.1169518987553486E-2</v>
      </c>
      <c r="U59" s="336">
        <f t="shared" si="85"/>
        <v>4.3137729164801644E-2</v>
      </c>
      <c r="V59" s="336">
        <f t="shared" si="85"/>
        <v>4.3877479386295069E-2</v>
      </c>
      <c r="W59" s="336">
        <f t="shared" si="85"/>
        <v>4.542086007875179E-2</v>
      </c>
      <c r="X59" s="336">
        <f t="shared" si="85"/>
        <v>4.5398303553582216E-2</v>
      </c>
      <c r="Y59" s="336">
        <f t="shared" si="85"/>
        <v>4.5523480137116816E-2</v>
      </c>
      <c r="Z59" s="336">
        <f t="shared" si="85"/>
        <v>4.5721674660375952E-2</v>
      </c>
      <c r="AA59" s="336">
        <f t="shared" si="85"/>
        <v>4.5894698271477734E-2</v>
      </c>
      <c r="AB59" s="336">
        <f t="shared" si="85"/>
        <v>4.6088311847082855E-2</v>
      </c>
      <c r="AC59" s="336">
        <f t="shared" si="85"/>
        <v>4.6265443770522177E-2</v>
      </c>
      <c r="AD59" s="336">
        <f t="shared" si="85"/>
        <v>4.6461474355836183E-2</v>
      </c>
      <c r="AE59" s="336">
        <f t="shared" ref="AE59:AL59" si="86">AE12/AE$49</f>
        <v>4.6673727136624973E-2</v>
      </c>
      <c r="AF59" s="336">
        <f t="shared" si="86"/>
        <v>4.6922391804084924E-2</v>
      </c>
      <c r="AG59" s="336">
        <f t="shared" si="86"/>
        <v>4.7155068331168906E-2</v>
      </c>
      <c r="AH59" s="336">
        <f t="shared" si="86"/>
        <v>4.7385703027397724E-2</v>
      </c>
      <c r="AI59" s="336">
        <f t="shared" si="86"/>
        <v>4.7615330047035748E-2</v>
      </c>
      <c r="AJ59" s="336">
        <f t="shared" si="86"/>
        <v>4.7850754231921602E-2</v>
      </c>
      <c r="AK59" s="336">
        <f t="shared" si="86"/>
        <v>4.8078315743330227E-2</v>
      </c>
      <c r="AL59" s="336">
        <f t="shared" si="86"/>
        <v>4.8295466995399522E-2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5.5917004694618799E-2</v>
      </c>
      <c r="N60" s="336">
        <f t="shared" si="87"/>
        <v>5.3119245739403645E-2</v>
      </c>
      <c r="O60" s="336">
        <f t="shared" si="87"/>
        <v>5.4513724428595228E-2</v>
      </c>
      <c r="P60" s="336">
        <f t="shared" si="87"/>
        <v>5.624826243341631E-2</v>
      </c>
      <c r="Q60" s="336">
        <f t="shared" si="87"/>
        <v>5.287367715819899E-2</v>
      </c>
      <c r="R60" s="336">
        <f t="shared" si="87"/>
        <v>5.0890474657935142E-2</v>
      </c>
      <c r="S60" s="336">
        <f t="shared" si="87"/>
        <v>5.5539540548547914E-2</v>
      </c>
      <c r="T60" s="336">
        <f t="shared" si="87"/>
        <v>5.5408237640862591E-2</v>
      </c>
      <c r="U60" s="336">
        <f t="shared" si="87"/>
        <v>5.921062284053686E-2</v>
      </c>
      <c r="V60" s="336">
        <f t="shared" si="87"/>
        <v>5.9156626251839567E-2</v>
      </c>
      <c r="W60" s="336">
        <f t="shared" si="87"/>
        <v>6.5954065526584338E-2</v>
      </c>
      <c r="X60" s="336">
        <f t="shared" si="87"/>
        <v>6.9573962568739503E-2</v>
      </c>
      <c r="Y60" s="336">
        <f t="shared" si="87"/>
        <v>7.0115222823274606E-2</v>
      </c>
      <c r="Z60" s="336">
        <f t="shared" si="87"/>
        <v>7.0744372919282927E-2</v>
      </c>
      <c r="AA60" s="336">
        <f t="shared" si="87"/>
        <v>7.1362466638680566E-2</v>
      </c>
      <c r="AB60" s="336">
        <f t="shared" si="87"/>
        <v>7.201279889834282E-2</v>
      </c>
      <c r="AC60" s="336">
        <f t="shared" si="87"/>
        <v>7.269163017179528E-2</v>
      </c>
      <c r="AD60" s="336">
        <f t="shared" si="87"/>
        <v>7.3397160458674157E-2</v>
      </c>
      <c r="AE60" s="336">
        <f t="shared" ref="AE60:AL60" si="88">AE13/AE$49</f>
        <v>7.4139067774901937E-2</v>
      </c>
      <c r="AF60" s="336">
        <f t="shared" si="88"/>
        <v>7.4871851634436923E-2</v>
      </c>
      <c r="AG60" s="336">
        <f t="shared" si="88"/>
        <v>7.5633653161849793E-2</v>
      </c>
      <c r="AH60" s="336">
        <f t="shared" si="88"/>
        <v>7.6358519007901304E-2</v>
      </c>
      <c r="AI60" s="336">
        <f t="shared" si="88"/>
        <v>7.7062908411794362E-2</v>
      </c>
      <c r="AJ60" s="336">
        <f t="shared" si="88"/>
        <v>7.776125639384876E-2</v>
      </c>
      <c r="AK60" s="336">
        <f t="shared" si="88"/>
        <v>7.8474478756307406E-2</v>
      </c>
      <c r="AL60" s="336">
        <f t="shared" si="88"/>
        <v>7.9206408284826835E-2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0.11158478101076474</v>
      </c>
      <c r="N62" s="337">
        <f t="shared" si="89"/>
        <v>0.1116687817477225</v>
      </c>
      <c r="O62" s="337">
        <f t="shared" si="89"/>
        <v>0.11677523683927056</v>
      </c>
      <c r="P62" s="337">
        <f t="shared" si="89"/>
        <v>0.11399358058283406</v>
      </c>
      <c r="Q62" s="337">
        <f t="shared" si="89"/>
        <v>0.11240475045696453</v>
      </c>
      <c r="R62" s="337">
        <f t="shared" si="89"/>
        <v>0.1103937564719307</v>
      </c>
      <c r="S62" s="337">
        <f t="shared" si="89"/>
        <v>0.11399192518816452</v>
      </c>
      <c r="T62" s="337">
        <f t="shared" si="89"/>
        <v>0.11518811032777031</v>
      </c>
      <c r="U62" s="337">
        <f t="shared" si="89"/>
        <v>0.11882333889925155</v>
      </c>
      <c r="V62" s="337">
        <f t="shared" si="89"/>
        <v>0.11773158649559641</v>
      </c>
      <c r="W62" s="337">
        <f t="shared" si="89"/>
        <v>0.12560918402134402</v>
      </c>
      <c r="X62" s="337">
        <f t="shared" si="89"/>
        <v>0.11793219885996579</v>
      </c>
      <c r="Y62" s="337">
        <f t="shared" si="89"/>
        <v>0.11819777619904104</v>
      </c>
      <c r="Z62" s="337">
        <f t="shared" si="89"/>
        <v>0.1186579346385989</v>
      </c>
      <c r="AA62" s="337">
        <f t="shared" si="89"/>
        <v>0.11912805471174769</v>
      </c>
      <c r="AB62" s="337">
        <f t="shared" si="89"/>
        <v>0.11961790898903731</v>
      </c>
      <c r="AC62" s="337">
        <f t="shared" si="89"/>
        <v>0.12014641707582562</v>
      </c>
      <c r="AD62" s="337">
        <f t="shared" si="89"/>
        <v>0.12067978656032589</v>
      </c>
      <c r="AE62" s="337">
        <f t="shared" ref="AE62:AL62" si="90">AE15/AE$49</f>
        <v>0.12125921700975367</v>
      </c>
      <c r="AF62" s="337">
        <f t="shared" si="90"/>
        <v>0.12182971447438577</v>
      </c>
      <c r="AG62" s="337">
        <f t="shared" si="90"/>
        <v>0.12243223252652846</v>
      </c>
      <c r="AH62" s="337">
        <f t="shared" si="90"/>
        <v>0.12297906954078651</v>
      </c>
      <c r="AI62" s="337">
        <f t="shared" si="90"/>
        <v>0.12350597553409111</v>
      </c>
      <c r="AJ62" s="337">
        <f t="shared" si="90"/>
        <v>0.12400572532300724</v>
      </c>
      <c r="AK62" s="337">
        <f t="shared" si="90"/>
        <v>0.12455713697441925</v>
      </c>
      <c r="AL62" s="337">
        <f t="shared" si="90"/>
        <v>0.12510846758386154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1.8272487468485924E-2</v>
      </c>
      <c r="N63" s="336">
        <f t="shared" si="91"/>
        <v>1.7934059634980484E-2</v>
      </c>
      <c r="O63" s="336">
        <f t="shared" si="91"/>
        <v>1.9621287217668367E-2</v>
      </c>
      <c r="P63" s="336">
        <f t="shared" si="91"/>
        <v>1.9140830952967324E-2</v>
      </c>
      <c r="Q63" s="336">
        <f t="shared" si="91"/>
        <v>1.7546697289418677E-2</v>
      </c>
      <c r="R63" s="336">
        <f t="shared" si="91"/>
        <v>1.6999405916526843E-2</v>
      </c>
      <c r="S63" s="336">
        <f t="shared" si="91"/>
        <v>1.7558257678876216E-2</v>
      </c>
      <c r="T63" s="336">
        <f t="shared" si="91"/>
        <v>1.9695261509576026E-2</v>
      </c>
      <c r="U63" s="336">
        <f t="shared" si="91"/>
        <v>2.0534375028254802E-2</v>
      </c>
      <c r="V63" s="336">
        <f t="shared" si="91"/>
        <v>1.9561908727320266E-2</v>
      </c>
      <c r="W63" s="336">
        <f t="shared" si="91"/>
        <v>2.1311330941326714E-2</v>
      </c>
      <c r="X63" s="336">
        <f t="shared" si="91"/>
        <v>1.8136244820625948E-2</v>
      </c>
      <c r="Y63" s="336">
        <f t="shared" si="91"/>
        <v>1.8237465222779557E-2</v>
      </c>
      <c r="Z63" s="336">
        <f t="shared" si="91"/>
        <v>1.8319769234760825E-2</v>
      </c>
      <c r="AA63" s="336">
        <f t="shared" si="91"/>
        <v>1.8397742103566601E-2</v>
      </c>
      <c r="AB63" s="336">
        <f t="shared" si="91"/>
        <v>1.8472323948944467E-2</v>
      </c>
      <c r="AC63" s="336">
        <f t="shared" si="91"/>
        <v>1.8562533187334404E-2</v>
      </c>
      <c r="AD63" s="336">
        <f t="shared" si="91"/>
        <v>1.8638577889837894E-2</v>
      </c>
      <c r="AE63" s="336">
        <f t="shared" ref="AE63:AL63" si="92">AE16/AE$49</f>
        <v>1.8718986466927583E-2</v>
      </c>
      <c r="AF63" s="336">
        <f t="shared" si="92"/>
        <v>1.8796785128295638E-2</v>
      </c>
      <c r="AG63" s="336">
        <f t="shared" si="92"/>
        <v>1.8886410163389385E-2</v>
      </c>
      <c r="AH63" s="336">
        <f t="shared" si="92"/>
        <v>1.8965535605925277E-2</v>
      </c>
      <c r="AI63" s="336">
        <f t="shared" si="92"/>
        <v>1.9056983648584335E-2</v>
      </c>
      <c r="AJ63" s="336">
        <f t="shared" si="92"/>
        <v>1.9129590130757625E-2</v>
      </c>
      <c r="AK63" s="336">
        <f t="shared" si="92"/>
        <v>1.921270010010908E-2</v>
      </c>
      <c r="AL63" s="336">
        <f t="shared" si="92"/>
        <v>1.9278913089800707E-2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1.4072033636664752E-2</v>
      </c>
      <c r="N64" s="336">
        <f t="shared" si="93"/>
        <v>1.7016374833489351E-2</v>
      </c>
      <c r="O64" s="336">
        <f t="shared" si="93"/>
        <v>1.6514992508586419E-2</v>
      </c>
      <c r="P64" s="336">
        <f t="shared" si="93"/>
        <v>1.6142242875356767E-2</v>
      </c>
      <c r="Q64" s="336">
        <f t="shared" si="93"/>
        <v>1.597528065449785E-2</v>
      </c>
      <c r="R64" s="336">
        <f t="shared" si="93"/>
        <v>1.6201484128137135E-2</v>
      </c>
      <c r="S64" s="336">
        <f t="shared" si="93"/>
        <v>1.6338641414823458E-2</v>
      </c>
      <c r="T64" s="336">
        <f t="shared" si="93"/>
        <v>1.5637192708220032E-2</v>
      </c>
      <c r="U64" s="336">
        <f t="shared" si="93"/>
        <v>1.7592956306141019E-2</v>
      </c>
      <c r="V64" s="336">
        <f t="shared" si="93"/>
        <v>1.7944094362759368E-2</v>
      </c>
      <c r="W64" s="336">
        <f t="shared" si="93"/>
        <v>1.8510022344412701E-2</v>
      </c>
      <c r="X64" s="336">
        <f t="shared" si="93"/>
        <v>1.7836923697645973E-2</v>
      </c>
      <c r="Y64" s="336">
        <f t="shared" si="93"/>
        <v>1.7970179436753303E-2</v>
      </c>
      <c r="Z64" s="336">
        <f t="shared" si="93"/>
        <v>1.8108909527370133E-2</v>
      </c>
      <c r="AA64" s="336">
        <f t="shared" si="93"/>
        <v>1.8229583550738147E-2</v>
      </c>
      <c r="AB64" s="336">
        <f t="shared" si="93"/>
        <v>1.8351901758386795E-2</v>
      </c>
      <c r="AC64" s="336">
        <f t="shared" si="93"/>
        <v>1.8479649615385941E-2</v>
      </c>
      <c r="AD64" s="336">
        <f t="shared" si="93"/>
        <v>1.8625901316023249E-2</v>
      </c>
      <c r="AE64" s="336">
        <f t="shared" ref="AE64:AL64" si="94">AE17/AE$49</f>
        <v>1.8772103437736026E-2</v>
      </c>
      <c r="AF64" s="336">
        <f t="shared" si="94"/>
        <v>1.8925843286589573E-2</v>
      </c>
      <c r="AG64" s="336">
        <f t="shared" si="94"/>
        <v>1.9079162667094987E-2</v>
      </c>
      <c r="AH64" s="336">
        <f t="shared" si="94"/>
        <v>1.9235254961621057E-2</v>
      </c>
      <c r="AI64" s="336">
        <f t="shared" si="94"/>
        <v>1.9379148713804115E-2</v>
      </c>
      <c r="AJ64" s="336">
        <f t="shared" si="94"/>
        <v>1.9519442856083279E-2</v>
      </c>
      <c r="AK64" s="336">
        <f t="shared" si="94"/>
        <v>1.966188735533585E-2</v>
      </c>
      <c r="AL64" s="336">
        <f t="shared" si="94"/>
        <v>1.9813496479145192E-2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1.1062229562101109E-2</v>
      </c>
      <c r="N65" s="336">
        <f t="shared" si="95"/>
        <v>1.2687749449471795E-2</v>
      </c>
      <c r="O65" s="336">
        <f t="shared" si="95"/>
        <v>1.2660438218871532E-2</v>
      </c>
      <c r="P65" s="336">
        <f t="shared" si="95"/>
        <v>1.1224142354764833E-2</v>
      </c>
      <c r="Q65" s="336">
        <f t="shared" si="95"/>
        <v>1.1219235594225108E-2</v>
      </c>
      <c r="R65" s="336">
        <f t="shared" si="95"/>
        <v>1.0541058344628594E-2</v>
      </c>
      <c r="S65" s="336">
        <f t="shared" si="95"/>
        <v>1.1158860019428351E-2</v>
      </c>
      <c r="T65" s="336">
        <f t="shared" si="95"/>
        <v>1.0418713827701206E-2</v>
      </c>
      <c r="U65" s="336">
        <f t="shared" si="95"/>
        <v>1.069099693903694E-2</v>
      </c>
      <c r="V65" s="336">
        <f t="shared" si="95"/>
        <v>1.0503670011111086E-2</v>
      </c>
      <c r="W65" s="336">
        <f t="shared" si="95"/>
        <v>1.1306129744847893E-2</v>
      </c>
      <c r="X65" s="336">
        <f t="shared" si="95"/>
        <v>1.2637835282316007E-2</v>
      </c>
      <c r="Y65" s="336">
        <f t="shared" si="95"/>
        <v>1.2764966391392065E-2</v>
      </c>
      <c r="Z65" s="336">
        <f t="shared" si="95"/>
        <v>1.2891280501013227E-2</v>
      </c>
      <c r="AA65" s="336">
        <f t="shared" si="95"/>
        <v>1.3006952120015545E-2</v>
      </c>
      <c r="AB65" s="336">
        <f t="shared" si="95"/>
        <v>1.3135761129378466E-2</v>
      </c>
      <c r="AC65" s="336">
        <f t="shared" si="95"/>
        <v>1.3275952826962008E-2</v>
      </c>
      <c r="AD65" s="336">
        <f t="shared" si="95"/>
        <v>1.3408315348918554E-2</v>
      </c>
      <c r="AE65" s="336">
        <f t="shared" ref="AE65:AL65" si="96">AE18/AE$49</f>
        <v>1.3540353866628512E-2</v>
      </c>
      <c r="AF65" s="336">
        <f t="shared" si="96"/>
        <v>1.3668326299133116E-2</v>
      </c>
      <c r="AG65" s="336">
        <f t="shared" si="96"/>
        <v>1.3788841246887514E-2</v>
      </c>
      <c r="AH65" s="336">
        <f t="shared" si="96"/>
        <v>1.3916312196607689E-2</v>
      </c>
      <c r="AI65" s="336">
        <f t="shared" si="96"/>
        <v>1.4055843245657092E-2</v>
      </c>
      <c r="AJ65" s="336">
        <f t="shared" si="96"/>
        <v>1.4191223187492318E-2</v>
      </c>
      <c r="AK65" s="336">
        <f t="shared" si="96"/>
        <v>1.4327458453453398E-2</v>
      </c>
      <c r="AL65" s="336">
        <f t="shared" si="96"/>
        <v>1.4460507224623409E-2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1.1910769520537543E-2</v>
      </c>
      <c r="N66" s="336">
        <f t="shared" si="97"/>
        <v>1.1780095311940693E-2</v>
      </c>
      <c r="O66" s="336">
        <f t="shared" si="97"/>
        <v>1.2893904065979126E-2</v>
      </c>
      <c r="P66" s="336">
        <f t="shared" si="97"/>
        <v>1.3194738455048758E-2</v>
      </c>
      <c r="Q66" s="336">
        <f t="shared" si="97"/>
        <v>1.3142341421900985E-2</v>
      </c>
      <c r="R66" s="336">
        <f t="shared" si="97"/>
        <v>1.305740785093362E-2</v>
      </c>
      <c r="S66" s="336">
        <f t="shared" si="97"/>
        <v>1.452269792630825E-2</v>
      </c>
      <c r="T66" s="336">
        <f t="shared" si="97"/>
        <v>1.4847293667595636E-2</v>
      </c>
      <c r="U66" s="336">
        <f t="shared" si="97"/>
        <v>1.509883184877998E-2</v>
      </c>
      <c r="V66" s="336">
        <f t="shared" si="97"/>
        <v>1.4377058286354147E-2</v>
      </c>
      <c r="W66" s="336">
        <f t="shared" si="97"/>
        <v>1.5459403048757998E-2</v>
      </c>
      <c r="X66" s="336">
        <f t="shared" si="97"/>
        <v>1.4050652214835795E-2</v>
      </c>
      <c r="Y66" s="336">
        <f t="shared" si="97"/>
        <v>1.3834743036101166E-2</v>
      </c>
      <c r="Z66" s="336">
        <f t="shared" si="97"/>
        <v>1.3831989641106579E-2</v>
      </c>
      <c r="AA66" s="336">
        <f t="shared" si="97"/>
        <v>1.3912520766731969E-2</v>
      </c>
      <c r="AB66" s="336">
        <f t="shared" si="97"/>
        <v>1.4001422088980567E-2</v>
      </c>
      <c r="AC66" s="336">
        <f t="shared" si="97"/>
        <v>1.4080379555959626E-2</v>
      </c>
      <c r="AD66" s="336">
        <f t="shared" si="97"/>
        <v>1.4164950805292563E-2</v>
      </c>
      <c r="AE66" s="336">
        <f t="shared" ref="AE66:AL66" si="98">AE19/AE$49</f>
        <v>1.4252401985253824E-2</v>
      </c>
      <c r="AF66" s="336">
        <f t="shared" si="98"/>
        <v>1.4345196350915265E-2</v>
      </c>
      <c r="AG66" s="336">
        <f t="shared" si="98"/>
        <v>1.4442131826362914E-2</v>
      </c>
      <c r="AH66" s="336">
        <f t="shared" si="98"/>
        <v>1.4517721572096142E-2</v>
      </c>
      <c r="AI66" s="336">
        <f t="shared" si="98"/>
        <v>1.45683516346357E-2</v>
      </c>
      <c r="AJ66" s="336">
        <f t="shared" si="98"/>
        <v>1.4611820688772143E-2</v>
      </c>
      <c r="AK66" s="336">
        <f t="shared" si="98"/>
        <v>1.4657486165838424E-2</v>
      </c>
      <c r="AL66" s="336">
        <f t="shared" si="98"/>
        <v>1.473078666579185E-2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5.626726082297541E-2</v>
      </c>
      <c r="N67" s="336">
        <f t="shared" si="99"/>
        <v>5.2250502517840192E-2</v>
      </c>
      <c r="O67" s="336">
        <f t="shared" si="99"/>
        <v>5.5084614828165103E-2</v>
      </c>
      <c r="P67" s="336">
        <f t="shared" si="99"/>
        <v>5.4291625944696366E-2</v>
      </c>
      <c r="Q67" s="336">
        <f t="shared" si="99"/>
        <v>5.4521195496921922E-2</v>
      </c>
      <c r="R67" s="336">
        <f t="shared" si="99"/>
        <v>5.359440023170451E-2</v>
      </c>
      <c r="S67" s="336">
        <f t="shared" si="99"/>
        <v>5.4413468148728245E-2</v>
      </c>
      <c r="T67" s="336">
        <f t="shared" si="99"/>
        <v>5.4589648614677425E-2</v>
      </c>
      <c r="U67" s="336">
        <f t="shared" si="99"/>
        <v>5.4906178777038808E-2</v>
      </c>
      <c r="V67" s="336">
        <f t="shared" si="99"/>
        <v>5.5344855108051545E-2</v>
      </c>
      <c r="W67" s="336">
        <f t="shared" si="99"/>
        <v>5.902229794199871E-2</v>
      </c>
      <c r="X67" s="336">
        <f t="shared" si="99"/>
        <v>5.527054284454206E-2</v>
      </c>
      <c r="Y67" s="336">
        <f t="shared" si="99"/>
        <v>5.5390422112014948E-2</v>
      </c>
      <c r="Z67" s="336">
        <f t="shared" si="99"/>
        <v>5.5505985734348139E-2</v>
      </c>
      <c r="AA67" s="336">
        <f t="shared" si="99"/>
        <v>5.5581256170695412E-2</v>
      </c>
      <c r="AB67" s="336">
        <f t="shared" si="99"/>
        <v>5.5656500063347006E-2</v>
      </c>
      <c r="AC67" s="336">
        <f t="shared" si="99"/>
        <v>5.5747901890183645E-2</v>
      </c>
      <c r="AD67" s="336">
        <f t="shared" si="99"/>
        <v>5.5842041200253635E-2</v>
      </c>
      <c r="AE67" s="336">
        <f t="shared" ref="AE67:AL67" si="100">AE20/AE$49</f>
        <v>5.5975371253207722E-2</v>
      </c>
      <c r="AF67" s="336">
        <f t="shared" si="100"/>
        <v>5.609356340945218E-2</v>
      </c>
      <c r="AG67" s="336">
        <f t="shared" si="100"/>
        <v>5.6235686622793657E-2</v>
      </c>
      <c r="AH67" s="336">
        <f t="shared" si="100"/>
        <v>5.634424520453634E-2</v>
      </c>
      <c r="AI67" s="336">
        <f t="shared" si="100"/>
        <v>5.6445648291409863E-2</v>
      </c>
      <c r="AJ67" s="336">
        <f t="shared" si="100"/>
        <v>5.6553648459901872E-2</v>
      </c>
      <c r="AK67" s="336">
        <f t="shared" si="100"/>
        <v>5.6697604899682501E-2</v>
      </c>
      <c r="AL67" s="336">
        <f t="shared" si="100"/>
        <v>5.6824764124500368E-2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0.13239189993817888</v>
      </c>
      <c r="N69" s="337">
        <f t="shared" si="101"/>
        <v>0.13271097834601278</v>
      </c>
      <c r="O69" s="337">
        <f t="shared" si="101"/>
        <v>0.13542181759578223</v>
      </c>
      <c r="P69" s="337">
        <f t="shared" si="101"/>
        <v>0.13363901627855915</v>
      </c>
      <c r="Q69" s="337">
        <f t="shared" si="101"/>
        <v>0.13362407184189579</v>
      </c>
      <c r="R69" s="337">
        <f t="shared" si="101"/>
        <v>0.13233761117051149</v>
      </c>
      <c r="S69" s="337">
        <f t="shared" si="101"/>
        <v>0.12627557079823712</v>
      </c>
      <c r="T69" s="337">
        <f t="shared" si="101"/>
        <v>0.12761455780189199</v>
      </c>
      <c r="U69" s="337">
        <f t="shared" si="101"/>
        <v>0.12652363180555562</v>
      </c>
      <c r="V69" s="337">
        <f t="shared" si="101"/>
        <v>0.12086411959459435</v>
      </c>
      <c r="W69" s="337">
        <f t="shared" si="101"/>
        <v>0.12757682926161232</v>
      </c>
      <c r="X69" s="337">
        <f t="shared" si="101"/>
        <v>0.12259459661487017</v>
      </c>
      <c r="Y69" s="337">
        <f t="shared" si="101"/>
        <v>0.12225312419686805</v>
      </c>
      <c r="Z69" s="337">
        <f t="shared" si="101"/>
        <v>0.12165371365495004</v>
      </c>
      <c r="AA69" s="337">
        <f t="shared" si="101"/>
        <v>0.12099823867657132</v>
      </c>
      <c r="AB69" s="337">
        <f t="shared" si="101"/>
        <v>0.12020895710497295</v>
      </c>
      <c r="AC69" s="337">
        <f t="shared" si="101"/>
        <v>0.11933828298838586</v>
      </c>
      <c r="AD69" s="337">
        <f t="shared" si="101"/>
        <v>0.11838116429251208</v>
      </c>
      <c r="AE69" s="337">
        <f t="shared" ref="AE69:AL69" si="102">AE22/AE$49</f>
        <v>0.1172469837097346</v>
      </c>
      <c r="AF69" s="337">
        <f t="shared" si="102"/>
        <v>0.11607920330573383</v>
      </c>
      <c r="AG69" s="337">
        <f t="shared" si="102"/>
        <v>0.11483767005807369</v>
      </c>
      <c r="AH69" s="337">
        <f t="shared" si="102"/>
        <v>0.11376878288029364</v>
      </c>
      <c r="AI69" s="337">
        <f t="shared" si="102"/>
        <v>0.11271297901662715</v>
      </c>
      <c r="AJ69" s="337">
        <f t="shared" si="102"/>
        <v>0.11162745390099323</v>
      </c>
      <c r="AK69" s="337">
        <f t="shared" si="102"/>
        <v>0.11056200592802422</v>
      </c>
      <c r="AL69" s="337">
        <f t="shared" si="102"/>
        <v>0.10908947360938263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0.10294595050357283</v>
      </c>
      <c r="N70" s="336">
        <f t="shared" si="103"/>
        <v>0.10589516910377965</v>
      </c>
      <c r="O70" s="336">
        <f t="shared" si="103"/>
        <v>0.10888620999281547</v>
      </c>
      <c r="P70" s="336">
        <f t="shared" si="103"/>
        <v>0.10540904231717556</v>
      </c>
      <c r="Q70" s="336">
        <f t="shared" si="103"/>
        <v>0.1061962642715058</v>
      </c>
      <c r="R70" s="336">
        <f t="shared" si="103"/>
        <v>0.10680849530014835</v>
      </c>
      <c r="S70" s="336">
        <f t="shared" si="103"/>
        <v>0.1024450642924138</v>
      </c>
      <c r="T70" s="336">
        <f t="shared" si="103"/>
        <v>0.10377250229815374</v>
      </c>
      <c r="U70" s="336">
        <f t="shared" si="103"/>
        <v>0.10194043715331107</v>
      </c>
      <c r="V70" s="336">
        <f t="shared" si="103"/>
        <v>9.8939162800928182E-2</v>
      </c>
      <c r="W70" s="336">
        <f t="shared" si="103"/>
        <v>0.10574232982705799</v>
      </c>
      <c r="X70" s="336">
        <f t="shared" si="103"/>
        <v>9.8218733463591362E-2</v>
      </c>
      <c r="Y70" s="336">
        <f t="shared" si="103"/>
        <v>9.8098491515325806E-2</v>
      </c>
      <c r="Z70" s="336">
        <f t="shared" si="103"/>
        <v>9.776762901052527E-2</v>
      </c>
      <c r="AA70" s="336">
        <f t="shared" si="103"/>
        <v>9.7368438699256959E-2</v>
      </c>
      <c r="AB70" s="336">
        <f t="shared" si="103"/>
        <v>9.6967702613874052E-2</v>
      </c>
      <c r="AC70" s="336">
        <f t="shared" si="103"/>
        <v>9.6537199882388555E-2</v>
      </c>
      <c r="AD70" s="336">
        <f t="shared" si="103"/>
        <v>9.6115063292581598E-2</v>
      </c>
      <c r="AE70" s="336">
        <f t="shared" ref="AE70:AL70" si="104">AE23/AE$49</f>
        <v>9.5639487493206138E-2</v>
      </c>
      <c r="AF70" s="336">
        <f t="shared" si="104"/>
        <v>9.5167471309839533E-2</v>
      </c>
      <c r="AG70" s="336">
        <f t="shared" si="104"/>
        <v>9.4629234560032222E-2</v>
      </c>
      <c r="AH70" s="336">
        <f t="shared" si="104"/>
        <v>9.4048951901675296E-2</v>
      </c>
      <c r="AI70" s="336">
        <f t="shared" si="104"/>
        <v>9.3454464521897887E-2</v>
      </c>
      <c r="AJ70" s="336">
        <f t="shared" si="104"/>
        <v>9.2790971873403211E-2</v>
      </c>
      <c r="AK70" s="336">
        <f t="shared" si="104"/>
        <v>9.2061078884604561E-2</v>
      </c>
      <c r="AL70" s="336">
        <f t="shared" si="104"/>
        <v>9.13172815464314E-2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2.9445949434606065E-2</v>
      </c>
      <c r="N71" s="336">
        <f t="shared" si="105"/>
        <v>2.6815809242233132E-2</v>
      </c>
      <c r="O71" s="336">
        <f t="shared" si="105"/>
        <v>2.6535607602966756E-2</v>
      </c>
      <c r="P71" s="336">
        <f t="shared" si="105"/>
        <v>2.8229973961383607E-2</v>
      </c>
      <c r="Q71" s="336">
        <f t="shared" si="105"/>
        <v>2.7427807570389984E-2</v>
      </c>
      <c r="R71" s="336">
        <f t="shared" si="105"/>
        <v>2.5529115870363148E-2</v>
      </c>
      <c r="S71" s="336">
        <f t="shared" si="105"/>
        <v>2.3830506505823319E-2</v>
      </c>
      <c r="T71" s="336">
        <f t="shared" si="105"/>
        <v>2.3842055503738243E-2</v>
      </c>
      <c r="U71" s="336">
        <f t="shared" si="105"/>
        <v>2.4583194652244553E-2</v>
      </c>
      <c r="V71" s="336">
        <f t="shared" si="105"/>
        <v>2.1924956793666163E-2</v>
      </c>
      <c r="W71" s="336">
        <f t="shared" si="105"/>
        <v>2.1834499434554316E-2</v>
      </c>
      <c r="X71" s="336">
        <f t="shared" si="105"/>
        <v>2.4375863151278807E-2</v>
      </c>
      <c r="Y71" s="336">
        <f t="shared" si="105"/>
        <v>2.4154632681542252E-2</v>
      </c>
      <c r="Z71" s="336">
        <f t="shared" si="105"/>
        <v>2.3886084644424783E-2</v>
      </c>
      <c r="AA71" s="336">
        <f t="shared" si="105"/>
        <v>2.3629799977314368E-2</v>
      </c>
      <c r="AB71" s="336">
        <f t="shared" si="105"/>
        <v>2.3241254491098894E-2</v>
      </c>
      <c r="AC71" s="336">
        <f t="shared" si="105"/>
        <v>2.2801083105997301E-2</v>
      </c>
      <c r="AD71" s="336">
        <f t="shared" si="105"/>
        <v>2.2266100999930486E-2</v>
      </c>
      <c r="AE71" s="336">
        <f t="shared" ref="AE71:AL71" si="106">AE24/AE$49</f>
        <v>2.1607496216528452E-2</v>
      </c>
      <c r="AF71" s="336">
        <f t="shared" si="106"/>
        <v>2.0911731995894304E-2</v>
      </c>
      <c r="AG71" s="336">
        <f t="shared" si="106"/>
        <v>2.0208435498041463E-2</v>
      </c>
      <c r="AH71" s="336">
        <f t="shared" si="106"/>
        <v>1.9719830978618347E-2</v>
      </c>
      <c r="AI71" s="336">
        <f t="shared" si="106"/>
        <v>1.9258514494729265E-2</v>
      </c>
      <c r="AJ71" s="336">
        <f t="shared" si="106"/>
        <v>1.8836482027590012E-2</v>
      </c>
      <c r="AK71" s="336">
        <f t="shared" si="106"/>
        <v>1.8500927043419668E-2</v>
      </c>
      <c r="AL71" s="336">
        <f t="shared" si="106"/>
        <v>1.7772192062951241E-2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0.1050853090783487</v>
      </c>
      <c r="N73" s="337">
        <f t="shared" si="107"/>
        <v>0.1069799010671106</v>
      </c>
      <c r="O73" s="337">
        <f t="shared" si="107"/>
        <v>0.10322891709340783</v>
      </c>
      <c r="P73" s="337">
        <f t="shared" si="107"/>
        <v>0.10150669123525363</v>
      </c>
      <c r="Q73" s="337">
        <f t="shared" si="107"/>
        <v>0.10623045032168876</v>
      </c>
      <c r="R73" s="337">
        <f t="shared" si="107"/>
        <v>0.10786807192268709</v>
      </c>
      <c r="S73" s="337">
        <f t="shared" si="107"/>
        <v>9.8505492958538193E-2</v>
      </c>
      <c r="T73" s="337">
        <f t="shared" si="107"/>
        <v>0.10138963182887183</v>
      </c>
      <c r="U73" s="337">
        <f t="shared" si="107"/>
        <v>9.4940134085350569E-2</v>
      </c>
      <c r="V73" s="337">
        <f t="shared" si="107"/>
        <v>9.9045108925842298E-2</v>
      </c>
      <c r="W73" s="337">
        <f t="shared" si="107"/>
        <v>8.8877426761846692E-2</v>
      </c>
      <c r="X73" s="337">
        <f t="shared" si="107"/>
        <v>8.9972848269422687E-2</v>
      </c>
      <c r="Y73" s="337">
        <f t="shared" si="107"/>
        <v>8.9056047247977041E-2</v>
      </c>
      <c r="Z73" s="337">
        <f t="shared" si="107"/>
        <v>8.7946039789323083E-2</v>
      </c>
      <c r="AA73" s="337">
        <f t="shared" si="107"/>
        <v>8.7017804926229264E-2</v>
      </c>
      <c r="AB73" s="337">
        <f t="shared" si="107"/>
        <v>8.6203625368939815E-2</v>
      </c>
      <c r="AC73" s="337">
        <f t="shared" si="107"/>
        <v>8.543160442687657E-2</v>
      </c>
      <c r="AD73" s="337">
        <f t="shared" si="107"/>
        <v>8.4619853448045401E-2</v>
      </c>
      <c r="AE73" s="337">
        <f t="shared" ref="AE73:AL73" si="108">AE26/AE$49</f>
        <v>8.3814444233796248E-2</v>
      </c>
      <c r="AF73" s="337">
        <f t="shared" si="108"/>
        <v>8.302899369482275E-2</v>
      </c>
      <c r="AG73" s="337">
        <f t="shared" si="108"/>
        <v>8.2236496585760321E-2</v>
      </c>
      <c r="AH73" s="337">
        <f t="shared" si="108"/>
        <v>8.1449245841623344E-2</v>
      </c>
      <c r="AI73" s="337">
        <f t="shared" si="108"/>
        <v>8.0667003051709193E-2</v>
      </c>
      <c r="AJ73" s="337">
        <f t="shared" si="108"/>
        <v>7.9882242353593494E-2</v>
      </c>
      <c r="AK73" s="337">
        <f t="shared" si="108"/>
        <v>7.9074460752696016E-2</v>
      </c>
      <c r="AL73" s="337">
        <f t="shared" si="108"/>
        <v>7.8360746980634458E-2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8.5713675883510986E-3</v>
      </c>
      <c r="N74" s="336">
        <f t="shared" si="109"/>
        <v>1.0532753971448804E-2</v>
      </c>
      <c r="O74" s="336">
        <f t="shared" si="109"/>
        <v>1.1440079200815429E-2</v>
      </c>
      <c r="P74" s="336">
        <f t="shared" si="109"/>
        <v>9.7124383770358872E-3</v>
      </c>
      <c r="Q74" s="336">
        <f t="shared" si="109"/>
        <v>9.8717965737228075E-3</v>
      </c>
      <c r="R74" s="336">
        <f t="shared" si="109"/>
        <v>1.0739076282306999E-2</v>
      </c>
      <c r="S74" s="336">
        <f t="shared" si="109"/>
        <v>8.8534249048401077E-3</v>
      </c>
      <c r="T74" s="336">
        <f t="shared" si="109"/>
        <v>7.5654571361409573E-3</v>
      </c>
      <c r="U74" s="336">
        <f t="shared" si="109"/>
        <v>9.0949796317929613E-3</v>
      </c>
      <c r="V74" s="336">
        <f t="shared" si="109"/>
        <v>1.0277749823883665E-2</v>
      </c>
      <c r="W74" s="336">
        <f t="shared" si="109"/>
        <v>8.7082392640993253E-3</v>
      </c>
      <c r="X74" s="336">
        <f t="shared" si="109"/>
        <v>8.473043633315698E-3</v>
      </c>
      <c r="Y74" s="336">
        <f t="shared" si="109"/>
        <v>8.5044848789112074E-3</v>
      </c>
      <c r="Z74" s="336">
        <f t="shared" si="109"/>
        <v>8.5800690740390085E-3</v>
      </c>
      <c r="AA74" s="336">
        <f t="shared" si="109"/>
        <v>8.6821944350077181E-3</v>
      </c>
      <c r="AB74" s="336">
        <f t="shared" si="109"/>
        <v>8.7714538394950484E-3</v>
      </c>
      <c r="AC74" s="336">
        <f t="shared" si="109"/>
        <v>8.8591197868743681E-3</v>
      </c>
      <c r="AD74" s="336">
        <f t="shared" si="109"/>
        <v>8.9501991928253814E-3</v>
      </c>
      <c r="AE74" s="336">
        <f t="shared" ref="AE74:AL74" si="110">AE27/AE$49</f>
        <v>9.0423306236666022E-3</v>
      </c>
      <c r="AF74" s="336">
        <f t="shared" si="110"/>
        <v>9.1403690583145639E-3</v>
      </c>
      <c r="AG74" s="336">
        <f t="shared" si="110"/>
        <v>9.235824657545447E-3</v>
      </c>
      <c r="AH74" s="336">
        <f t="shared" si="110"/>
        <v>9.3294738741582298E-3</v>
      </c>
      <c r="AI74" s="336">
        <f t="shared" si="110"/>
        <v>9.4214811718852515E-3</v>
      </c>
      <c r="AJ74" s="336">
        <f t="shared" si="110"/>
        <v>9.5087624813584432E-3</v>
      </c>
      <c r="AK74" s="336">
        <f t="shared" si="110"/>
        <v>9.5948088071240549E-3</v>
      </c>
      <c r="AL74" s="336">
        <f t="shared" si="110"/>
        <v>9.6751482404360007E-3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3.7290214482393266E-2</v>
      </c>
      <c r="N75" s="336">
        <f t="shared" si="111"/>
        <v>3.9989185024567699E-2</v>
      </c>
      <c r="O75" s="336">
        <f t="shared" si="111"/>
        <v>3.712717583628302E-2</v>
      </c>
      <c r="P75" s="336">
        <f t="shared" si="111"/>
        <v>3.8770463062834985E-2</v>
      </c>
      <c r="Q75" s="336">
        <f t="shared" si="111"/>
        <v>4.1213279972794059E-2</v>
      </c>
      <c r="R75" s="336">
        <f t="shared" si="111"/>
        <v>3.9213624208943226E-2</v>
      </c>
      <c r="S75" s="336">
        <f t="shared" si="111"/>
        <v>3.807392826403351E-2</v>
      </c>
      <c r="T75" s="336">
        <f t="shared" si="111"/>
        <v>3.8501335819566905E-2</v>
      </c>
      <c r="U75" s="336">
        <f t="shared" si="111"/>
        <v>3.629067608216488E-2</v>
      </c>
      <c r="V75" s="336">
        <f t="shared" si="111"/>
        <v>3.7682147340457717E-2</v>
      </c>
      <c r="W75" s="336">
        <f t="shared" si="111"/>
        <v>3.4263912929507576E-2</v>
      </c>
      <c r="X75" s="336">
        <f t="shared" si="111"/>
        <v>3.4346295677700658E-2</v>
      </c>
      <c r="Y75" s="336">
        <f t="shared" si="111"/>
        <v>3.4019760216138561E-2</v>
      </c>
      <c r="Z75" s="336">
        <f t="shared" si="111"/>
        <v>3.3609955937093296E-2</v>
      </c>
      <c r="AA75" s="336">
        <f t="shared" si="111"/>
        <v>3.324692111276939E-2</v>
      </c>
      <c r="AB75" s="336">
        <f t="shared" si="111"/>
        <v>3.2918928264078377E-2</v>
      </c>
      <c r="AC75" s="336">
        <f t="shared" si="111"/>
        <v>3.257205991434365E-2</v>
      </c>
      <c r="AD75" s="336">
        <f t="shared" si="111"/>
        <v>3.2205005206312552E-2</v>
      </c>
      <c r="AE75" s="336">
        <f t="shared" ref="AE75:AL75" si="112">AE28/AE$49</f>
        <v>3.1843365258785783E-2</v>
      </c>
      <c r="AF75" s="336">
        <f t="shared" si="112"/>
        <v>3.1501685022400486E-2</v>
      </c>
      <c r="AG75" s="336">
        <f t="shared" si="112"/>
        <v>3.1169212958542764E-2</v>
      </c>
      <c r="AH75" s="336">
        <f t="shared" si="112"/>
        <v>3.0830730443712432E-2</v>
      </c>
      <c r="AI75" s="336">
        <f t="shared" si="112"/>
        <v>3.0488905709515568E-2</v>
      </c>
      <c r="AJ75" s="336">
        <f t="shared" si="112"/>
        <v>3.0159149751263596E-2</v>
      </c>
      <c r="AK75" s="336">
        <f t="shared" si="112"/>
        <v>2.9823348602785561E-2</v>
      </c>
      <c r="AL75" s="336">
        <f t="shared" si="112"/>
        <v>2.9486988709789771E-2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3.7626041393698129E-2</v>
      </c>
      <c r="N76" s="336">
        <f t="shared" si="113"/>
        <v>3.5366466400937074E-2</v>
      </c>
      <c r="O76" s="336">
        <f t="shared" si="113"/>
        <v>3.3084025993100896E-2</v>
      </c>
      <c r="P76" s="336">
        <f t="shared" si="113"/>
        <v>3.2342166203210128E-2</v>
      </c>
      <c r="Q76" s="336">
        <f t="shared" si="113"/>
        <v>3.400633148139566E-2</v>
      </c>
      <c r="R76" s="336">
        <f t="shared" si="113"/>
        <v>3.6214456362749975E-2</v>
      </c>
      <c r="S76" s="336">
        <f t="shared" si="113"/>
        <v>3.1788483832782197E-2</v>
      </c>
      <c r="T76" s="336">
        <f t="shared" si="113"/>
        <v>3.4386694653805117E-2</v>
      </c>
      <c r="U76" s="336">
        <f t="shared" si="113"/>
        <v>2.9625307191466752E-2</v>
      </c>
      <c r="V76" s="336">
        <f t="shared" si="113"/>
        <v>3.3332220363095626E-2</v>
      </c>
      <c r="W76" s="336">
        <f t="shared" si="113"/>
        <v>2.8442802070875409E-2</v>
      </c>
      <c r="X76" s="336">
        <f t="shared" si="113"/>
        <v>2.9865807563861899E-2</v>
      </c>
      <c r="Y76" s="336">
        <f t="shared" si="113"/>
        <v>2.9481857188195223E-2</v>
      </c>
      <c r="Z76" s="336">
        <f t="shared" si="113"/>
        <v>2.894802055983493E-2</v>
      </c>
      <c r="AA76" s="336">
        <f t="shared" si="113"/>
        <v>2.8482949777137338E-2</v>
      </c>
      <c r="AB76" s="336">
        <f t="shared" si="113"/>
        <v>2.808930955316806E-2</v>
      </c>
      <c r="AC76" s="336">
        <f t="shared" si="113"/>
        <v>2.7694206947415159E-2</v>
      </c>
      <c r="AD76" s="336">
        <f t="shared" si="113"/>
        <v>2.731276615046483E-2</v>
      </c>
      <c r="AE76" s="336">
        <f t="shared" ref="AE76:AL76" si="114">AE29/AE$49</f>
        <v>2.6934050419655235E-2</v>
      </c>
      <c r="AF76" s="336">
        <f t="shared" si="114"/>
        <v>2.6547014794512797E-2</v>
      </c>
      <c r="AG76" s="336">
        <f t="shared" si="114"/>
        <v>2.6146285394109629E-2</v>
      </c>
      <c r="AH76" s="336">
        <f t="shared" si="114"/>
        <v>2.5748976367070239E-2</v>
      </c>
      <c r="AI76" s="336">
        <f t="shared" si="114"/>
        <v>2.5353281979693842E-2</v>
      </c>
      <c r="AJ76" s="336">
        <f t="shared" si="114"/>
        <v>2.4956895691846111E-2</v>
      </c>
      <c r="AK76" s="336">
        <f t="shared" si="114"/>
        <v>2.4556241757714009E-2</v>
      </c>
      <c r="AL76" s="336">
        <f t="shared" si="114"/>
        <v>2.4168778530763164E-2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2.1597685613906223E-2</v>
      </c>
      <c r="N77" s="336">
        <f t="shared" si="115"/>
        <v>2.1091495670157018E-2</v>
      </c>
      <c r="O77" s="336">
        <f t="shared" si="115"/>
        <v>2.1577636063208467E-2</v>
      </c>
      <c r="P77" s="336">
        <f t="shared" si="115"/>
        <v>2.068162359217262E-2</v>
      </c>
      <c r="Q77" s="336">
        <f t="shared" si="115"/>
        <v>2.113904229377625E-2</v>
      </c>
      <c r="R77" s="336">
        <f t="shared" si="115"/>
        <v>2.1700915068686894E-2</v>
      </c>
      <c r="S77" s="336">
        <f t="shared" si="115"/>
        <v>1.9789655956882379E-2</v>
      </c>
      <c r="T77" s="336">
        <f t="shared" si="115"/>
        <v>2.0936144219358851E-2</v>
      </c>
      <c r="U77" s="336">
        <f t="shared" si="115"/>
        <v>1.9929171179925979E-2</v>
      </c>
      <c r="V77" s="336">
        <f t="shared" si="115"/>
        <v>1.775299139840527E-2</v>
      </c>
      <c r="W77" s="336">
        <f t="shared" si="115"/>
        <v>1.7462472497364386E-2</v>
      </c>
      <c r="X77" s="336">
        <f t="shared" si="115"/>
        <v>1.7287701394544438E-2</v>
      </c>
      <c r="Y77" s="336">
        <f t="shared" si="115"/>
        <v>1.7049944964732049E-2</v>
      </c>
      <c r="Z77" s="336">
        <f t="shared" si="115"/>
        <v>1.680799421835585E-2</v>
      </c>
      <c r="AA77" s="336">
        <f t="shared" si="115"/>
        <v>1.6605739601314829E-2</v>
      </c>
      <c r="AB77" s="336">
        <f t="shared" si="115"/>
        <v>1.6423933712198337E-2</v>
      </c>
      <c r="AC77" s="336">
        <f t="shared" si="115"/>
        <v>1.6306217778243388E-2</v>
      </c>
      <c r="AD77" s="336">
        <f t="shared" si="115"/>
        <v>1.6151882898442646E-2</v>
      </c>
      <c r="AE77" s="336">
        <f t="shared" ref="AE77:AL77" si="116">AE30/AE$49</f>
        <v>1.5994697931688635E-2</v>
      </c>
      <c r="AF77" s="336">
        <f t="shared" si="116"/>
        <v>1.5839924819594901E-2</v>
      </c>
      <c r="AG77" s="336">
        <f t="shared" si="116"/>
        <v>1.5685173575562494E-2</v>
      </c>
      <c r="AH77" s="336">
        <f t="shared" si="116"/>
        <v>1.554006515668244E-2</v>
      </c>
      <c r="AI77" s="336">
        <f t="shared" si="116"/>
        <v>1.5403334190614537E-2</v>
      </c>
      <c r="AJ77" s="336">
        <f t="shared" si="116"/>
        <v>1.5257434429125345E-2</v>
      </c>
      <c r="AK77" s="336">
        <f t="shared" si="116"/>
        <v>1.51000615850724E-2</v>
      </c>
      <c r="AL77" s="336">
        <f t="shared" si="116"/>
        <v>1.5029831499645516E-2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0.10048278171652648</v>
      </c>
      <c r="N79" s="337">
        <f t="shared" si="117"/>
        <v>9.5839428743234908E-2</v>
      </c>
      <c r="O79" s="337">
        <f t="shared" si="117"/>
        <v>9.5491928855398256E-2</v>
      </c>
      <c r="P79" s="337">
        <f t="shared" si="117"/>
        <v>9.4193631279103948E-2</v>
      </c>
      <c r="Q79" s="337">
        <f t="shared" si="117"/>
        <v>9.63923958238109E-2</v>
      </c>
      <c r="R79" s="337">
        <f t="shared" si="117"/>
        <v>9.8269895436851717E-2</v>
      </c>
      <c r="S79" s="337">
        <f t="shared" si="117"/>
        <v>9.9301664533948258E-2</v>
      </c>
      <c r="T79" s="337">
        <f t="shared" si="117"/>
        <v>9.437630537267877E-2</v>
      </c>
      <c r="U79" s="337">
        <f t="shared" si="117"/>
        <v>9.4587149681159638E-2</v>
      </c>
      <c r="V79" s="337">
        <f t="shared" si="117"/>
        <v>0.10009745132249748</v>
      </c>
      <c r="W79" s="337">
        <f t="shared" si="117"/>
        <v>9.6728687154157486E-2</v>
      </c>
      <c r="X79" s="337">
        <f t="shared" si="117"/>
        <v>9.8924226686130351E-2</v>
      </c>
      <c r="Y79" s="337">
        <f t="shared" si="117"/>
        <v>9.9164153149643774E-2</v>
      </c>
      <c r="Z79" s="337">
        <f t="shared" si="117"/>
        <v>9.9593400146612443E-2</v>
      </c>
      <c r="AA79" s="337">
        <f t="shared" si="117"/>
        <v>9.9963646585300117E-2</v>
      </c>
      <c r="AB79" s="337">
        <f t="shared" si="117"/>
        <v>0.10031671533005024</v>
      </c>
      <c r="AC79" s="337">
        <f t="shared" si="117"/>
        <v>0.10068508636083895</v>
      </c>
      <c r="AD79" s="337">
        <f t="shared" si="117"/>
        <v>0.10109378925732407</v>
      </c>
      <c r="AE79" s="337">
        <f t="shared" ref="AE79:AL79" si="118">AE32/AE$49</f>
        <v>0.10154178184865111</v>
      </c>
      <c r="AF79" s="337">
        <f t="shared" si="118"/>
        <v>0.10201770606295422</v>
      </c>
      <c r="AG79" s="337">
        <f t="shared" si="118"/>
        <v>0.10251169102884997</v>
      </c>
      <c r="AH79" s="337">
        <f t="shared" si="118"/>
        <v>0.10294074436375059</v>
      </c>
      <c r="AI79" s="337">
        <f t="shared" si="118"/>
        <v>0.10341827727238788</v>
      </c>
      <c r="AJ79" s="337">
        <f t="shared" si="118"/>
        <v>0.1039688392395732</v>
      </c>
      <c r="AK79" s="337">
        <f t="shared" si="118"/>
        <v>0.1045088478864039</v>
      </c>
      <c r="AL79" s="337">
        <f t="shared" si="118"/>
        <v>0.10511721313136489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7.8206424070964925E-2</v>
      </c>
      <c r="N80" s="336">
        <f t="shared" si="119"/>
        <v>7.2208969417667468E-2</v>
      </c>
      <c r="O80" s="336">
        <f t="shared" si="119"/>
        <v>7.1616363431761199E-2</v>
      </c>
      <c r="P80" s="336">
        <f t="shared" si="119"/>
        <v>7.3246851295512408E-2</v>
      </c>
      <c r="Q80" s="336">
        <f t="shared" si="119"/>
        <v>7.5170072298645793E-2</v>
      </c>
      <c r="R80" s="336">
        <f t="shared" si="119"/>
        <v>7.5968532362106822E-2</v>
      </c>
      <c r="S80" s="336">
        <f t="shared" si="119"/>
        <v>7.7069859844530977E-2</v>
      </c>
      <c r="T80" s="336">
        <f t="shared" si="119"/>
        <v>7.3240358106413259E-2</v>
      </c>
      <c r="U80" s="336">
        <f t="shared" si="119"/>
        <v>7.2708279033342219E-2</v>
      </c>
      <c r="V80" s="336">
        <f t="shared" si="119"/>
        <v>7.5486823157604535E-2</v>
      </c>
      <c r="W80" s="336">
        <f t="shared" si="119"/>
        <v>7.3319237398252357E-2</v>
      </c>
      <c r="X80" s="336">
        <f t="shared" si="119"/>
        <v>7.6227582835288368E-2</v>
      </c>
      <c r="Y80" s="336">
        <f t="shared" si="119"/>
        <v>7.6789284046924464E-2</v>
      </c>
      <c r="Z80" s="336">
        <f t="shared" si="119"/>
        <v>7.7353967273768101E-2</v>
      </c>
      <c r="AA80" s="336">
        <f t="shared" si="119"/>
        <v>7.7839053276348727E-2</v>
      </c>
      <c r="AB80" s="336">
        <f t="shared" si="119"/>
        <v>7.8307741218914387E-2</v>
      </c>
      <c r="AC80" s="336">
        <f t="shared" si="119"/>
        <v>7.8796536253701324E-2</v>
      </c>
      <c r="AD80" s="336">
        <f t="shared" si="119"/>
        <v>7.9316421620531249E-2</v>
      </c>
      <c r="AE80" s="336">
        <f t="shared" ref="AE80:AL80" si="120">AE33/AE$49</f>
        <v>7.9887962888777656E-2</v>
      </c>
      <c r="AF80" s="336">
        <f t="shared" si="120"/>
        <v>8.0485019069667513E-2</v>
      </c>
      <c r="AG80" s="336">
        <f t="shared" si="120"/>
        <v>8.109579029666035E-2</v>
      </c>
      <c r="AH80" s="336">
        <f t="shared" si="120"/>
        <v>8.1660168953872764E-2</v>
      </c>
      <c r="AI80" s="336">
        <f t="shared" si="120"/>
        <v>8.2249064722319146E-2</v>
      </c>
      <c r="AJ80" s="336">
        <f t="shared" si="120"/>
        <v>8.2893022433432009E-2</v>
      </c>
      <c r="AK80" s="336">
        <f t="shared" si="120"/>
        <v>8.351380793447892E-2</v>
      </c>
      <c r="AL80" s="336">
        <f t="shared" si="120"/>
        <v>8.4184159263594432E-2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2.0605060132256939E-2</v>
      </c>
      <c r="N81" s="336">
        <f t="shared" si="121"/>
        <v>2.2483290028682483E-2</v>
      </c>
      <c r="O81" s="336">
        <f t="shared" si="121"/>
        <v>2.2749178014220328E-2</v>
      </c>
      <c r="P81" s="336">
        <f t="shared" si="121"/>
        <v>1.9918012643118797E-2</v>
      </c>
      <c r="Q81" s="336">
        <f t="shared" si="121"/>
        <v>2.0065378589695808E-2</v>
      </c>
      <c r="R81" s="336">
        <f t="shared" si="121"/>
        <v>2.1284525420051825E-2</v>
      </c>
      <c r="S81" s="336">
        <f t="shared" si="121"/>
        <v>2.1383211765426118E-2</v>
      </c>
      <c r="T81" s="336">
        <f t="shared" si="121"/>
        <v>2.0237304891489283E-2</v>
      </c>
      <c r="U81" s="336">
        <f t="shared" si="121"/>
        <v>2.0960109553278296E-2</v>
      </c>
      <c r="V81" s="336">
        <f t="shared" si="121"/>
        <v>2.3779569481741251E-2</v>
      </c>
      <c r="W81" s="336">
        <f t="shared" si="121"/>
        <v>2.2335016940491819E-2</v>
      </c>
      <c r="X81" s="336">
        <f t="shared" si="121"/>
        <v>2.1852479161049963E-2</v>
      </c>
      <c r="Y81" s="336">
        <f t="shared" si="121"/>
        <v>2.1525451891790011E-2</v>
      </c>
      <c r="Z81" s="336">
        <f t="shared" si="121"/>
        <v>2.1385427392276897E-2</v>
      </c>
      <c r="AA81" s="336">
        <f t="shared" si="121"/>
        <v>2.1266724380379042E-2</v>
      </c>
      <c r="AB81" s="336">
        <f t="shared" si="121"/>
        <v>2.1146518340874387E-2</v>
      </c>
      <c r="AC81" s="336">
        <f t="shared" si="121"/>
        <v>2.1021053724346719E-2</v>
      </c>
      <c r="AD81" s="336">
        <f t="shared" si="121"/>
        <v>2.0904907092657153E-2</v>
      </c>
      <c r="AE81" s="336">
        <f t="shared" ref="AE81:AL81" si="122">AE34/AE$49</f>
        <v>2.0776025058431062E-2</v>
      </c>
      <c r="AF81" s="336">
        <f t="shared" si="122"/>
        <v>2.0649711870907965E-2</v>
      </c>
      <c r="AG81" s="336">
        <f t="shared" si="122"/>
        <v>2.0528295027573036E-2</v>
      </c>
      <c r="AH81" s="336">
        <f t="shared" si="122"/>
        <v>2.038857961272765E-2</v>
      </c>
      <c r="AI81" s="336">
        <f t="shared" si="122"/>
        <v>2.0272558626907432E-2</v>
      </c>
      <c r="AJ81" s="336">
        <f t="shared" si="122"/>
        <v>2.0174528784553655E-2</v>
      </c>
      <c r="AK81" s="336">
        <f t="shared" si="122"/>
        <v>2.0089067522438116E-2</v>
      </c>
      <c r="AL81" s="336">
        <f t="shared" si="122"/>
        <v>2.0022348908779353E-2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1.6712975133046199E-3</v>
      </c>
      <c r="N82" s="336">
        <f t="shared" si="123"/>
        <v>1.1471692968849645E-3</v>
      </c>
      <c r="O82" s="336">
        <f t="shared" si="123"/>
        <v>1.1263874094167143E-3</v>
      </c>
      <c r="P82" s="336">
        <f t="shared" si="123"/>
        <v>1.0287673404727451E-3</v>
      </c>
      <c r="Q82" s="336">
        <f t="shared" si="123"/>
        <v>1.1569449354692984E-3</v>
      </c>
      <c r="R82" s="336">
        <f t="shared" si="123"/>
        <v>1.0168376546930773E-3</v>
      </c>
      <c r="S82" s="336">
        <f t="shared" si="123"/>
        <v>8.4859292399116029E-4</v>
      </c>
      <c r="T82" s="336">
        <f t="shared" si="123"/>
        <v>8.9864237477624753E-4</v>
      </c>
      <c r="U82" s="336">
        <f t="shared" si="123"/>
        <v>9.1876109453911052E-4</v>
      </c>
      <c r="V82" s="336">
        <f t="shared" si="123"/>
        <v>8.3105868315169285E-4</v>
      </c>
      <c r="W82" s="336">
        <f t="shared" si="123"/>
        <v>1.0744328154133102E-3</v>
      </c>
      <c r="X82" s="336">
        <f t="shared" si="123"/>
        <v>8.441646897920167E-4</v>
      </c>
      <c r="Y82" s="336">
        <f t="shared" si="123"/>
        <v>8.4941721092930385E-4</v>
      </c>
      <c r="Z82" s="336">
        <f t="shared" si="123"/>
        <v>8.5400548056744046E-4</v>
      </c>
      <c r="AA82" s="336">
        <f t="shared" si="123"/>
        <v>8.5786892857234696E-4</v>
      </c>
      <c r="AB82" s="336">
        <f t="shared" si="123"/>
        <v>8.6245577026146608E-4</v>
      </c>
      <c r="AC82" s="336">
        <f t="shared" si="123"/>
        <v>8.6749638279092248E-4</v>
      </c>
      <c r="AD82" s="336">
        <f t="shared" si="123"/>
        <v>8.7246054413566852E-4</v>
      </c>
      <c r="AE82" s="336">
        <f t="shared" ref="AE82:AL82" si="124">AE35/AE$49</f>
        <v>8.777939014424003E-4</v>
      </c>
      <c r="AF82" s="336">
        <f t="shared" si="124"/>
        <v>8.8297512237873587E-4</v>
      </c>
      <c r="AG82" s="336">
        <f t="shared" si="124"/>
        <v>8.8760570461656808E-4</v>
      </c>
      <c r="AH82" s="336">
        <f t="shared" si="124"/>
        <v>8.9199579715015776E-4</v>
      </c>
      <c r="AI82" s="336">
        <f t="shared" si="124"/>
        <v>8.9665392316129954E-4</v>
      </c>
      <c r="AJ82" s="336">
        <f t="shared" si="124"/>
        <v>9.0128802158753036E-4</v>
      </c>
      <c r="AK82" s="336">
        <f t="shared" si="124"/>
        <v>9.0597242948686448E-4</v>
      </c>
      <c r="AL82" s="336">
        <f t="shared" si="124"/>
        <v>9.1070495899111495E-4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9.0571778672560069E-2</v>
      </c>
      <c r="N84" s="337">
        <f t="shared" si="125"/>
        <v>9.6559139323740314E-2</v>
      </c>
      <c r="O84" s="337">
        <f t="shared" si="125"/>
        <v>9.3602478759434671E-2</v>
      </c>
      <c r="P84" s="337">
        <f t="shared" si="125"/>
        <v>9.1630168691815769E-2</v>
      </c>
      <c r="Q84" s="337">
        <f t="shared" si="125"/>
        <v>9.1172808108356512E-2</v>
      </c>
      <c r="R84" s="337">
        <f t="shared" si="125"/>
        <v>8.8032983818263202E-2</v>
      </c>
      <c r="S84" s="337">
        <f t="shared" si="125"/>
        <v>9.3079948347535135E-2</v>
      </c>
      <c r="T84" s="337">
        <f t="shared" si="125"/>
        <v>9.1831181816846061E-2</v>
      </c>
      <c r="U84" s="337">
        <f t="shared" si="125"/>
        <v>8.5246393479749522E-2</v>
      </c>
      <c r="V84" s="337">
        <f t="shared" si="125"/>
        <v>8.5502904686398706E-2</v>
      </c>
      <c r="W84" s="337">
        <f t="shared" si="125"/>
        <v>8.3812380061219022E-2</v>
      </c>
      <c r="X84" s="337">
        <f t="shared" si="125"/>
        <v>8.3497810529569005E-2</v>
      </c>
      <c r="Y84" s="337">
        <f t="shared" si="125"/>
        <v>8.3369573899169741E-2</v>
      </c>
      <c r="Z84" s="337">
        <f t="shared" si="125"/>
        <v>8.3285653593712594E-2</v>
      </c>
      <c r="AA84" s="337">
        <f t="shared" si="125"/>
        <v>8.3133560648006727E-2</v>
      </c>
      <c r="AB84" s="337">
        <f t="shared" si="125"/>
        <v>8.294599910547458E-2</v>
      </c>
      <c r="AC84" s="337">
        <f t="shared" si="125"/>
        <v>8.2773006398249624E-2</v>
      </c>
      <c r="AD84" s="337">
        <f t="shared" si="125"/>
        <v>8.2588490661295685E-2</v>
      </c>
      <c r="AE84" s="337">
        <f t="shared" ref="AE84:AL84" si="126">AE37/AE$49</f>
        <v>8.2382767779941884E-2</v>
      </c>
      <c r="AF84" s="337">
        <f t="shared" si="126"/>
        <v>8.2168215452643592E-2</v>
      </c>
      <c r="AG84" s="337">
        <f t="shared" si="126"/>
        <v>8.1941233653145679E-2</v>
      </c>
      <c r="AH84" s="337">
        <f t="shared" si="126"/>
        <v>8.177092233527565E-2</v>
      </c>
      <c r="AI84" s="337">
        <f t="shared" si="126"/>
        <v>8.15575736135698E-2</v>
      </c>
      <c r="AJ84" s="337">
        <f t="shared" si="126"/>
        <v>8.1351202162642175E-2</v>
      </c>
      <c r="AK84" s="337">
        <f t="shared" si="126"/>
        <v>8.1156548528912228E-2</v>
      </c>
      <c r="AL84" s="337">
        <f t="shared" si="126"/>
        <v>8.1003945192686805E-2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7.2439536279708394E-2</v>
      </c>
      <c r="N85" s="336">
        <f t="shared" si="127"/>
        <v>7.8216277291783279E-2</v>
      </c>
      <c r="O85" s="336">
        <f t="shared" si="127"/>
        <v>7.5226746754600032E-2</v>
      </c>
      <c r="P85" s="336">
        <f t="shared" si="127"/>
        <v>7.3067321679740449E-2</v>
      </c>
      <c r="Q85" s="336">
        <f t="shared" si="127"/>
        <v>7.3885686949595478E-2</v>
      </c>
      <c r="R85" s="336">
        <f t="shared" si="127"/>
        <v>6.8820965487675634E-2</v>
      </c>
      <c r="S85" s="336">
        <f t="shared" si="127"/>
        <v>7.4525449053318774E-2</v>
      </c>
      <c r="T85" s="336">
        <f t="shared" si="127"/>
        <v>7.2118563863920196E-2</v>
      </c>
      <c r="U85" s="336">
        <f t="shared" si="127"/>
        <v>6.5357258342890315E-2</v>
      </c>
      <c r="V85" s="336">
        <f t="shared" si="127"/>
        <v>6.635917267244941E-2</v>
      </c>
      <c r="W85" s="336">
        <f t="shared" si="127"/>
        <v>6.3551609116441199E-2</v>
      </c>
      <c r="X85" s="336">
        <f t="shared" si="127"/>
        <v>5.8975954213662966E-2</v>
      </c>
      <c r="Y85" s="336">
        <f t="shared" si="127"/>
        <v>5.8468716155117124E-2</v>
      </c>
      <c r="Z85" s="336">
        <f t="shared" si="127"/>
        <v>5.8042996927010371E-2</v>
      </c>
      <c r="AA85" s="336">
        <f t="shared" si="127"/>
        <v>5.7576621253542043E-2</v>
      </c>
      <c r="AB85" s="336">
        <f t="shared" si="127"/>
        <v>5.7087939799585811E-2</v>
      </c>
      <c r="AC85" s="336">
        <f t="shared" si="127"/>
        <v>5.6607236242270632E-2</v>
      </c>
      <c r="AD85" s="336">
        <f t="shared" si="127"/>
        <v>5.6108457387907658E-2</v>
      </c>
      <c r="AE85" s="336">
        <f t="shared" ref="AE85:AL85" si="128">AE38/AE$49</f>
        <v>5.5590662648500919E-2</v>
      </c>
      <c r="AF85" s="336">
        <f t="shared" si="128"/>
        <v>5.5070804992371374E-2</v>
      </c>
      <c r="AG85" s="336">
        <f t="shared" si="128"/>
        <v>5.4531652518501547E-2</v>
      </c>
      <c r="AH85" s="336">
        <f t="shared" si="128"/>
        <v>5.405470444523628E-2</v>
      </c>
      <c r="AI85" s="336">
        <f t="shared" si="128"/>
        <v>5.3528639957461231E-2</v>
      </c>
      <c r="AJ85" s="336">
        <f t="shared" si="128"/>
        <v>5.3010194113757174E-2</v>
      </c>
      <c r="AK85" s="336">
        <f t="shared" si="128"/>
        <v>5.2511310838622559E-2</v>
      </c>
      <c r="AL85" s="336">
        <f t="shared" si="128"/>
        <v>5.2056324072696808E-2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1.8132242392851668E-2</v>
      </c>
      <c r="N86" s="336">
        <f t="shared" si="129"/>
        <v>1.834286203195705E-2</v>
      </c>
      <c r="O86" s="336">
        <f t="shared" si="129"/>
        <v>1.8375732004834642E-2</v>
      </c>
      <c r="P86" s="336">
        <f t="shared" si="129"/>
        <v>1.856284701207532E-2</v>
      </c>
      <c r="Q86" s="336">
        <f t="shared" si="129"/>
        <v>1.7287121158761028E-2</v>
      </c>
      <c r="R86" s="336">
        <f t="shared" si="129"/>
        <v>1.9212018330587569E-2</v>
      </c>
      <c r="S86" s="336">
        <f t="shared" si="129"/>
        <v>1.8554499294216362E-2</v>
      </c>
      <c r="T86" s="336">
        <f t="shared" si="129"/>
        <v>1.9712617952925868E-2</v>
      </c>
      <c r="U86" s="336">
        <f t="shared" si="129"/>
        <v>1.9889135136859207E-2</v>
      </c>
      <c r="V86" s="336">
        <f t="shared" si="129"/>
        <v>1.9143732013949307E-2</v>
      </c>
      <c r="W86" s="336">
        <f t="shared" si="129"/>
        <v>2.0260770944777823E-2</v>
      </c>
      <c r="X86" s="336">
        <f t="shared" si="129"/>
        <v>2.4521856315906043E-2</v>
      </c>
      <c r="Y86" s="336">
        <f t="shared" si="129"/>
        <v>2.4900857744052627E-2</v>
      </c>
      <c r="Z86" s="336">
        <f t="shared" si="129"/>
        <v>2.5242656666702223E-2</v>
      </c>
      <c r="AA86" s="336">
        <f t="shared" si="129"/>
        <v>2.555693939446468E-2</v>
      </c>
      <c r="AB86" s="336">
        <f t="shared" si="129"/>
        <v>2.5858059305888758E-2</v>
      </c>
      <c r="AC86" s="336">
        <f t="shared" si="129"/>
        <v>2.6165770155978998E-2</v>
      </c>
      <c r="AD86" s="336">
        <f t="shared" si="129"/>
        <v>2.6480033273388024E-2</v>
      </c>
      <c r="AE86" s="336">
        <f t="shared" ref="AE86:AL86" si="130">AE39/AE$49</f>
        <v>2.6792105131440962E-2</v>
      </c>
      <c r="AF86" s="336">
        <f t="shared" si="130"/>
        <v>2.7097410460272229E-2</v>
      </c>
      <c r="AG86" s="336">
        <f t="shared" si="130"/>
        <v>2.7409581134644125E-2</v>
      </c>
      <c r="AH86" s="336">
        <f t="shared" si="130"/>
        <v>2.7716217890039373E-2</v>
      </c>
      <c r="AI86" s="336">
        <f t="shared" si="130"/>
        <v>2.8028933656108566E-2</v>
      </c>
      <c r="AJ86" s="336">
        <f t="shared" si="130"/>
        <v>2.8341008048885001E-2</v>
      </c>
      <c r="AK86" s="336">
        <f t="shared" si="130"/>
        <v>2.8645237690289666E-2</v>
      </c>
      <c r="AL86" s="336">
        <f t="shared" si="130"/>
        <v>2.8947621119989993E-2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7.7378673009233928E-2</v>
      </c>
      <c r="N88" s="337">
        <f t="shared" si="131"/>
        <v>7.4932959140403682E-2</v>
      </c>
      <c r="O88" s="337">
        <f t="shared" si="131"/>
        <v>7.0845200152364146E-2</v>
      </c>
      <c r="P88" s="337">
        <f t="shared" si="131"/>
        <v>7.5216396392778148E-2</v>
      </c>
      <c r="Q88" s="337">
        <f t="shared" si="131"/>
        <v>7.6522833484382879E-2</v>
      </c>
      <c r="R88" s="337">
        <f t="shared" si="131"/>
        <v>7.7307963492199275E-2</v>
      </c>
      <c r="S88" s="337">
        <f t="shared" si="131"/>
        <v>7.6593426831048361E-2</v>
      </c>
      <c r="T88" s="337">
        <f t="shared" si="131"/>
        <v>7.7130536457880622E-2</v>
      </c>
      <c r="U88" s="337">
        <f t="shared" si="131"/>
        <v>8.064642077933401E-2</v>
      </c>
      <c r="V88" s="337">
        <f t="shared" si="131"/>
        <v>7.1940327983359351E-2</v>
      </c>
      <c r="W88" s="337">
        <f t="shared" si="131"/>
        <v>6.6224739062835727E-2</v>
      </c>
      <c r="X88" s="337">
        <f t="shared" si="131"/>
        <v>7.4305178938255709E-2</v>
      </c>
      <c r="Y88" s="337">
        <f t="shared" si="131"/>
        <v>7.4155939870842832E-2</v>
      </c>
      <c r="Z88" s="337">
        <f t="shared" si="131"/>
        <v>7.3894321065321622E-2</v>
      </c>
      <c r="AA88" s="337">
        <f t="shared" si="131"/>
        <v>7.3596852707458055E-2</v>
      </c>
      <c r="AB88" s="337">
        <f t="shared" si="131"/>
        <v>7.3259135374427617E-2</v>
      </c>
      <c r="AC88" s="337">
        <f t="shared" si="131"/>
        <v>7.289843259796952E-2</v>
      </c>
      <c r="AD88" s="337">
        <f t="shared" si="131"/>
        <v>7.2498577988349661E-2</v>
      </c>
      <c r="AE88" s="337">
        <f t="shared" ref="AE88:AL88" si="132">AE41/AE$49</f>
        <v>7.2018656711613296E-2</v>
      </c>
      <c r="AF88" s="337">
        <f t="shared" si="132"/>
        <v>7.1557739770925471E-2</v>
      </c>
      <c r="AG88" s="337">
        <f t="shared" si="132"/>
        <v>7.1105598025948819E-2</v>
      </c>
      <c r="AH88" s="337">
        <f t="shared" si="132"/>
        <v>7.0670266526869335E-2</v>
      </c>
      <c r="AI88" s="337">
        <f t="shared" si="132"/>
        <v>7.0223471851544442E-2</v>
      </c>
      <c r="AJ88" s="337">
        <f t="shared" si="132"/>
        <v>6.9761712642430695E-2</v>
      </c>
      <c r="AK88" s="337">
        <f t="shared" si="132"/>
        <v>6.9241965697004568E-2</v>
      </c>
      <c r="AL88" s="337">
        <f t="shared" si="132"/>
        <v>6.8731192403041527E-2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3.6118200155975951E-2</v>
      </c>
      <c r="N89" s="336">
        <f t="shared" si="133"/>
        <v>3.528759550009717E-2</v>
      </c>
      <c r="O89" s="336">
        <f t="shared" si="133"/>
        <v>3.4235248719247435E-2</v>
      </c>
      <c r="P89" s="336">
        <f t="shared" si="133"/>
        <v>3.6083306621700617E-2</v>
      </c>
      <c r="Q89" s="336">
        <f t="shared" si="133"/>
        <v>3.6396233965889341E-2</v>
      </c>
      <c r="R89" s="336">
        <f t="shared" si="133"/>
        <v>3.7228538694846505E-2</v>
      </c>
      <c r="S89" s="336">
        <f t="shared" si="133"/>
        <v>3.5339734330041457E-2</v>
      </c>
      <c r="T89" s="336">
        <f t="shared" si="133"/>
        <v>3.6533177786578309E-2</v>
      </c>
      <c r="U89" s="336">
        <f t="shared" si="133"/>
        <v>3.6782346779637404E-2</v>
      </c>
      <c r="V89" s="336">
        <f t="shared" si="133"/>
        <v>3.3667173211637494E-2</v>
      </c>
      <c r="W89" s="336">
        <f t="shared" si="133"/>
        <v>3.0731067173380779E-2</v>
      </c>
      <c r="X89" s="336">
        <f t="shared" si="133"/>
        <v>3.6793977064634185E-2</v>
      </c>
      <c r="Y89" s="336">
        <f t="shared" si="133"/>
        <v>3.6684578375729172E-2</v>
      </c>
      <c r="Z89" s="336">
        <f t="shared" si="133"/>
        <v>3.645776085467884E-2</v>
      </c>
      <c r="AA89" s="336">
        <f t="shared" si="133"/>
        <v>3.624522114968954E-2</v>
      </c>
      <c r="AB89" s="336">
        <f t="shared" si="133"/>
        <v>3.607176068157153E-2</v>
      </c>
      <c r="AC89" s="336">
        <f t="shared" si="133"/>
        <v>3.5898079564005453E-2</v>
      </c>
      <c r="AD89" s="336">
        <f t="shared" si="133"/>
        <v>3.5715952064830379E-2</v>
      </c>
      <c r="AE89" s="336">
        <f t="shared" ref="AE89:AL89" si="134">AE42/AE$49</f>
        <v>3.546248014878764E-2</v>
      </c>
      <c r="AF89" s="336">
        <f t="shared" si="134"/>
        <v>3.5214314042291306E-2</v>
      </c>
      <c r="AG89" s="336">
        <f t="shared" si="134"/>
        <v>3.4970859637296424E-2</v>
      </c>
      <c r="AH89" s="336">
        <f t="shared" si="134"/>
        <v>3.4774702739140184E-2</v>
      </c>
      <c r="AI89" s="336">
        <f t="shared" si="134"/>
        <v>3.4572193616885606E-2</v>
      </c>
      <c r="AJ89" s="336">
        <f t="shared" si="134"/>
        <v>3.4342547120688793E-2</v>
      </c>
      <c r="AK89" s="336">
        <f t="shared" si="134"/>
        <v>3.4055953692141851E-2</v>
      </c>
      <c r="AL89" s="336">
        <f t="shared" si="134"/>
        <v>3.3760620545890498E-2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4.1260472853257971E-2</v>
      </c>
      <c r="N90" s="336">
        <f t="shared" si="135"/>
        <v>3.9645363640306526E-2</v>
      </c>
      <c r="O90" s="336">
        <f t="shared" si="135"/>
        <v>3.6609951433116697E-2</v>
      </c>
      <c r="P90" s="336">
        <f t="shared" si="135"/>
        <v>3.9133089771077538E-2</v>
      </c>
      <c r="Q90" s="336">
        <f t="shared" si="135"/>
        <v>4.0126599518493532E-2</v>
      </c>
      <c r="R90" s="336">
        <f t="shared" si="135"/>
        <v>4.007942479735277E-2</v>
      </c>
      <c r="S90" s="336">
        <f t="shared" si="135"/>
        <v>4.1253692501006897E-2</v>
      </c>
      <c r="T90" s="336">
        <f t="shared" si="135"/>
        <v>4.0597358671302312E-2</v>
      </c>
      <c r="U90" s="336">
        <f t="shared" si="135"/>
        <v>4.3864073999696614E-2</v>
      </c>
      <c r="V90" s="336">
        <f t="shared" si="135"/>
        <v>3.8273154771721864E-2</v>
      </c>
      <c r="W90" s="336">
        <f t="shared" si="135"/>
        <v>3.5493671889454945E-2</v>
      </c>
      <c r="X90" s="336">
        <f t="shared" si="135"/>
        <v>3.7511201873621516E-2</v>
      </c>
      <c r="Y90" s="336">
        <f t="shared" si="135"/>
        <v>3.7471361495113653E-2</v>
      </c>
      <c r="Z90" s="336">
        <f t="shared" si="135"/>
        <v>3.7436560210642789E-2</v>
      </c>
      <c r="AA90" s="336">
        <f t="shared" si="135"/>
        <v>3.7351631557768522E-2</v>
      </c>
      <c r="AB90" s="336">
        <f t="shared" si="135"/>
        <v>3.7187374692856094E-2</v>
      </c>
      <c r="AC90" s="336">
        <f t="shared" si="135"/>
        <v>3.7000353033964074E-2</v>
      </c>
      <c r="AD90" s="336">
        <f t="shared" si="135"/>
        <v>3.6782625923519281E-2</v>
      </c>
      <c r="AE90" s="336">
        <f t="shared" ref="AE90:AL90" si="136">AE43/AE$49</f>
        <v>3.6556176562825657E-2</v>
      </c>
      <c r="AF90" s="336">
        <f t="shared" si="136"/>
        <v>3.6343425728634166E-2</v>
      </c>
      <c r="AG90" s="336">
        <f t="shared" si="136"/>
        <v>3.6134738388652402E-2</v>
      </c>
      <c r="AH90" s="336">
        <f t="shared" si="136"/>
        <v>3.5895563787729158E-2</v>
      </c>
      <c r="AI90" s="336">
        <f t="shared" si="136"/>
        <v>3.5651278234658829E-2</v>
      </c>
      <c r="AJ90" s="336">
        <f t="shared" si="136"/>
        <v>3.5419165521741909E-2</v>
      </c>
      <c r="AK90" s="336">
        <f t="shared" si="136"/>
        <v>3.5186012004862724E-2</v>
      </c>
      <c r="AL90" s="336">
        <f t="shared" si="136"/>
        <v>3.4970571857151037E-2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0.12328993659770097</v>
      </c>
      <c r="N92" s="337">
        <f t="shared" si="137"/>
        <v>0.12013436085526133</v>
      </c>
      <c r="O92" s="337">
        <f t="shared" si="137"/>
        <v>0.11413885885285018</v>
      </c>
      <c r="P92" s="337">
        <f t="shared" si="137"/>
        <v>0.11838276387208141</v>
      </c>
      <c r="Q92" s="337">
        <f t="shared" si="137"/>
        <v>0.11888749797700181</v>
      </c>
      <c r="R92" s="337">
        <f t="shared" si="137"/>
        <v>0.12151114883104973</v>
      </c>
      <c r="S92" s="337">
        <f t="shared" si="137"/>
        <v>0.11694491879866169</v>
      </c>
      <c r="T92" s="337">
        <f t="shared" si="137"/>
        <v>0.11653958998375853</v>
      </c>
      <c r="U92" s="337">
        <f t="shared" si="137"/>
        <v>0.11199399679043845</v>
      </c>
      <c r="V92" s="337">
        <f t="shared" si="137"/>
        <v>0.10968622721505321</v>
      </c>
      <c r="W92" s="337">
        <f t="shared" si="137"/>
        <v>9.9793890682006434E-2</v>
      </c>
      <c r="X92" s="337">
        <f t="shared" si="137"/>
        <v>9.925927315782529E-2</v>
      </c>
      <c r="Y92" s="337">
        <f t="shared" si="137"/>
        <v>9.8215385252989534E-2</v>
      </c>
      <c r="Z92" s="337">
        <f t="shared" si="137"/>
        <v>9.7080548360542529E-2</v>
      </c>
      <c r="AA92" s="337">
        <f t="shared" si="137"/>
        <v>9.6024085438404239E-2</v>
      </c>
      <c r="AB92" s="337">
        <f t="shared" si="137"/>
        <v>9.5000208504352424E-2</v>
      </c>
      <c r="AC92" s="337">
        <f t="shared" si="137"/>
        <v>9.3933682000998067E-2</v>
      </c>
      <c r="AD92" s="337">
        <f t="shared" si="137"/>
        <v>9.2881521266917844E-2</v>
      </c>
      <c r="AE92" s="337">
        <f t="shared" ref="AE92:AL92" si="138">AE45/AE$49</f>
        <v>9.1856615474254347E-2</v>
      </c>
      <c r="AF92" s="337">
        <f t="shared" si="138"/>
        <v>9.083370475383909E-2</v>
      </c>
      <c r="AG92" s="337">
        <f t="shared" si="138"/>
        <v>8.9766180577554228E-2</v>
      </c>
      <c r="AH92" s="337">
        <f t="shared" si="138"/>
        <v>8.8644052057372011E-2</v>
      </c>
      <c r="AI92" s="337">
        <f t="shared" si="138"/>
        <v>8.7571927778795189E-2</v>
      </c>
      <c r="AJ92" s="337">
        <f t="shared" si="138"/>
        <v>8.6517881135140612E-2</v>
      </c>
      <c r="AK92" s="337">
        <f t="shared" si="138"/>
        <v>8.546702989995443E-2</v>
      </c>
      <c r="AL92" s="337">
        <f t="shared" si="138"/>
        <v>8.445885419245687E-2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2.0237135172646033E-2</v>
      </c>
      <c r="N93" s="336">
        <f t="shared" si="139"/>
        <v>2.016517234147264E-2</v>
      </c>
      <c r="O93" s="336">
        <f t="shared" si="139"/>
        <v>1.9744297839943248E-2</v>
      </c>
      <c r="P93" s="336">
        <f t="shared" si="139"/>
        <v>1.9725523432407788E-2</v>
      </c>
      <c r="Q93" s="336">
        <f t="shared" si="139"/>
        <v>2.0929260958523384E-2</v>
      </c>
      <c r="R93" s="336">
        <f t="shared" si="139"/>
        <v>2.2152936947024377E-2</v>
      </c>
      <c r="S93" s="336">
        <f t="shared" si="139"/>
        <v>2.2253828665943165E-2</v>
      </c>
      <c r="T93" s="336">
        <f t="shared" si="139"/>
        <v>2.0190549576161544E-2</v>
      </c>
      <c r="U93" s="336">
        <f t="shared" si="139"/>
        <v>1.9835188123803745E-2</v>
      </c>
      <c r="V93" s="336">
        <f t="shared" si="139"/>
        <v>1.8579368808922966E-2</v>
      </c>
      <c r="W93" s="336">
        <f t="shared" si="139"/>
        <v>1.6908431709277055E-2</v>
      </c>
      <c r="X93" s="336">
        <f t="shared" si="139"/>
        <v>1.424481472957748E-2</v>
      </c>
      <c r="Y93" s="336">
        <f t="shared" si="139"/>
        <v>1.4129682793077594E-2</v>
      </c>
      <c r="Z93" s="336">
        <f t="shared" si="139"/>
        <v>1.4002264939032824E-2</v>
      </c>
      <c r="AA93" s="336">
        <f t="shared" si="139"/>
        <v>1.3875694261925238E-2</v>
      </c>
      <c r="AB93" s="336">
        <f t="shared" si="139"/>
        <v>1.3744170869863008E-2</v>
      </c>
      <c r="AC93" s="336">
        <f t="shared" si="139"/>
        <v>1.3601366196043905E-2</v>
      </c>
      <c r="AD93" s="336">
        <f t="shared" si="139"/>
        <v>1.3455958269409894E-2</v>
      </c>
      <c r="AE93" s="336">
        <f t="shared" ref="AE93:AL93" si="140">AE46/AE$49</f>
        <v>1.3306026162546515E-2</v>
      </c>
      <c r="AF93" s="336">
        <f t="shared" si="140"/>
        <v>1.3155075533565213E-2</v>
      </c>
      <c r="AG93" s="336">
        <f t="shared" si="140"/>
        <v>1.2999211785413184E-2</v>
      </c>
      <c r="AH93" s="336">
        <f t="shared" si="140"/>
        <v>1.28397498845025E-2</v>
      </c>
      <c r="AI93" s="336">
        <f t="shared" si="140"/>
        <v>1.268092305655385E-2</v>
      </c>
      <c r="AJ93" s="336">
        <f t="shared" si="140"/>
        <v>1.2525710479398601E-2</v>
      </c>
      <c r="AK93" s="336">
        <f t="shared" si="140"/>
        <v>1.2372362658394401E-2</v>
      </c>
      <c r="AL93" s="336">
        <f t="shared" si="140"/>
        <v>1.2220477897137047E-2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0.10305280142505494</v>
      </c>
      <c r="N94" s="336">
        <f t="shared" si="141"/>
        <v>9.9969188513788707E-2</v>
      </c>
      <c r="O94" s="336">
        <f t="shared" si="141"/>
        <v>9.4394561012906941E-2</v>
      </c>
      <c r="P94" s="336">
        <f t="shared" si="141"/>
        <v>9.8657240439673638E-2</v>
      </c>
      <c r="Q94" s="336">
        <f t="shared" si="141"/>
        <v>9.7958237018478431E-2</v>
      </c>
      <c r="R94" s="336">
        <f t="shared" si="141"/>
        <v>9.9358211884025355E-2</v>
      </c>
      <c r="S94" s="336">
        <f t="shared" si="141"/>
        <v>9.4691090132718522E-2</v>
      </c>
      <c r="T94" s="336">
        <f t="shared" si="141"/>
        <v>9.6349040407596995E-2</v>
      </c>
      <c r="U94" s="336">
        <f t="shared" si="141"/>
        <v>9.2158808666634714E-2</v>
      </c>
      <c r="V94" s="336">
        <f t="shared" si="141"/>
        <v>9.1106858406130253E-2</v>
      </c>
      <c r="W94" s="336">
        <f t="shared" si="141"/>
        <v>8.2885458972729392E-2</v>
      </c>
      <c r="X94" s="336">
        <f t="shared" si="141"/>
        <v>8.5014458428247799E-2</v>
      </c>
      <c r="Y94" s="336">
        <f t="shared" si="141"/>
        <v>8.408570245991194E-2</v>
      </c>
      <c r="Z94" s="336">
        <f t="shared" si="141"/>
        <v>8.3078283421509719E-2</v>
      </c>
      <c r="AA94" s="336">
        <f t="shared" si="141"/>
        <v>8.2148391176479013E-2</v>
      </c>
      <c r="AB94" s="336">
        <f t="shared" si="141"/>
        <v>8.1256037634489423E-2</v>
      </c>
      <c r="AC94" s="336">
        <f t="shared" si="141"/>
        <v>8.033231580495416E-2</v>
      </c>
      <c r="AD94" s="336">
        <f t="shared" si="141"/>
        <v>7.9425562997507956E-2</v>
      </c>
      <c r="AE94" s="336">
        <f t="shared" ref="AE94:AL94" si="142">AE47/AE$49</f>
        <v>7.855058931170783E-2</v>
      </c>
      <c r="AF94" s="336">
        <f t="shared" si="142"/>
        <v>7.7678629220273882E-2</v>
      </c>
      <c r="AG94" s="336">
        <f t="shared" si="142"/>
        <v>7.6766968792141038E-2</v>
      </c>
      <c r="AH94" s="336">
        <f t="shared" si="142"/>
        <v>7.5804302172869514E-2</v>
      </c>
      <c r="AI94" s="336">
        <f t="shared" si="142"/>
        <v>7.4891004722241333E-2</v>
      </c>
      <c r="AJ94" s="336">
        <f t="shared" si="142"/>
        <v>7.3992170655742012E-2</v>
      </c>
      <c r="AK94" s="336">
        <f t="shared" si="142"/>
        <v>7.3094667241560038E-2</v>
      </c>
      <c r="AL94" s="336">
        <f t="shared" si="142"/>
        <v>7.2238376295319831E-2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West Yorkshire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West Yorkshire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West Yorkshire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West Yorkshire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West Yorkshire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West Yorkshire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West Yorkshire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West Yorkshire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West Yorkshire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West Yorkshire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West Yorkshire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Yorkshire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West Yorkshire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15.3644007745783</v>
      </c>
      <c r="Y4" s="11">
        <f>'Occ T1'!D8-'Occ T1'!C8</f>
        <v>6.4961316449026612</v>
      </c>
      <c r="Z4" s="11">
        <f>'Occ T1'!E8-'Occ T1'!D8</f>
        <v>1.0769571621255665</v>
      </c>
      <c r="AA4" s="11">
        <f>'Occ T1'!F8-'Occ T1'!E8</f>
        <v>14.340922995590034</v>
      </c>
      <c r="AB4" s="11">
        <f>'Occ T1'!D8-'Occ T1'!B8</f>
        <v>21.860532419480961</v>
      </c>
      <c r="AC4" s="11">
        <f>'Occ T1'!F8-'Occ T1'!D8</f>
        <v>15.417880157715601</v>
      </c>
    </row>
    <row r="5" spans="1:29" x14ac:dyDescent="0.2">
      <c r="W5" s="10" t="str">
        <f>name!E5</f>
        <v>Professional occupations</v>
      </c>
      <c r="X5" s="11">
        <f>'Occ T1'!C9-'Occ T1'!B9</f>
        <v>34.496980556753812</v>
      </c>
      <c r="Y5" s="11">
        <f>'Occ T1'!D9-'Occ T1'!C9</f>
        <v>17.041654267023432</v>
      </c>
      <c r="Z5" s="11">
        <f>'Occ T1'!E9-'Occ T1'!D9</f>
        <v>17.499890569263471</v>
      </c>
      <c r="AA5" s="11">
        <f>'Occ T1'!F9-'Occ T1'!E9</f>
        <v>29.907184890888232</v>
      </c>
      <c r="AB5" s="11">
        <f>'Occ T1'!D9-'Occ T1'!B9</f>
        <v>51.538634823777244</v>
      </c>
      <c r="AC5" s="11">
        <f>'Occ T1'!F9-'Occ T1'!D9</f>
        <v>47.407075460151702</v>
      </c>
    </row>
    <row r="6" spans="1:29" x14ac:dyDescent="0.2">
      <c r="W6" s="10" t="str">
        <f>name!E6</f>
        <v>Associate professional occupations</v>
      </c>
      <c r="X6" s="11">
        <f>'Occ T1'!C10-'Occ T1'!B10</f>
        <v>14.114479844517462</v>
      </c>
      <c r="Y6" s="11">
        <f>'Occ T1'!D10-'Occ T1'!C10</f>
        <v>11.097254493656067</v>
      </c>
      <c r="Z6" s="11">
        <f>'Occ T1'!E10-'Occ T1'!D10</f>
        <v>-5.4490851920324133</v>
      </c>
      <c r="AA6" s="11">
        <f>'Occ T1'!F10-'Occ T1'!E10</f>
        <v>11.273634493513072</v>
      </c>
      <c r="AB6" s="11">
        <f>'Occ T1'!D10-'Occ T1'!B10</f>
        <v>25.211734338173528</v>
      </c>
      <c r="AC6" s="11">
        <f>'Occ T1'!F10-'Occ T1'!D10</f>
        <v>5.8245493014806584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-7.5978004767572997</v>
      </c>
      <c r="Y7" s="11">
        <f>'Occ T1'!D11-'Occ T1'!C11</f>
        <v>9.7128126780024218</v>
      </c>
      <c r="Z7" s="11">
        <f>'Occ T1'!E11-'Occ T1'!D11</f>
        <v>-7.1221179921365092</v>
      </c>
      <c r="AA7" s="11">
        <f>'Occ T1'!F11-'Occ T1'!E11</f>
        <v>-9.858232194801019</v>
      </c>
      <c r="AB7" s="11">
        <f>'Occ T1'!D11-'Occ T1'!B11</f>
        <v>2.115012201245122</v>
      </c>
      <c r="AC7" s="11">
        <f>'Occ T1'!F11-'Occ T1'!D11</f>
        <v>-16.980350186937528</v>
      </c>
    </row>
    <row r="8" spans="1:29" x14ac:dyDescent="0.2">
      <c r="W8" s="10" t="str">
        <f>name!E8</f>
        <v>Skilled trades occupations</v>
      </c>
      <c r="X8" s="11">
        <f>'Occ T1'!C12-'Occ T1'!B12</f>
        <v>-5.553021776856383</v>
      </c>
      <c r="Y8" s="11">
        <f>'Occ T1'!D12-'Occ T1'!C12</f>
        <v>-11.188553467639863</v>
      </c>
      <c r="Z8" s="11">
        <f>'Occ T1'!E12-'Occ T1'!D12</f>
        <v>-1.9180306488664201</v>
      </c>
      <c r="AA8" s="11">
        <f>'Occ T1'!F12-'Occ T1'!E12</f>
        <v>-6.9025682113288838</v>
      </c>
      <c r="AB8" s="11">
        <f>'Occ T1'!D12-'Occ T1'!B12</f>
        <v>-16.741575244496246</v>
      </c>
      <c r="AC8" s="11">
        <f>'Occ T1'!F12-'Occ T1'!D12</f>
        <v>-8.8205988601953038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6.8740565855636788</v>
      </c>
      <c r="Y9" s="11">
        <f>'Occ T1'!D13-'Occ T1'!C13</f>
        <v>-2.8667182387591623</v>
      </c>
      <c r="Z9" s="11">
        <f>'Occ T1'!E13-'Occ T1'!D13</f>
        <v>5.955247479151609</v>
      </c>
      <c r="AA9" s="11">
        <f>'Occ T1'!F13-'Occ T1'!E13</f>
        <v>9.7040082290497907</v>
      </c>
      <c r="AB9" s="11">
        <f>'Occ T1'!D13-'Occ T1'!B13</f>
        <v>4.0073383468045165</v>
      </c>
      <c r="AC9" s="11">
        <f>'Occ T1'!F13-'Occ T1'!D13</f>
        <v>15.6592557082014</v>
      </c>
    </row>
    <row r="10" spans="1:29" x14ac:dyDescent="0.2">
      <c r="W10" s="10" t="str">
        <f>name!E10</f>
        <v>Sales and customer service occupations</v>
      </c>
      <c r="X10" s="11">
        <f>'Occ T1'!C14-'Occ T1'!B14</f>
        <v>1.1173804043920086</v>
      </c>
      <c r="Y10" s="11">
        <f>'Occ T1'!D14-'Occ T1'!C14</f>
        <v>-0.99807843734335222</v>
      </c>
      <c r="Z10" s="11">
        <f>'Occ T1'!E14-'Occ T1'!D14</f>
        <v>0.23974923883818633</v>
      </c>
      <c r="AA10" s="11">
        <f>'Occ T1'!F14-'Occ T1'!E14</f>
        <v>0.49558200561662602</v>
      </c>
      <c r="AB10" s="11">
        <f>'Occ T1'!D14-'Occ T1'!B14</f>
        <v>0.11930196704865637</v>
      </c>
      <c r="AC10" s="11">
        <f>'Occ T1'!F14-'Occ T1'!D14</f>
        <v>0.73533124445481235</v>
      </c>
    </row>
    <row r="11" spans="1:29" x14ac:dyDescent="0.2">
      <c r="W11" s="10" t="str">
        <f>name!E11</f>
        <v>Process, plant and machine operatives</v>
      </c>
      <c r="X11" s="11">
        <f>'Occ T1'!C15-'Occ T1'!B15</f>
        <v>-2.823814902212618</v>
      </c>
      <c r="Y11" s="11">
        <f>'Occ T1'!D15-'Occ T1'!C15</f>
        <v>-6.086335555619911</v>
      </c>
      <c r="Z11" s="11">
        <f>'Occ T1'!E15-'Occ T1'!D15</f>
        <v>9.7433331552269635</v>
      </c>
      <c r="AA11" s="11">
        <f>'Occ T1'!F15-'Occ T1'!E15</f>
        <v>-3.1442806242824304</v>
      </c>
      <c r="AB11" s="11">
        <f>'Occ T1'!D15-'Occ T1'!B15</f>
        <v>-8.910150457832529</v>
      </c>
      <c r="AC11" s="11">
        <f>'Occ T1'!F15-'Occ T1'!D15</f>
        <v>6.5990525309445331</v>
      </c>
    </row>
    <row r="12" spans="1:29" x14ac:dyDescent="0.2">
      <c r="W12" s="10" t="str">
        <f>name!E12</f>
        <v>Elementary occupations</v>
      </c>
      <c r="X12" s="11">
        <f>'Occ T1'!C16-'Occ T1'!B16</f>
        <v>-8.5366610099777063</v>
      </c>
      <c r="Y12" s="11">
        <f>'Occ T1'!D16-'Occ T1'!C16</f>
        <v>-10.71916738422297</v>
      </c>
      <c r="Z12" s="11">
        <f>'Occ T1'!E16-'Occ T1'!D16</f>
        <v>-4.3709437715703956</v>
      </c>
      <c r="AA12" s="11">
        <f>'Occ T1'!F16-'Occ T1'!E16</f>
        <v>-10.02425158424569</v>
      </c>
      <c r="AB12" s="11">
        <f>'Occ T1'!D16-'Occ T1'!B16</f>
        <v>-19.255828394200677</v>
      </c>
      <c r="AC12" s="11">
        <f>'Occ T1'!F16-'Occ T1'!D16</f>
        <v>-14.395195355816085</v>
      </c>
    </row>
    <row r="14" spans="1:29" x14ac:dyDescent="0.2">
      <c r="W14" s="10" t="str">
        <f>name!E3</f>
        <v>All occupations</v>
      </c>
      <c r="X14" s="11">
        <f>'Occ T1'!C18-'Occ T1'!B18</f>
        <v>47.456000000001268</v>
      </c>
      <c r="Y14" s="11">
        <f>'Occ T1'!D18-'Occ T1'!C18</f>
        <v>12.488999999999123</v>
      </c>
      <c r="Z14" s="11">
        <f>'Occ T1'!E18-'Occ T1'!D18</f>
        <v>15.654999999999973</v>
      </c>
      <c r="AA14" s="11">
        <f>'Occ T1'!F18-'Occ T1'!E18</f>
        <v>35.792000000000144</v>
      </c>
      <c r="AB14" s="11">
        <f>'Occ T1'!D18-'Occ T1'!B18</f>
        <v>59.945000000000391</v>
      </c>
      <c r="AC14" s="11">
        <f>'Occ T1'!F18-'Occ T1'!D18</f>
        <v>51.447000000000116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40</v>
      </c>
      <c r="Y18">
        <f>MAX(X18,(X19*-1))</f>
        <v>40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-20</v>
      </c>
      <c r="Y19">
        <f>Y18*-1</f>
        <v>-40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West Yorkshire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15.417880157715601</v>
      </c>
      <c r="O3" s="11">
        <f>'Occ T1'!AB64</f>
        <v>11.189195445172921</v>
      </c>
      <c r="P3" s="11">
        <f>'Occ T1'!Q64</f>
        <v>4.2286847125425311</v>
      </c>
    </row>
    <row r="4" spans="1:16" x14ac:dyDescent="0.2">
      <c r="M4" s="10" t="str">
        <f>name!E5</f>
        <v>Professional occupations</v>
      </c>
      <c r="N4" s="11">
        <f>'Occ T1'!F65</f>
        <v>47.407075460151702</v>
      </c>
      <c r="O4" s="11">
        <f>'Occ T1'!AB65</f>
        <v>31.725603476767787</v>
      </c>
      <c r="P4" s="11">
        <f>'Occ T1'!Q65</f>
        <v>15.681471983383858</v>
      </c>
    </row>
    <row r="5" spans="1:16" x14ac:dyDescent="0.2">
      <c r="M5" s="10" t="str">
        <f>name!E6</f>
        <v>Associate professional occupations</v>
      </c>
      <c r="N5" s="11">
        <f>'Occ T1'!F66</f>
        <v>5.8245493014806584</v>
      </c>
      <c r="O5" s="11">
        <f>'Occ T1'!AB66</f>
        <v>10.512897641324273</v>
      </c>
      <c r="P5" s="11">
        <f>'Occ T1'!Q66</f>
        <v>-4.6883483398434862</v>
      </c>
    </row>
    <row r="6" spans="1:16" x14ac:dyDescent="0.2">
      <c r="M6" s="10" t="str">
        <f>name!E7</f>
        <v>Administrative and secretarial occupations</v>
      </c>
      <c r="N6" s="11">
        <f>'Occ T1'!F67</f>
        <v>-16.980350186937528</v>
      </c>
      <c r="O6" s="11">
        <f>'Occ T1'!AB67</f>
        <v>-21.904155553427515</v>
      </c>
      <c r="P6" s="11">
        <f>'Occ T1'!Q67</f>
        <v>4.9238053664900931</v>
      </c>
    </row>
    <row r="7" spans="1:16" x14ac:dyDescent="0.2">
      <c r="M7" s="10" t="str">
        <f>name!E8</f>
        <v>Skilled trades occupations</v>
      </c>
      <c r="N7" s="11">
        <f>'Occ T1'!F68</f>
        <v>-8.8205988601953038</v>
      </c>
      <c r="O7" s="11">
        <f>'Occ T1'!AB68</f>
        <v>2.5417982738836571</v>
      </c>
      <c r="P7" s="11">
        <f>'Occ T1'!Q68</f>
        <v>-11.362397134078975</v>
      </c>
    </row>
    <row r="8" spans="1:16" x14ac:dyDescent="0.2">
      <c r="M8" s="10" t="str">
        <f>name!E9</f>
        <v>Caring, leisure and other service occupations</v>
      </c>
      <c r="N8" s="11">
        <f>'Occ T1'!F69</f>
        <v>15.6592557082014</v>
      </c>
      <c r="O8" s="11">
        <f>'Occ T1'!AB69</f>
        <v>9.5450679357954584</v>
      </c>
      <c r="P8" s="11">
        <f>'Occ T1'!Q69</f>
        <v>6.114187772405927</v>
      </c>
    </row>
    <row r="9" spans="1:16" x14ac:dyDescent="0.2">
      <c r="M9" s="10" t="str">
        <f>name!E10</f>
        <v>Sales and customer service occupations</v>
      </c>
      <c r="N9" s="11">
        <f>'Occ T1'!F70</f>
        <v>0.73533124445481235</v>
      </c>
      <c r="O9" s="11">
        <f>'Occ T1'!AB70</f>
        <v>-3.9553317709239622</v>
      </c>
      <c r="P9" s="11">
        <f>'Occ T1'!Q70</f>
        <v>4.6906630153787034</v>
      </c>
    </row>
    <row r="10" spans="1:16" x14ac:dyDescent="0.2">
      <c r="M10" s="10" t="str">
        <f>name!E11</f>
        <v>Process, plant and machine operatives</v>
      </c>
      <c r="N10" s="11">
        <f>'Occ T1'!F71</f>
        <v>6.5990525309445331</v>
      </c>
      <c r="O10" s="11">
        <f>'Occ T1'!AB71</f>
        <v>4.2135729881017596</v>
      </c>
      <c r="P10" s="11">
        <f>'Occ T1'!Q71</f>
        <v>2.3854795428427735</v>
      </c>
    </row>
    <row r="11" spans="1:16" x14ac:dyDescent="0.2">
      <c r="M11" s="10" t="str">
        <f>name!E12</f>
        <v>Elementary occupations</v>
      </c>
      <c r="N11" s="11">
        <f>'Occ T1'!F72</f>
        <v>-14.395195355816085</v>
      </c>
      <c r="O11" s="11">
        <f>'Occ T1'!AB72</f>
        <v>-10.122579038916264</v>
      </c>
      <c r="P11" s="11">
        <f>'Occ T1'!Q72</f>
        <v>-4.2726163168997431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51.447000000000116</v>
      </c>
      <c r="O13" s="11">
        <f>'Occ T1'!AB74</f>
        <v>33.746069397778115</v>
      </c>
      <c r="P13" s="11">
        <f>'Occ T1'!Q74</f>
        <v>17.700930602221661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West Yorkshire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2.8892419780769245</v>
      </c>
      <c r="O3" s="11">
        <f>'Occ T5'!H44</f>
        <v>4.020825197099219</v>
      </c>
      <c r="P3" s="11">
        <f>'Occ T5'!G44</f>
        <v>8.5078129825393347</v>
      </c>
    </row>
    <row r="4" spans="1:16" x14ac:dyDescent="0.2">
      <c r="M4" s="10" t="str">
        <f>name!E5</f>
        <v>Professional occupations</v>
      </c>
      <c r="N4" s="11">
        <f>'Occ T5'!I45</f>
        <v>-0.62708069420775558</v>
      </c>
      <c r="O4" s="11">
        <f>'Occ T5'!H45</f>
        <v>10.350887588376075</v>
      </c>
      <c r="P4" s="11">
        <f>'Occ T5'!G45</f>
        <v>37.683268565983383</v>
      </c>
    </row>
    <row r="5" spans="1:16" x14ac:dyDescent="0.2">
      <c r="M5" s="10" t="str">
        <f>name!E6</f>
        <v>Associate professional occupations</v>
      </c>
      <c r="N5" s="11">
        <f>'Occ T5'!I46</f>
        <v>-0.1995761251698589</v>
      </c>
      <c r="O5" s="11">
        <f>'Occ T5'!H46</f>
        <v>2.0842744756276872</v>
      </c>
      <c r="P5" s="11">
        <f>'Occ T5'!G46</f>
        <v>3.9398509510228621</v>
      </c>
    </row>
    <row r="6" spans="1:16" x14ac:dyDescent="0.2">
      <c r="M6" s="10" t="str">
        <f>name!E7</f>
        <v>Administrative and secretarial occupations</v>
      </c>
      <c r="N6" s="11">
        <f>'Occ T5'!I47</f>
        <v>-0.20227967891185994</v>
      </c>
      <c r="O6" s="11">
        <f>'Occ T5'!H47</f>
        <v>-6.3891413923325331</v>
      </c>
      <c r="P6" s="11">
        <f>'Occ T5'!G47</f>
        <v>-10.388929115693131</v>
      </c>
    </row>
    <row r="7" spans="1:16" x14ac:dyDescent="0.2">
      <c r="M7" s="10" t="str">
        <f>name!E8</f>
        <v>Skilled trades occupations</v>
      </c>
      <c r="N7" s="11">
        <f>'Occ T5'!I48</f>
        <v>2.2671247735026867</v>
      </c>
      <c r="O7" s="11">
        <f>'Occ T5'!H48</f>
        <v>0.93999789204999118</v>
      </c>
      <c r="P7" s="11">
        <f>'Occ T5'!G48</f>
        <v>-12.0277215257479</v>
      </c>
    </row>
    <row r="8" spans="1:16" x14ac:dyDescent="0.2">
      <c r="M8" s="10" t="str">
        <f>name!E9</f>
        <v>Caring, leisure and other service occupations</v>
      </c>
      <c r="N8" s="11">
        <f>'Occ T5'!I49</f>
        <v>0.63439785169483009</v>
      </c>
      <c r="O8" s="11">
        <f>'Occ T5'!H49</f>
        <v>4.4785212141426811</v>
      </c>
      <c r="P8" s="11">
        <f>'Occ T5'!G49</f>
        <v>10.546336642363975</v>
      </c>
    </row>
    <row r="9" spans="1:16" x14ac:dyDescent="0.2">
      <c r="M9" s="10" t="str">
        <f>name!E10</f>
        <v>Sales and customer service occupations</v>
      </c>
      <c r="N9" s="11">
        <f>'Occ T5'!I50</f>
        <v>-0.96833970123778279</v>
      </c>
      <c r="O9" s="11">
        <f>'Occ T5'!H50</f>
        <v>6.3434596183945757E-2</v>
      </c>
      <c r="P9" s="11">
        <f>'Occ T5'!G50</f>
        <v>1.640236349508541</v>
      </c>
    </row>
    <row r="10" spans="1:16" x14ac:dyDescent="0.2">
      <c r="M10" s="10" t="str">
        <f>name!E11</f>
        <v>Process, plant and machine operatives</v>
      </c>
      <c r="N10" s="11">
        <f>'Occ T5'!I51</f>
        <v>2.6960503647897163</v>
      </c>
      <c r="O10" s="11">
        <f>'Occ T5'!H51</f>
        <v>3.9839461518836963</v>
      </c>
      <c r="P10" s="11">
        <f>'Occ T5'!G51</f>
        <v>-8.0943985728865187E-2</v>
      </c>
    </row>
    <row r="11" spans="1:16" x14ac:dyDescent="0.2">
      <c r="M11" s="10" t="str">
        <f>name!E12</f>
        <v>Elementary occupations</v>
      </c>
      <c r="N11" s="11">
        <f>'Occ T5'!I52</f>
        <v>1.5446344448941307</v>
      </c>
      <c r="O11" s="11">
        <f>'Occ T5'!H52</f>
        <v>-11.685509386225355</v>
      </c>
      <c r="P11" s="11">
        <f>'Occ T5'!G52</f>
        <v>-4.2543204144847593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8.0341732134309893</v>
      </c>
      <c r="O13" s="11">
        <f>'Occ T5'!H54</f>
        <v>7.8472363368053948</v>
      </c>
      <c r="P13" s="11">
        <f>'Occ T5'!G54</f>
        <v>35.565590449763704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0.86912577938276137</v>
      </c>
      <c r="O18" s="11">
        <f>'Occ T5'!AN44</f>
        <v>1.9877682559386223</v>
      </c>
      <c r="P18" s="11">
        <f>'Occ T5'!AM44</f>
        <v>8.332301409851528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0.89710692838489159</v>
      </c>
      <c r="O19" s="11">
        <f>'Occ T5'!AN45</f>
        <v>8.0349543406862765</v>
      </c>
      <c r="P19" s="11">
        <f>'Occ T5'!AM45</f>
        <v>22.79354220769676</v>
      </c>
    </row>
    <row r="20" spans="13:16" x14ac:dyDescent="0.2">
      <c r="M20" s="10" t="str">
        <f t="shared" si="0"/>
        <v>Associate professional occupations</v>
      </c>
      <c r="N20" s="11">
        <f>'Occ T5'!AO46</f>
        <v>0.60028972248523793</v>
      </c>
      <c r="O20" s="11">
        <f>'Occ T5'!AN46</f>
        <v>2.8308188076197141</v>
      </c>
      <c r="P20" s="11">
        <f>'Occ T5'!AM46</f>
        <v>7.0817891112192584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-0.64704778272446761</v>
      </c>
      <c r="O21" s="11">
        <f>'Occ T5'!AN47</f>
        <v>-7.1985161036281795</v>
      </c>
      <c r="P21" s="11">
        <f>'Occ T5'!AM47</f>
        <v>-14.058591667074857</v>
      </c>
    </row>
    <row r="22" spans="13:16" x14ac:dyDescent="0.2">
      <c r="M22" s="10" t="str">
        <f t="shared" si="0"/>
        <v>Skilled trades occupations</v>
      </c>
      <c r="N22" s="11">
        <f>'Occ T5'!AO48</f>
        <v>1.3828115046795446</v>
      </c>
      <c r="O22" s="11">
        <f>'Occ T5'!AN48</f>
        <v>0.28221387417934007</v>
      </c>
      <c r="P22" s="11">
        <f>'Occ T5'!AM48</f>
        <v>0.87677289502476086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-0.14655040154740107</v>
      </c>
      <c r="O23" s="11">
        <f>'Occ T5'!AN49</f>
        <v>2.9874068184341454</v>
      </c>
      <c r="P23" s="11">
        <f>'Occ T5'!AM49</f>
        <v>6.7042115189088349</v>
      </c>
    </row>
    <row r="24" spans="13:16" x14ac:dyDescent="0.2">
      <c r="M24" s="10" t="str">
        <f t="shared" si="0"/>
        <v>Sales and customer service occupations</v>
      </c>
      <c r="N24" s="11">
        <f>'Occ T5'!AO50</f>
        <v>-0.46563527431735263</v>
      </c>
      <c r="O24" s="11">
        <f>'Occ T5'!AN50</f>
        <v>-1.1410966452838167</v>
      </c>
      <c r="P24" s="11">
        <f>'Occ T5'!AM50</f>
        <v>-2.3485998513228488</v>
      </c>
    </row>
    <row r="25" spans="13:16" x14ac:dyDescent="0.2">
      <c r="M25" s="10" t="str">
        <f t="shared" si="0"/>
        <v>Process, plant and machine operatives</v>
      </c>
      <c r="N25" s="11">
        <f>'Occ T5'!AO51</f>
        <v>4.6871736584347623E-2</v>
      </c>
      <c r="O25" s="11">
        <f>'Occ T5'!AN51</f>
        <v>2.5766180058452197</v>
      </c>
      <c r="P25" s="11">
        <f>'Occ T5'!AM51</f>
        <v>1.5900832456721963</v>
      </c>
    </row>
    <row r="26" spans="13:16" x14ac:dyDescent="0.2">
      <c r="M26" s="10" t="str">
        <f t="shared" si="0"/>
        <v>Elementary occupations</v>
      </c>
      <c r="N26" s="11">
        <f>'Occ T5'!AO52</f>
        <v>-5.629750377153897E-2</v>
      </c>
      <c r="O26" s="11">
        <f>'Occ T5'!AN52</f>
        <v>-9.4085203397043031</v>
      </c>
      <c r="P26" s="11">
        <f>'Occ T5'!AM52</f>
        <v>-0.65776119544044853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2.4806747091560055</v>
      </c>
      <c r="O28" s="11">
        <f>'Occ T5'!AN54</f>
        <v>0.95164701408700125</v>
      </c>
      <c r="P28" s="11">
        <f>'Occ T5'!AM54</f>
        <v>30.313747674535193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2.0201161986941667</v>
      </c>
      <c r="O33" s="11">
        <f>'Occ T5'!X44</f>
        <v>2.0330569411606012</v>
      </c>
      <c r="P33" s="11">
        <f>'Occ T5'!W44</f>
        <v>0.17551157268780315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-1.5241876225926454</v>
      </c>
      <c r="O34" s="11">
        <f>'Occ T5'!X45</f>
        <v>2.315933247689788</v>
      </c>
      <c r="P34" s="11">
        <f>'Occ T5'!W45</f>
        <v>14.889726358286737</v>
      </c>
    </row>
    <row r="35" spans="1:16" x14ac:dyDescent="0.2">
      <c r="M35" s="10" t="str">
        <f t="shared" si="1"/>
        <v>Associate professional occupations</v>
      </c>
      <c r="N35" s="11">
        <f>'Occ T5'!Y46</f>
        <v>-0.79986584765508439</v>
      </c>
      <c r="O35" s="11">
        <f>'Occ T5'!X46</f>
        <v>-0.74654433199202597</v>
      </c>
      <c r="P35" s="11">
        <f>'Occ T5'!W46</f>
        <v>-3.1419381601963465</v>
      </c>
    </row>
    <row r="36" spans="1:16" x14ac:dyDescent="0.2">
      <c r="M36" s="10" t="str">
        <f t="shared" si="1"/>
        <v>Administrative and secretarial occupations</v>
      </c>
      <c r="N36" s="11">
        <f>'Occ T5'!Y47</f>
        <v>0.44476810381260767</v>
      </c>
      <c r="O36" s="11">
        <f>'Occ T5'!X47</f>
        <v>0.80937471129565175</v>
      </c>
      <c r="P36" s="11">
        <f>'Occ T5'!W47</f>
        <v>3.6696625513818191</v>
      </c>
    </row>
    <row r="37" spans="1:16" x14ac:dyDescent="0.2">
      <c r="M37" s="10" t="str">
        <f t="shared" si="1"/>
        <v>Skilled trades occupations</v>
      </c>
      <c r="N37" s="11">
        <f>'Occ T5'!Y48</f>
        <v>0.88431326882312078</v>
      </c>
      <c r="O37" s="11">
        <f>'Occ T5'!X48</f>
        <v>0.65778401787065377</v>
      </c>
      <c r="P37" s="11">
        <f>'Occ T5'!W48</f>
        <v>-12.904494420772714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0.78094825324222938</v>
      </c>
      <c r="O38" s="11">
        <f>'Occ T5'!X49</f>
        <v>1.4911143957085518</v>
      </c>
      <c r="P38" s="11">
        <f>'Occ T5'!W49</f>
        <v>3.8421251234551672</v>
      </c>
    </row>
    <row r="39" spans="1:16" x14ac:dyDescent="0.2">
      <c r="M39" s="10" t="str">
        <f t="shared" si="1"/>
        <v>Sales and customer service occupations</v>
      </c>
      <c r="N39" s="11">
        <f>'Occ T5'!Y50</f>
        <v>-0.50270442692042794</v>
      </c>
      <c r="O39" s="11">
        <f>'Occ T5'!X50</f>
        <v>1.2045312414677447</v>
      </c>
      <c r="P39" s="11">
        <f>'Occ T5'!W50</f>
        <v>3.9888362008314218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West Yorkshire</v>
      </c>
      <c r="M40" s="10" t="str">
        <f t="shared" si="1"/>
        <v>Process, plant and machine operatives</v>
      </c>
      <c r="N40" s="11">
        <f>'Occ T5'!Y51</f>
        <v>2.6491786282053802</v>
      </c>
      <c r="O40" s="11">
        <f>'Occ T5'!X51</f>
        <v>1.4073281460384646</v>
      </c>
      <c r="P40" s="11">
        <f>'Occ T5'!W51</f>
        <v>-1.6710272314010766</v>
      </c>
    </row>
    <row r="41" spans="1:16" x14ac:dyDescent="0.2">
      <c r="M41" s="10" t="str">
        <f t="shared" si="1"/>
        <v>Elementary occupations</v>
      </c>
      <c r="N41" s="11">
        <f>'Occ T5'!Y52</f>
        <v>1.6009319486656715</v>
      </c>
      <c r="O41" s="11">
        <f>'Occ T5'!X52</f>
        <v>-2.2769890465211269</v>
      </c>
      <c r="P41" s="11">
        <f>'Occ T5'!W52</f>
        <v>-3.596559219044309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5.553498504274998</v>
      </c>
      <c r="O43" s="11">
        <f>'Occ T5'!X54</f>
        <v>6.8955893227182941</v>
      </c>
      <c r="P43" s="11">
        <f>'Occ T5'!W54</f>
        <v>5.2518427752285675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West Yorkshire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West Yorkshire, West Yorkshire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13.768577057672795</v>
      </c>
      <c r="C5" s="11">
        <f>HLOOKUP(C$3,'Qual F1'!$M$4:$BW$14,11,FALSE)</f>
        <v>16.937837943346384</v>
      </c>
      <c r="D5" s="11">
        <f>HLOOKUP(D$3,'Qual F1'!$M$4:$BW$14,11,FALSE)</f>
        <v>16.278962049384393</v>
      </c>
      <c r="E5" s="11">
        <f>HLOOKUP(E$3,'Qual F1'!$M$4:$BW$14,11,FALSE)</f>
        <v>22.084571075337269</v>
      </c>
      <c r="F5" s="11">
        <f>HLOOKUP(F$3,'Qual F1'!$M$4:$BW$14,11,FALSE)</f>
        <v>29.768459030137979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92.07111392947867</v>
      </c>
      <c r="C6" s="11">
        <f>HLOOKUP(C$3,'Qual F1'!$M$4:$BW$14,10,FALSE)</f>
        <v>117.04946823747561</v>
      </c>
      <c r="D6" s="11">
        <f>HLOOKUP(D$3,'Qual F1'!$M$4:$BW$14,10,FALSE)</f>
        <v>112.36077945743362</v>
      </c>
      <c r="E6" s="11">
        <f>HLOOKUP(E$3,'Qual F1'!$M$4:$BW$14,10,FALSE)</f>
        <v>154.0343480764862</v>
      </c>
      <c r="F6" s="11">
        <f>HLOOKUP(F$3,'Qual F1'!$M$4:$BW$14,10,FALSE)</f>
        <v>209.24182367593491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193.48169657911049</v>
      </c>
      <c r="C7" s="11">
        <f>HLOOKUP(C$3,'Qual F1'!$M$4:$BW$14,9,FALSE)</f>
        <v>219.25677386372249</v>
      </c>
      <c r="D7" s="11">
        <f>HLOOKUP(D$3,'Qual F1'!$M$4:$BW$14,9,FALSE)</f>
        <v>225.64315021366258</v>
      </c>
      <c r="E7" s="11">
        <f>HLOOKUP(E$3,'Qual F1'!$M$4:$BW$14,9,FALSE)</f>
        <v>252.43612706155315</v>
      </c>
      <c r="F7" s="11">
        <f>HLOOKUP(F$3,'Qual F1'!$M$4:$BW$14,9,FALSE)</f>
        <v>294.41164914924485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60.967229302128054</v>
      </c>
      <c r="C8" s="11">
        <f>HLOOKUP(C$3,'Qual F1'!$M$4:$BW$14,8,FALSE)</f>
        <v>61.563592632132426</v>
      </c>
      <c r="D8" s="11">
        <f>HLOOKUP(D$3,'Qual F1'!$M$4:$BW$14,8,FALSE)</f>
        <v>60.463168290028129</v>
      </c>
      <c r="E8" s="11">
        <f>HLOOKUP(E$3,'Qual F1'!$M$4:$BW$14,8,FALSE)</f>
        <v>63.538916839400805</v>
      </c>
      <c r="F8" s="11">
        <f>HLOOKUP(F$3,'Qual F1'!$M$4:$BW$14,8,FALSE)</f>
        <v>70.06422407357573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55.295737336290316</v>
      </c>
      <c r="C9" s="11">
        <f>HLOOKUP(C$3,'Qual F1'!$M$4:$BW$14,7,FALSE)</f>
        <v>60.231322479372281</v>
      </c>
      <c r="D9" s="11">
        <f>HLOOKUP(D$3,'Qual F1'!$M$4:$BW$14,7,FALSE)</f>
        <v>60.855208921056025</v>
      </c>
      <c r="E9" s="11">
        <f>HLOOKUP(E$3,'Qual F1'!$M$4:$BW$14,7,FALSE)</f>
        <v>67.467124208888734</v>
      </c>
      <c r="F9" s="11">
        <f>HLOOKUP(F$3,'Qual F1'!$M$4:$BW$14,7,FALSE)</f>
        <v>78.386373873232074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251.72831790759341</v>
      </c>
      <c r="C10" s="11">
        <f>HLOOKUP(C$3,'Qual F1'!$M$4:$BW$14,6,FALSE)</f>
        <v>265.57177511762097</v>
      </c>
      <c r="D10" s="11">
        <f>HLOOKUP(D$3,'Qual F1'!$M$4:$BW$14,6,FALSE)</f>
        <v>286.68124995747036</v>
      </c>
      <c r="E10" s="11">
        <f>HLOOKUP(E$3,'Qual F1'!$M$4:$BW$14,6,FALSE)</f>
        <v>278.15121750140395</v>
      </c>
      <c r="F10" s="11">
        <f>HLOOKUP(F$3,'Qual F1'!$M$4:$BW$14,6,FALSE)</f>
        <v>297.88906147247349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245.51033902963437</v>
      </c>
      <c r="C11" s="11">
        <f>HLOOKUP(C$3,'Qual F1'!$M$4:$BW$14,5,FALSE)</f>
        <v>238.26925395907315</v>
      </c>
      <c r="D11" s="11">
        <f>HLOOKUP(D$3,'Qual F1'!$M$4:$BW$14,5,FALSE)</f>
        <v>257.67617559812408</v>
      </c>
      <c r="E11" s="11">
        <f>HLOOKUP(E$3,'Qual F1'!$M$4:$BW$14,5,FALSE)</f>
        <v>223.26488822383706</v>
      </c>
      <c r="F11" s="11">
        <f>HLOOKUP(F$3,'Qual F1'!$M$4:$BW$14,5,FALSE)</f>
        <v>178.48727129530923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180.83516842093272</v>
      </c>
      <c r="C12" s="11">
        <f>HLOOKUP(C$3,'Qual F1'!$M$4:$BW$14,4,FALSE)</f>
        <v>165.82771180217756</v>
      </c>
      <c r="D12" s="11">
        <f>HLOOKUP(D$3,'Qual F1'!$M$4:$BW$14,4,FALSE)</f>
        <v>150.86399637513176</v>
      </c>
      <c r="E12" s="11">
        <f>HLOOKUP(E$3,'Qual F1'!$M$4:$BW$14,4,FALSE)</f>
        <v>135.45619139730556</v>
      </c>
      <c r="F12" s="11">
        <f>HLOOKUP(F$3,'Qual F1'!$M$4:$BW$14,4,FALSE)</f>
        <v>90.037331102625956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68.457820437159938</v>
      </c>
      <c r="C13" s="11">
        <f>HLOOKUP(C$3,'Qual F1'!$M$4:$BW$14,3,FALSE)</f>
        <v>64.864263965080767</v>
      </c>
      <c r="D13" s="11">
        <f>HLOOKUP(D$3,'Qual F1'!$M$4:$BW$14,3,FALSE)</f>
        <v>51.238309137709749</v>
      </c>
      <c r="E13" s="11">
        <f>HLOOKUP(E$3,'Qual F1'!$M$4:$BW$14,3,FALSE)</f>
        <v>41.282615615787705</v>
      </c>
      <c r="F13" s="11">
        <f>HLOOKUP(F$3,'Qual F1'!$M$4:$BW$14,3,FALSE)</f>
        <v>25.221806327465664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1162.1160000000007</v>
      </c>
      <c r="C15" s="11">
        <f t="shared" ref="C15:F15" si="0">SUM(C5:C13)</f>
        <v>1209.5720000000015</v>
      </c>
      <c r="D15" s="11">
        <f t="shared" si="0"/>
        <v>1222.0610000000008</v>
      </c>
      <c r="E15" s="11">
        <f t="shared" si="0"/>
        <v>1237.7160000000006</v>
      </c>
      <c r="F15" s="11">
        <f t="shared" si="0"/>
        <v>1273.5079999999998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1.1847850866585425</v>
      </c>
      <c r="C19" s="18">
        <f t="shared" si="1"/>
        <v>1.4003166362437593</v>
      </c>
      <c r="D19" s="18">
        <f t="shared" si="1"/>
        <v>1.3320907916531484</v>
      </c>
      <c r="E19" s="18">
        <f t="shared" si="1"/>
        <v>1.7843003625498306</v>
      </c>
      <c r="F19" s="18">
        <f t="shared" si="1"/>
        <v>2.3375164529895365</v>
      </c>
      <c r="G19" s="11"/>
    </row>
    <row r="20" spans="1:7" x14ac:dyDescent="0.2">
      <c r="A20" t="str">
        <f>$A6</f>
        <v>RQF7 Other higher degree</v>
      </c>
      <c r="B20" s="18">
        <f t="shared" si="1"/>
        <v>7.9227128728525056</v>
      </c>
      <c r="C20" s="18">
        <f t="shared" si="1"/>
        <v>9.676932686725177</v>
      </c>
      <c r="D20" s="18">
        <f t="shared" si="1"/>
        <v>9.1943675035398016</v>
      </c>
      <c r="E20" s="18">
        <f t="shared" si="1"/>
        <v>12.445047820056146</v>
      </c>
      <c r="F20" s="18">
        <f t="shared" si="1"/>
        <v>16.430350156884366</v>
      </c>
      <c r="G20" s="11"/>
    </row>
    <row r="21" spans="1:7" x14ac:dyDescent="0.2">
      <c r="A21" t="str">
        <f>$A7</f>
        <v>RQF6 First degree</v>
      </c>
      <c r="B21" s="18">
        <f t="shared" si="1"/>
        <v>16.649086371679797</v>
      </c>
      <c r="C21" s="18">
        <f t="shared" si="1"/>
        <v>18.126806330150021</v>
      </c>
      <c r="D21" s="18">
        <f t="shared" si="1"/>
        <v>18.464147879169897</v>
      </c>
      <c r="E21" s="18">
        <f t="shared" si="1"/>
        <v>20.395319044235759</v>
      </c>
      <c r="F21" s="18">
        <f t="shared" si="1"/>
        <v>23.118162520317494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5.2462257900354201</v>
      </c>
      <c r="C22" s="18">
        <f t="shared" si="3"/>
        <v>5.089700541359452</v>
      </c>
      <c r="D22" s="18">
        <f t="shared" si="3"/>
        <v>4.947639135037293</v>
      </c>
      <c r="E22" s="18">
        <f t="shared" si="3"/>
        <v>5.1335618865233039</v>
      </c>
      <c r="F22" s="18">
        <f t="shared" si="3"/>
        <v>5.5016712948466555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4.758194305584837</v>
      </c>
      <c r="C23" s="18">
        <f t="shared" si="4"/>
        <v>4.9795566100548134</v>
      </c>
      <c r="D23" s="18">
        <f t="shared" si="4"/>
        <v>4.9797194183478553</v>
      </c>
      <c r="E23" s="18">
        <f t="shared" si="4"/>
        <v>5.4509373886165084</v>
      </c>
      <c r="F23" s="18">
        <f t="shared" si="4"/>
        <v>6.1551536286566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21.661204037083497</v>
      </c>
      <c r="C24" s="18">
        <f t="shared" si="5"/>
        <v>21.955846788584775</v>
      </c>
      <c r="D24" s="18">
        <f t="shared" si="5"/>
        <v>23.458833066227477</v>
      </c>
      <c r="E24" s="18">
        <f t="shared" si="5"/>
        <v>22.472943510579473</v>
      </c>
      <c r="F24" s="18">
        <f t="shared" si="5"/>
        <v>23.391220272858398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21.126147392311459</v>
      </c>
      <c r="C25" s="18">
        <f t="shared" si="6"/>
        <v>19.69864166490898</v>
      </c>
      <c r="D25" s="18">
        <f t="shared" si="6"/>
        <v>21.085377538283595</v>
      </c>
      <c r="E25" s="18">
        <f t="shared" si="6"/>
        <v>18.038458598243619</v>
      </c>
      <c r="F25" s="18">
        <f t="shared" si="6"/>
        <v>14.015402439192314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15.560853513843076</v>
      </c>
      <c r="C26" s="18">
        <f>C12/C$15*100</f>
        <v>13.709618923237091</v>
      </c>
      <c r="D26" s="18">
        <f t="shared" si="7"/>
        <v>12.345046309073906</v>
      </c>
      <c r="E26" s="18">
        <f t="shared" si="7"/>
        <v>10.944044627144313</v>
      </c>
      <c r="F26" s="18">
        <f t="shared" si="7"/>
        <v>7.0700247742947813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5.8907906299508737</v>
      </c>
      <c r="C27" s="18">
        <f>C13/C$15*100</f>
        <v>5.3625798187359397</v>
      </c>
      <c r="D27" s="18">
        <f t="shared" si="8"/>
        <v>4.1927783586670149</v>
      </c>
      <c r="E27" s="18">
        <f t="shared" si="8"/>
        <v>3.3353867620510429</v>
      </c>
      <c r="F27" s="18">
        <f t="shared" si="8"/>
        <v>1.9804984599598643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5.3154841137592612</v>
      </c>
      <c r="C33" s="18">
        <f t="shared" si="9"/>
        <v>-3.8899645643428404</v>
      </c>
      <c r="D33" s="18">
        <f t="shared" si="9"/>
        <v>6.2900109090430867</v>
      </c>
      <c r="E33" s="18">
        <f t="shared" si="9"/>
        <v>3.0307208845679279</v>
      </c>
      <c r="F33" s="18">
        <f>IF(F$3-D$3 &lt;&gt; 0,(EXP(LN(F5/D5)/(F$3-D$3))-1)*100,0)</f>
        <v>4.105891979156584</v>
      </c>
    </row>
    <row r="34" spans="1:6" x14ac:dyDescent="0.2">
      <c r="A34" t="str">
        <f>$A20</f>
        <v>RQF7 Other higher degree</v>
      </c>
      <c r="B34" s="18">
        <f t="shared" si="9"/>
        <v>6.1845942496904671</v>
      </c>
      <c r="C34" s="18">
        <f t="shared" si="9"/>
        <v>-4.0057326621333651</v>
      </c>
      <c r="D34" s="18">
        <f t="shared" si="9"/>
        <v>6.5124970563444018</v>
      </c>
      <c r="E34" s="18">
        <f t="shared" si="9"/>
        <v>3.110547327467561</v>
      </c>
      <c r="F34" s="18">
        <f t="shared" ref="F34:F43" si="10">IF(F$3-D$3 &lt;&gt; 0,(EXP(LN(F6/D6)/(F$3-D$3))-1)*100,0)</f>
        <v>4.232282998148662</v>
      </c>
    </row>
    <row r="35" spans="1:6" x14ac:dyDescent="0.2">
      <c r="A35" t="str">
        <f>$A21</f>
        <v>RQF6 First degree</v>
      </c>
      <c r="B35" s="18">
        <f t="shared" si="9"/>
        <v>3.1759041036602431</v>
      </c>
      <c r="C35" s="18">
        <f t="shared" si="9"/>
        <v>2.9127384469815665</v>
      </c>
      <c r="D35" s="18">
        <f t="shared" si="9"/>
        <v>2.2694383433240484</v>
      </c>
      <c r="E35" s="18">
        <f t="shared" si="9"/>
        <v>1.5500983027558313</v>
      </c>
      <c r="F35" s="18">
        <f t="shared" si="10"/>
        <v>1.7893143654893473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0.24365064322982022</v>
      </c>
      <c r="C36" s="18">
        <f t="shared" ref="C36:E36" si="12">IF(D$3-C$3 &lt;&gt; 0,(EXP(LN(D8/C8)/(D$3-C$3))-1)*100,0)</f>
        <v>-1.7874595926845593</v>
      </c>
      <c r="D36" s="18">
        <f t="shared" si="12"/>
        <v>0.99730407259437381</v>
      </c>
      <c r="E36" s="18">
        <f t="shared" si="12"/>
        <v>0.98239135555953094</v>
      </c>
      <c r="F36" s="18">
        <f t="shared" si="10"/>
        <v>0.9873620165627095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2.1604239136131742</v>
      </c>
      <c r="C37" s="18">
        <f t="shared" si="13"/>
        <v>1.0358172724787895</v>
      </c>
      <c r="D37" s="18">
        <f t="shared" si="13"/>
        <v>2.0842842653318705</v>
      </c>
      <c r="E37" s="18">
        <f t="shared" si="13"/>
        <v>1.5114047158247823</v>
      </c>
      <c r="F37" s="18">
        <f t="shared" si="10"/>
        <v>1.7020064604529761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1.3473647704483005</v>
      </c>
      <c r="C38" s="18">
        <f t="shared" si="14"/>
        <v>7.9486891370515789</v>
      </c>
      <c r="D38" s="18">
        <f t="shared" si="14"/>
        <v>-0.60230000889460733</v>
      </c>
      <c r="E38" s="18">
        <f t="shared" si="14"/>
        <v>0.6879176235446538</v>
      </c>
      <c r="F38" s="18">
        <f t="shared" si="10"/>
        <v>0.25599490231411615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-0.74564882110608188</v>
      </c>
      <c r="C39" s="18">
        <f t="shared" si="15"/>
        <v>8.1449542131795116</v>
      </c>
      <c r="D39" s="18">
        <f t="shared" si="15"/>
        <v>-2.8261896263027442</v>
      </c>
      <c r="E39" s="18">
        <f t="shared" si="15"/>
        <v>-2.213549517581026</v>
      </c>
      <c r="F39" s="18">
        <f t="shared" si="10"/>
        <v>-2.4181908489125825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-2.1426269053899105</v>
      </c>
      <c r="C40" s="18">
        <f t="shared" si="16"/>
        <v>-9.0236518760486781</v>
      </c>
      <c r="D40" s="18">
        <f t="shared" si="16"/>
        <v>-2.1315634533537797</v>
      </c>
      <c r="E40" s="18">
        <f t="shared" si="16"/>
        <v>-4.0019579745497857</v>
      </c>
      <c r="F40" s="18">
        <f t="shared" si="10"/>
        <v>-3.3824989950965834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-1.3389787419042176</v>
      </c>
      <c r="C41" s="18">
        <f t="shared" si="17"/>
        <v>-21.006874963857534</v>
      </c>
      <c r="D41" s="18">
        <f t="shared" si="17"/>
        <v>-4.2288983204385788</v>
      </c>
      <c r="E41" s="18">
        <f t="shared" si="17"/>
        <v>-4.8079021217201978</v>
      </c>
      <c r="F41" s="18">
        <f t="shared" si="10"/>
        <v>-4.6152908462989695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1.0056251820666384</v>
      </c>
      <c r="C43" s="18">
        <f t="shared" ref="C43" si="18">IF(D$3-C$3 &lt;&gt; 0,(EXP(LN(D15/C15)/(D$3-C$3))-1)*100,0)</f>
        <v>1.0325139801516059</v>
      </c>
      <c r="D43" s="18">
        <f>IF(E$3-D$3 &lt;&gt; 0,(EXP(LN(E15/D15)/(E$3-D$3))-1)*100,0)</f>
        <v>0.2549036886892786</v>
      </c>
      <c r="E43" s="18">
        <f>IF(F$3-E$3 &lt;&gt; 0,(EXP(LN(F15/E15)/(F$3-E$3))-1)*100,0)</f>
        <v>0.28548224299043135</v>
      </c>
      <c r="F43" s="18">
        <f t="shared" si="10"/>
        <v>0.27528835539654128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3.1692608856735891</v>
      </c>
      <c r="C47" s="27">
        <f>D5-C5</f>
        <v>-0.65887589396199076</v>
      </c>
      <c r="D47" s="27">
        <f>E5-D5</f>
        <v>5.8056090259528759</v>
      </c>
      <c r="E47" s="27">
        <f>F5-E5</f>
        <v>7.68388795480071</v>
      </c>
      <c r="F47" s="27">
        <f>F5-D5</f>
        <v>13.489496980753586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24.978354307996938</v>
      </c>
      <c r="C48" s="27">
        <f t="shared" si="20"/>
        <v>-4.6886887800419856</v>
      </c>
      <c r="D48" s="27">
        <f t="shared" si="20"/>
        <v>41.673568619052574</v>
      </c>
      <c r="E48" s="27">
        <f t="shared" si="20"/>
        <v>55.207475599448713</v>
      </c>
      <c r="F48" s="27">
        <f t="shared" ref="F48:F57" si="21">F6-D6</f>
        <v>96.881044218501287</v>
      </c>
    </row>
    <row r="49" spans="1:6" x14ac:dyDescent="0.2">
      <c r="A49" t="str">
        <f t="shared" si="19"/>
        <v>RQF6 First degree</v>
      </c>
      <c r="B49" s="27">
        <f t="shared" ref="B49:E49" si="22">C7-B7</f>
        <v>25.775077284611996</v>
      </c>
      <c r="C49" s="27">
        <f t="shared" si="22"/>
        <v>6.3863763499400932</v>
      </c>
      <c r="D49" s="27">
        <f t="shared" si="22"/>
        <v>26.792976847890571</v>
      </c>
      <c r="E49" s="27">
        <f t="shared" si="22"/>
        <v>41.975522087691701</v>
      </c>
      <c r="F49" s="27">
        <f t="shared" si="21"/>
        <v>68.768498935582272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0.59636333000437247</v>
      </c>
      <c r="C50" s="27">
        <f t="shared" si="23"/>
        <v>-1.1004243421042972</v>
      </c>
      <c r="D50" s="27">
        <f t="shared" si="23"/>
        <v>3.0757485493726762</v>
      </c>
      <c r="E50" s="27">
        <f t="shared" si="23"/>
        <v>6.5253072341749245</v>
      </c>
      <c r="F50" s="27">
        <f t="shared" si="21"/>
        <v>9.6010557835476007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4.9355851430819655</v>
      </c>
      <c r="C51" s="27">
        <f t="shared" si="24"/>
        <v>0.62388644168374441</v>
      </c>
      <c r="D51" s="27">
        <f t="shared" si="24"/>
        <v>6.6119152878327085</v>
      </c>
      <c r="E51" s="27">
        <f t="shared" si="24"/>
        <v>10.91924966434334</v>
      </c>
      <c r="F51" s="27">
        <f t="shared" si="21"/>
        <v>17.531164952176049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13.843457210027566</v>
      </c>
      <c r="C52" s="27">
        <f t="shared" si="25"/>
        <v>21.109474839849383</v>
      </c>
      <c r="D52" s="27">
        <f t="shared" si="25"/>
        <v>-8.530032456066408</v>
      </c>
      <c r="E52" s="27">
        <f t="shared" si="25"/>
        <v>19.737843971069537</v>
      </c>
      <c r="F52" s="27">
        <f t="shared" si="21"/>
        <v>11.207811515003129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-7.241085070561212</v>
      </c>
      <c r="C53" s="27">
        <f>D11-C11</f>
        <v>19.406921639050921</v>
      </c>
      <c r="D53" s="27">
        <f t="shared" si="26"/>
        <v>-34.411287374287014</v>
      </c>
      <c r="E53" s="27">
        <f t="shared" si="26"/>
        <v>-44.777616928527834</v>
      </c>
      <c r="F53" s="27">
        <f t="shared" si="21"/>
        <v>-79.188904302814848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-15.007456618755157</v>
      </c>
      <c r="C54" s="27">
        <f t="shared" si="27"/>
        <v>-14.963715427045798</v>
      </c>
      <c r="D54" s="27">
        <f t="shared" si="27"/>
        <v>-15.407804977826203</v>
      </c>
      <c r="E54" s="27">
        <f t="shared" si="27"/>
        <v>-45.418860294679604</v>
      </c>
      <c r="F54" s="27">
        <f t="shared" si="21"/>
        <v>-60.826665272505807</v>
      </c>
    </row>
    <row r="55" spans="1:6" x14ac:dyDescent="0.2">
      <c r="A55" t="str">
        <f t="shared" si="19"/>
        <v>No Qualification</v>
      </c>
      <c r="B55" s="27">
        <f t="shared" ref="B55:E55" si="28">C13-B13</f>
        <v>-3.5935564720791717</v>
      </c>
      <c r="C55" s="27">
        <f t="shared" si="28"/>
        <v>-13.625954827371018</v>
      </c>
      <c r="D55" s="27">
        <f t="shared" si="28"/>
        <v>-9.9556935219220435</v>
      </c>
      <c r="E55" s="27">
        <f t="shared" si="28"/>
        <v>-16.060809288322041</v>
      </c>
      <c r="F55" s="27">
        <f t="shared" si="21"/>
        <v>-26.016502810244084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47.456000000000813</v>
      </c>
      <c r="C57" s="29">
        <f t="shared" ref="C57" si="29">D15-C15</f>
        <v>12.488999999999351</v>
      </c>
      <c r="D57" s="29">
        <f>E15-D15</f>
        <v>15.654999999999745</v>
      </c>
      <c r="E57" s="29">
        <f>F15-E15</f>
        <v>35.791999999999234</v>
      </c>
      <c r="F57" s="29">
        <f t="shared" si="21"/>
        <v>51.44699999999898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West Yorkshire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78.209733713658181</v>
      </c>
      <c r="N6" s="11">
        <v>75.639875670766003</v>
      </c>
      <c r="O6" s="11">
        <v>82.215282579975323</v>
      </c>
      <c r="P6" s="11">
        <v>68.366038934838144</v>
      </c>
      <c r="Q6" s="11">
        <v>64.281492174183185</v>
      </c>
      <c r="R6" s="11">
        <v>68.457820437159938</v>
      </c>
      <c r="S6" s="11">
        <v>73.244341546303573</v>
      </c>
      <c r="T6" s="11">
        <v>68.714152081260679</v>
      </c>
      <c r="U6" s="11">
        <v>64.807160884263681</v>
      </c>
      <c r="V6" s="11">
        <v>64.864263965080767</v>
      </c>
      <c r="W6" s="11">
        <v>51.238309137709749</v>
      </c>
      <c r="X6" s="11">
        <v>49.339544332113448</v>
      </c>
      <c r="Y6" s="11">
        <v>49.149268635515966</v>
      </c>
      <c r="Z6" s="11">
        <v>46.081215018873337</v>
      </c>
      <c r="AA6" s="11">
        <v>43.128481345558576</v>
      </c>
      <c r="AB6" s="11">
        <v>41.282615615787705</v>
      </c>
      <c r="AC6" s="11">
        <v>39.539050537904245</v>
      </c>
      <c r="AD6" s="11">
        <v>37.778818768426405</v>
      </c>
      <c r="AE6" s="11">
        <v>36.017822423024171</v>
      </c>
      <c r="AF6" s="11">
        <v>34.259530525956336</v>
      </c>
      <c r="AG6" s="11">
        <v>32.522611773456106</v>
      </c>
      <c r="AH6" s="11">
        <v>30.793931258029591</v>
      </c>
      <c r="AI6" s="11">
        <v>29.080618418822709</v>
      </c>
      <c r="AJ6" s="11">
        <v>27.378566647461909</v>
      </c>
      <c r="AK6" s="11">
        <v>25.754639810202612</v>
      </c>
      <c r="AL6" s="11">
        <v>25.221806327465664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187.29459666289887</v>
      </c>
      <c r="N7" s="11">
        <v>178.98272832536395</v>
      </c>
      <c r="O7" s="11">
        <v>168.86994570014534</v>
      </c>
      <c r="P7" s="11">
        <v>177.40861997572699</v>
      </c>
      <c r="Q7" s="11">
        <v>170.18992241385837</v>
      </c>
      <c r="R7" s="11">
        <v>180.83516842093272</v>
      </c>
      <c r="S7" s="11">
        <v>167.09344868932507</v>
      </c>
      <c r="T7" s="11">
        <v>179.45786085414321</v>
      </c>
      <c r="U7" s="11">
        <v>176.85920746690115</v>
      </c>
      <c r="V7" s="11">
        <v>165.82771180217756</v>
      </c>
      <c r="W7" s="11">
        <v>150.86399637513176</v>
      </c>
      <c r="X7" s="11">
        <v>146.65438207565384</v>
      </c>
      <c r="Y7" s="11">
        <v>148.63744700213468</v>
      </c>
      <c r="Z7" s="11">
        <v>144.20126897429864</v>
      </c>
      <c r="AA7" s="11">
        <v>139.98878098688695</v>
      </c>
      <c r="AB7" s="11">
        <v>135.45619139730556</v>
      </c>
      <c r="AC7" s="11">
        <v>130.81594822780954</v>
      </c>
      <c r="AD7" s="11">
        <v>126.14057098871537</v>
      </c>
      <c r="AE7" s="11">
        <v>121.50451122866441</v>
      </c>
      <c r="AF7" s="11">
        <v>116.90137228488503</v>
      </c>
      <c r="AG7" s="11">
        <v>112.37789669978389</v>
      </c>
      <c r="AH7" s="11">
        <v>107.87904859998208</v>
      </c>
      <c r="AI7" s="11">
        <v>103.40871884404656</v>
      </c>
      <c r="AJ7" s="11">
        <v>98.973368786910953</v>
      </c>
      <c r="AK7" s="11">
        <v>94.547433181479022</v>
      </c>
      <c r="AL7" s="11">
        <v>90.037331102625956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247.36272085634334</v>
      </c>
      <c r="N8" s="11">
        <v>264.41119971883995</v>
      </c>
      <c r="O8" s="11">
        <v>252.93777045545107</v>
      </c>
      <c r="P8" s="11">
        <v>242.4593118565484</v>
      </c>
      <c r="Q8" s="11">
        <v>253.82266754860044</v>
      </c>
      <c r="R8" s="11">
        <v>245.51033902963437</v>
      </c>
      <c r="S8" s="11">
        <v>257.74671975444528</v>
      </c>
      <c r="T8" s="11">
        <v>256.2979864403415</v>
      </c>
      <c r="U8" s="11">
        <v>248.09559975390539</v>
      </c>
      <c r="V8" s="11">
        <v>238.26925395907315</v>
      </c>
      <c r="W8" s="11">
        <v>257.67617559812408</v>
      </c>
      <c r="X8" s="11">
        <v>231.88573638239976</v>
      </c>
      <c r="Y8" s="11">
        <v>234.84722725727082</v>
      </c>
      <c r="Z8" s="11">
        <v>230.95235190384776</v>
      </c>
      <c r="AA8" s="11">
        <v>227.38998964240278</v>
      </c>
      <c r="AB8" s="11">
        <v>223.26488822383706</v>
      </c>
      <c r="AC8" s="11">
        <v>218.92370281777403</v>
      </c>
      <c r="AD8" s="11">
        <v>214.47327791775663</v>
      </c>
      <c r="AE8" s="11">
        <v>210.0162018024746</v>
      </c>
      <c r="AF8" s="11">
        <v>205.54194117973182</v>
      </c>
      <c r="AG8" s="11">
        <v>201.12260034749772</v>
      </c>
      <c r="AH8" s="11">
        <v>196.66080006352445</v>
      </c>
      <c r="AI8" s="11">
        <v>192.18242852515422</v>
      </c>
      <c r="AJ8" s="11">
        <v>187.70239868106566</v>
      </c>
      <c r="AK8" s="11">
        <v>183.1822930352206</v>
      </c>
      <c r="AL8" s="11">
        <v>178.48727129530923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230.18416904135299</v>
      </c>
      <c r="N9" s="11">
        <v>227.38884145444825</v>
      </c>
      <c r="O9" s="11">
        <v>229.75922198229676</v>
      </c>
      <c r="P9" s="11">
        <v>231.12523476144727</v>
      </c>
      <c r="Q9" s="11">
        <v>246.86307167208645</v>
      </c>
      <c r="R9" s="11">
        <v>251.72831790759341</v>
      </c>
      <c r="S9" s="11">
        <v>255.55420596281263</v>
      </c>
      <c r="T9" s="11">
        <v>246.68492283437521</v>
      </c>
      <c r="U9" s="11">
        <v>243.38051705480851</v>
      </c>
      <c r="V9" s="11">
        <v>265.57177511762097</v>
      </c>
      <c r="W9" s="11">
        <v>286.68124995747036</v>
      </c>
      <c r="X9" s="11">
        <v>267.42076965438184</v>
      </c>
      <c r="Y9" s="11">
        <v>270.97629399505115</v>
      </c>
      <c r="Z9" s="11">
        <v>273.27094786971816</v>
      </c>
      <c r="AA9" s="11">
        <v>276.02005055662949</v>
      </c>
      <c r="AB9" s="11">
        <v>278.15121750140395</v>
      </c>
      <c r="AC9" s="11">
        <v>280.07884091532645</v>
      </c>
      <c r="AD9" s="11">
        <v>281.93045983426754</v>
      </c>
      <c r="AE9" s="11">
        <v>283.84101842093179</v>
      </c>
      <c r="AF9" s="11">
        <v>285.7638847882846</v>
      </c>
      <c r="AG9" s="11">
        <v>287.80853310511952</v>
      </c>
      <c r="AH9" s="11">
        <v>289.83953017336256</v>
      </c>
      <c r="AI9" s="11">
        <v>291.89201922828369</v>
      </c>
      <c r="AJ9" s="11">
        <v>293.98219847542686</v>
      </c>
      <c r="AK9" s="11">
        <v>296.05847617867323</v>
      </c>
      <c r="AL9" s="11">
        <v>297.88906147247349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51.646195156936479</v>
      </c>
      <c r="N10" s="11">
        <v>48.887110344659447</v>
      </c>
      <c r="O10" s="11">
        <v>51.244511217285947</v>
      </c>
      <c r="P10" s="11">
        <v>52.208653964138286</v>
      </c>
      <c r="Q10" s="11">
        <v>54.187327918116551</v>
      </c>
      <c r="R10" s="11">
        <v>55.295737336290316</v>
      </c>
      <c r="S10" s="11">
        <v>58.434591820306373</v>
      </c>
      <c r="T10" s="11">
        <v>59.503151800762822</v>
      </c>
      <c r="U10" s="11">
        <v>60.884649707699907</v>
      </c>
      <c r="V10" s="11">
        <v>60.231322479372281</v>
      </c>
      <c r="W10" s="11">
        <v>60.855208921056025</v>
      </c>
      <c r="X10" s="11">
        <v>65.984031438359779</v>
      </c>
      <c r="Y10" s="11">
        <v>64.229637275030242</v>
      </c>
      <c r="Z10" s="11">
        <v>65.269496054219459</v>
      </c>
      <c r="AA10" s="11">
        <v>66.444916590154364</v>
      </c>
      <c r="AB10" s="11">
        <v>67.467124208888734</v>
      </c>
      <c r="AC10" s="11">
        <v>68.484410165700439</v>
      </c>
      <c r="AD10" s="11">
        <v>69.513239431613286</v>
      </c>
      <c r="AE10">
        <v>70.526790702628048</v>
      </c>
      <c r="AF10">
        <v>71.548742311571459</v>
      </c>
      <c r="AG10">
        <v>72.646040207629426</v>
      </c>
      <c r="AH10">
        <v>73.77482486314014</v>
      </c>
      <c r="AI10" s="11">
        <v>74.910984466436659</v>
      </c>
      <c r="AJ10" s="11">
        <v>76.074409810259368</v>
      </c>
      <c r="AK10" s="11">
        <v>77.290855959505066</v>
      </c>
      <c r="AL10" s="11">
        <v>78.386373873232074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61.972941843130002</v>
      </c>
      <c r="N11" s="11">
        <v>56.967504163480044</v>
      </c>
      <c r="O11" s="11">
        <v>57.994402694788832</v>
      </c>
      <c r="P11" s="11">
        <v>59.551982262890768</v>
      </c>
      <c r="Q11" s="11">
        <v>58.239732250571763</v>
      </c>
      <c r="R11" s="11">
        <v>60.967229302128054</v>
      </c>
      <c r="S11" s="11">
        <v>60.231987409944367</v>
      </c>
      <c r="T11" s="11">
        <v>61.060541069339926</v>
      </c>
      <c r="U11" s="11">
        <v>61.487811652219797</v>
      </c>
      <c r="V11" s="11">
        <v>61.563592632132426</v>
      </c>
      <c r="W11" s="11">
        <v>60.463168290028129</v>
      </c>
      <c r="X11" s="11">
        <v>63.775243758513014</v>
      </c>
      <c r="Y11" s="11">
        <v>62.123927628155137</v>
      </c>
      <c r="Z11" s="11">
        <v>62.536169308280016</v>
      </c>
      <c r="AA11" s="11">
        <v>63.099106403510497</v>
      </c>
      <c r="AB11" s="11">
        <v>63.538916839400805</v>
      </c>
      <c r="AC11" s="11">
        <v>63.967552349029582</v>
      </c>
      <c r="AD11" s="11">
        <v>64.423819229103387</v>
      </c>
      <c r="AE11">
        <v>64.998199193937893</v>
      </c>
      <c r="AF11">
        <v>65.610151084693399</v>
      </c>
      <c r="AG11">
        <v>66.272819061285531</v>
      </c>
      <c r="AH11">
        <v>66.988883833200973</v>
      </c>
      <c r="AI11" s="11">
        <v>67.739897285985066</v>
      </c>
      <c r="AJ11" s="11">
        <v>68.522827494875159</v>
      </c>
      <c r="AK11" s="11">
        <v>69.316725273141628</v>
      </c>
      <c r="AL11" s="11">
        <v>70.06422407357573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161.22428439792466</v>
      </c>
      <c r="N12" s="11">
        <v>156.81671827443765</v>
      </c>
      <c r="O12" s="11">
        <v>172.63315465600897</v>
      </c>
      <c r="P12" s="11">
        <v>179.5368957210128</v>
      </c>
      <c r="Q12" s="11">
        <v>185.43618108760006</v>
      </c>
      <c r="R12" s="11">
        <v>193.48169657911049</v>
      </c>
      <c r="S12" s="11">
        <v>204.67375816960336</v>
      </c>
      <c r="T12" s="11">
        <v>211.23214258663396</v>
      </c>
      <c r="U12" s="11">
        <v>216.95555146497765</v>
      </c>
      <c r="V12" s="11">
        <v>219.25677386372249</v>
      </c>
      <c r="W12" s="11">
        <v>225.64315021366258</v>
      </c>
      <c r="X12" s="11">
        <v>238.40493024947907</v>
      </c>
      <c r="Y12" s="11">
        <v>237.87483073840136</v>
      </c>
      <c r="Z12" s="11">
        <v>242.64897455853807</v>
      </c>
      <c r="AA12" s="11">
        <v>247.79231226368245</v>
      </c>
      <c r="AB12" s="11">
        <v>252.43612706155315</v>
      </c>
      <c r="AC12" s="11">
        <v>256.84115058411714</v>
      </c>
      <c r="AD12" s="11">
        <v>261.1073631240256</v>
      </c>
      <c r="AE12">
        <v>265.29089916460828</v>
      </c>
      <c r="AF12">
        <v>269.45624014381451</v>
      </c>
      <c r="AG12">
        <v>273.69532739509879</v>
      </c>
      <c r="AH12">
        <v>277.8571850400121</v>
      </c>
      <c r="AI12">
        <v>282.03498746260351</v>
      </c>
      <c r="AJ12">
        <v>286.23785618129119</v>
      </c>
      <c r="AK12">
        <v>290.40250524825171</v>
      </c>
      <c r="AL12">
        <v>294.41164914924485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72.007683215515357</v>
      </c>
      <c r="N13" s="11">
        <v>72.569315349414268</v>
      </c>
      <c r="O13" s="11">
        <v>68.901201171587402</v>
      </c>
      <c r="P13" s="11">
        <v>76.844146626534098</v>
      </c>
      <c r="Q13" s="11">
        <v>79.140511685356145</v>
      </c>
      <c r="R13" s="11">
        <v>92.07111392947867</v>
      </c>
      <c r="S13" s="11">
        <v>95.635738098389382</v>
      </c>
      <c r="T13" s="11">
        <v>100.70141365195344</v>
      </c>
      <c r="U13" s="11">
        <v>118.72853039488663</v>
      </c>
      <c r="V13" s="11">
        <v>117.04946823747561</v>
      </c>
      <c r="W13" s="11">
        <v>112.36077945743362</v>
      </c>
      <c r="X13" s="11">
        <v>139.15860210765115</v>
      </c>
      <c r="Y13" s="11">
        <v>135.68879817981076</v>
      </c>
      <c r="Z13" s="11">
        <v>141.77096205688434</v>
      </c>
      <c r="AA13" s="11">
        <v>148.07706955850841</v>
      </c>
      <c r="AB13" s="11">
        <v>154.0343480764862</v>
      </c>
      <c r="AC13" s="11">
        <v>159.83485243242723</v>
      </c>
      <c r="AD13" s="11">
        <v>165.53604394098789</v>
      </c>
      <c r="AE13">
        <v>171.17537860909175</v>
      </c>
      <c r="AF13">
        <v>176.76693101627174</v>
      </c>
      <c r="AG13">
        <v>182.3652654711797</v>
      </c>
      <c r="AH13">
        <v>187.89024338198951</v>
      </c>
      <c r="AI13">
        <v>193.35249801549168</v>
      </c>
      <c r="AJ13">
        <v>198.78125411381839</v>
      </c>
      <c r="AK13">
        <v>204.11718560678554</v>
      </c>
      <c r="AL13">
        <v>209.24182367593491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10.159675112239146</v>
      </c>
      <c r="N14" s="11">
        <v>10.640706698591503</v>
      </c>
      <c r="O14" s="11">
        <v>10.308509542461001</v>
      </c>
      <c r="P14" s="11">
        <v>11.296115896862997</v>
      </c>
      <c r="Q14" s="11">
        <v>11.63409324962541</v>
      </c>
      <c r="R14" s="11">
        <v>13.768577057672795</v>
      </c>
      <c r="S14" s="11">
        <v>13.483208548869904</v>
      </c>
      <c r="T14" s="11">
        <v>14.337828681191544</v>
      </c>
      <c r="U14" s="11">
        <v>17.159971620336339</v>
      </c>
      <c r="V14" s="11">
        <v>16.937837943346384</v>
      </c>
      <c r="W14" s="11">
        <v>16.278962049384393</v>
      </c>
      <c r="X14" s="11">
        <v>20.06776000144707</v>
      </c>
      <c r="Y14" s="11">
        <v>19.552569288629307</v>
      </c>
      <c r="Z14" s="11">
        <v>20.395614255339755</v>
      </c>
      <c r="AA14" s="11">
        <v>21.268292652667697</v>
      </c>
      <c r="AB14" s="11">
        <v>22.084571075337269</v>
      </c>
      <c r="AC14" s="11">
        <v>22.881491969910972</v>
      </c>
      <c r="AD14" s="11">
        <v>23.6614067651029</v>
      </c>
      <c r="AE14">
        <v>24.451178454640111</v>
      </c>
      <c r="AF14">
        <v>25.225206664789368</v>
      </c>
      <c r="AG14">
        <v>26.004905938950046</v>
      </c>
      <c r="AH14">
        <v>26.773552786758767</v>
      </c>
      <c r="AI14">
        <v>27.541847753176334</v>
      </c>
      <c r="AJ14">
        <v>28.292119808891083</v>
      </c>
      <c r="AK14">
        <v>29.04688570674146</v>
      </c>
      <c r="AL14">
        <v>29.768459030137979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West Yorkshire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Yorkshire</v>
      </c>
      <c r="W1" s="203" t="str">
        <f>CONCATENATE("Shift-share Figure 1: Levels of Employment, ",C4," - ",F40,", ",Info!B5)</f>
        <v>Shift-share Figure 1: Levels of Employment, 2015 - 2035, West Yorkshire</v>
      </c>
      <c r="AK1" s="203" t="str">
        <f>CONCATENATE("Shift-share Figure 1.1: Net Changes, ",C4,"-",F40,", ",Info!B5)</f>
        <v>Shift-share Figure 1.1: Net Changes, 2015-2035, West Yorkshire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68.11219572704853</v>
      </c>
      <c r="C8" s="141">
        <f t="shared" ref="C8:C33" si="0">B8/B$35*100</f>
        <v>5.8610496479739167</v>
      </c>
      <c r="E8" s="151">
        <v>86.376585725760663</v>
      </c>
      <c r="F8" s="141">
        <f t="shared" ref="F8:F33" si="1">E8/E$35*100</f>
        <v>7.0681075433845484</v>
      </c>
      <c r="H8" s="151">
        <f>E8-B8</f>
        <v>18.264389998712133</v>
      </c>
      <c r="I8" s="141">
        <f>IF(B8&lt;&gt;0,((E8/B8)-1)*100,0)</f>
        <v>26.815153738259291</v>
      </c>
      <c r="K8" s="207">
        <f t="shared" ref="K8:K33" si="2">(($E$35/$B$35)-1)*B8</f>
        <v>3.5134062114780025</v>
      </c>
      <c r="L8" s="141">
        <f>IF(B8&lt;&gt;0,K8/B8*100,0)</f>
        <v>5.1582630305408994</v>
      </c>
      <c r="N8" s="151">
        <f>H8-(K8+Q8)</f>
        <v>14.397558360949555</v>
      </c>
      <c r="O8" s="141">
        <f>IF(B8&lt;&gt;0,N8/B8*100,0)</f>
        <v>21.138003564950463</v>
      </c>
      <c r="Q8" s="151">
        <v>0.35342542628457635</v>
      </c>
      <c r="R8" s="141">
        <f>IF(B8&lt;&gt;0,Q8/B8*100,0)</f>
        <v>0.51888714276792136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34.718266555370633</v>
      </c>
      <c r="C9" s="141">
        <f t="shared" si="0"/>
        <v>2.9875043933110508</v>
      </c>
      <c r="E9" s="151">
        <v>38.314408976139461</v>
      </c>
      <c r="F9" s="141">
        <f t="shared" si="1"/>
        <v>3.1352288450526982</v>
      </c>
      <c r="H9" s="151">
        <f t="shared" ref="H9:H32" si="3">E9-B9</f>
        <v>3.5961424207688282</v>
      </c>
      <c r="I9" s="141">
        <f t="shared" ref="I9:I32" si="4">IF(B9&lt;&gt;0,((E9/B9)-1)*100,0)</f>
        <v>10.358070196371983</v>
      </c>
      <c r="K9" s="207">
        <f t="shared" si="2"/>
        <v>1.7908595085703287</v>
      </c>
      <c r="L9" s="141">
        <f t="shared" ref="L9:L32" si="5">IF(B9&lt;&gt;0,K9/B9*100,0)</f>
        <v>5.1582630305408994</v>
      </c>
      <c r="N9" s="151">
        <f t="shared" ref="N9:N31" si="6">H9-(K9+Q9)</f>
        <v>1.8548939977582657</v>
      </c>
      <c r="O9" s="141">
        <f>IF(B9&lt;&gt;0,N9/B9*100,0)</f>
        <v>5.3427033714369836</v>
      </c>
      <c r="Q9" s="151">
        <v>-4.9611085559766142E-2</v>
      </c>
      <c r="R9" s="141">
        <f>IF(B9&lt;&gt;0,Q9/B9*100,0)</f>
        <v>-0.14289620560589802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51.126146735683186</v>
      </c>
      <c r="C10" s="141">
        <f t="shared" si="0"/>
        <v>4.3994013278952542</v>
      </c>
      <c r="E10" s="151">
        <v>65.900514483676005</v>
      </c>
      <c r="F10" s="141">
        <f t="shared" si="1"/>
        <v>5.3925716051552257</v>
      </c>
      <c r="H10" s="151">
        <f t="shared" si="3"/>
        <v>14.774367747992819</v>
      </c>
      <c r="I10" s="141">
        <f t="shared" si="4"/>
        <v>28.897870642148614</v>
      </c>
      <c r="K10" s="207">
        <f t="shared" si="2"/>
        <v>2.6372211260068386</v>
      </c>
      <c r="L10" s="141">
        <f t="shared" si="5"/>
        <v>5.1582630305408994</v>
      </c>
      <c r="N10" s="151">
        <f t="shared" si="6"/>
        <v>10.4324166311564</v>
      </c>
      <c r="O10" s="141">
        <f t="shared" ref="O10:O32" si="7">IF(B10&lt;&gt;0,N10/B10*100,0)</f>
        <v>20.405247211550869</v>
      </c>
      <c r="Q10" s="151">
        <v>1.7047299908295814</v>
      </c>
      <c r="R10" s="141">
        <f t="shared" ref="R10:R32" si="8">IF(B10&lt;&gt;0,Q10/B10*100,0)</f>
        <v>3.3343604000568563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44.793326128243457</v>
      </c>
      <c r="C11" s="141">
        <f t="shared" si="0"/>
        <v>3.8544625603849769</v>
      </c>
      <c r="E11" s="151">
        <v>53.823058422747494</v>
      </c>
      <c r="F11" s="141">
        <f t="shared" si="1"/>
        <v>4.4042857453717517</v>
      </c>
      <c r="H11" s="151">
        <f>E11-B11</f>
        <v>9.0297322945040364</v>
      </c>
      <c r="I11" s="141">
        <f>IF(B11&lt;&gt;0,((E11/B11)-1)*100,0)</f>
        <v>20.158655485086953</v>
      </c>
      <c r="K11" s="207">
        <f t="shared" si="2"/>
        <v>2.3105575818227995</v>
      </c>
      <c r="L11" s="141">
        <f t="shared" si="5"/>
        <v>5.1582630305408994</v>
      </c>
      <c r="N11" s="151">
        <f t="shared" si="6"/>
        <v>5.5886011708514989</v>
      </c>
      <c r="O11" s="141">
        <f t="shared" si="7"/>
        <v>12.476414800837324</v>
      </c>
      <c r="Q11" s="151">
        <v>1.1305735418297376</v>
      </c>
      <c r="R11" s="141">
        <f>IF(B11&lt;&gt;0,Q11/B11*100,0)</f>
        <v>2.5239776537087275</v>
      </c>
      <c r="T11" s="136"/>
    </row>
    <row r="12" spans="1:97" x14ac:dyDescent="0.2">
      <c r="A12" s="10" t="str">
        <f>name!$D8</f>
        <v>23 Teaching and other educational professionals</v>
      </c>
      <c r="B12" s="151">
        <v>49.231783331321303</v>
      </c>
      <c r="C12" s="141">
        <f t="shared" si="0"/>
        <v>4.236391490291961</v>
      </c>
      <c r="E12" s="151">
        <v>55.507061688699487</v>
      </c>
      <c r="F12" s="141">
        <f t="shared" si="1"/>
        <v>4.5420860078751781</v>
      </c>
      <c r="H12" s="151">
        <f t="shared" si="3"/>
        <v>6.2752783573781841</v>
      </c>
      <c r="I12" s="141">
        <f t="shared" si="4"/>
        <v>12.746396601452869</v>
      </c>
      <c r="K12" s="207">
        <f t="shared" si="2"/>
        <v>2.5395048788555434</v>
      </c>
      <c r="L12" s="141">
        <f t="shared" si="5"/>
        <v>5.1582630305408994</v>
      </c>
      <c r="N12" s="151">
        <f t="shared" si="6"/>
        <v>6.2296787283680111</v>
      </c>
      <c r="O12" s="141">
        <f t="shared" si="7"/>
        <v>12.653774262945872</v>
      </c>
      <c r="Q12" s="151">
        <v>-2.4939052498453709</v>
      </c>
      <c r="R12" s="141">
        <f t="shared" si="8"/>
        <v>-5.0656406920338926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59.140634847580934</v>
      </c>
      <c r="C13" s="141">
        <f t="shared" si="0"/>
        <v>5.0890474657935139</v>
      </c>
      <c r="E13" s="151">
        <v>80.599891271483173</v>
      </c>
      <c r="F13" s="141">
        <f t="shared" si="1"/>
        <v>6.5954065526584325</v>
      </c>
      <c r="H13" s="151">
        <f t="shared" si="3"/>
        <v>21.459256423902239</v>
      </c>
      <c r="I13" s="141">
        <f t="shared" si="4"/>
        <v>36.285130315573547</v>
      </c>
      <c r="K13" s="207">
        <f t="shared" si="2"/>
        <v>3.0506295033699553</v>
      </c>
      <c r="L13" s="141">
        <f t="shared" si="5"/>
        <v>5.1582630305408994</v>
      </c>
      <c r="N13" s="151">
        <f>H13-(K13+Q13)</f>
        <v>16.511788316382294</v>
      </c>
      <c r="O13" s="141">
        <f>IF(B13&lt;&gt;0,N13/B13*100,0)</f>
        <v>27.919531738096797</v>
      </c>
      <c r="Q13" s="151">
        <v>1.8968386041499905</v>
      </c>
      <c r="R13" s="141">
        <f t="shared" si="8"/>
        <v>3.2073355469358447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19.755281606090502</v>
      </c>
      <c r="C14" s="141">
        <f t="shared" si="0"/>
        <v>1.6999405916526842</v>
      </c>
      <c r="E14" s="151">
        <v>26.043746401488665</v>
      </c>
      <c r="F14" s="141">
        <f t="shared" si="1"/>
        <v>2.1311330941326712</v>
      </c>
      <c r="H14" s="151">
        <f t="shared" si="3"/>
        <v>6.2884647953981627</v>
      </c>
      <c r="I14" s="141">
        <f t="shared" si="4"/>
        <v>31.831815515398397</v>
      </c>
      <c r="K14" s="207">
        <f t="shared" si="2"/>
        <v>1.0190293876662129</v>
      </c>
      <c r="L14" s="141">
        <f>IF(B14&lt;&gt;0,K14/B14*100,0)</f>
        <v>5.1582630305408994</v>
      </c>
      <c r="N14" s="151">
        <f t="shared" si="6"/>
        <v>4.9554195612083145</v>
      </c>
      <c r="O14" s="141">
        <f t="shared" si="7"/>
        <v>25.084023908221948</v>
      </c>
      <c r="Q14" s="151">
        <v>0.31401584652363501</v>
      </c>
      <c r="R14" s="141">
        <f t="shared" si="8"/>
        <v>1.5895285766355502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18.828003929054208</v>
      </c>
      <c r="C15" s="141">
        <f t="shared" si="0"/>
        <v>1.6201484128137136</v>
      </c>
      <c r="E15" s="151">
        <v>22.620376416235327</v>
      </c>
      <c r="F15" s="141">
        <f t="shared" si="1"/>
        <v>1.8510022344412698</v>
      </c>
      <c r="H15" s="151">
        <f t="shared" si="3"/>
        <v>3.7923724871811189</v>
      </c>
      <c r="I15" s="141">
        <f t="shared" si="4"/>
        <v>20.142190863519872</v>
      </c>
      <c r="K15" s="207">
        <f t="shared" si="2"/>
        <v>0.97119796606119124</v>
      </c>
      <c r="L15" s="141">
        <f t="shared" si="5"/>
        <v>5.1582630305408994</v>
      </c>
      <c r="N15" s="151">
        <f t="shared" si="6"/>
        <v>2.447441896637562</v>
      </c>
      <c r="O15" s="141">
        <f t="shared" si="7"/>
        <v>12.998945113139801</v>
      </c>
      <c r="Q15" s="151">
        <v>0.37373262448236561</v>
      </c>
      <c r="R15" s="141">
        <f t="shared" si="8"/>
        <v>1.9849827198391679</v>
      </c>
      <c r="T15" s="11"/>
    </row>
    <row r="16" spans="1:97" x14ac:dyDescent="0.2">
      <c r="A16" s="10" t="str">
        <f>name!$D12</f>
        <v>33 Protective service occupations</v>
      </c>
      <c r="B16" s="151">
        <v>12.249932559226398</v>
      </c>
      <c r="C16" s="141">
        <f t="shared" si="0"/>
        <v>1.0541058344628593</v>
      </c>
      <c r="E16" s="151">
        <v>13.81678022211856</v>
      </c>
      <c r="F16" s="141">
        <f t="shared" si="1"/>
        <v>1.130612974484789</v>
      </c>
      <c r="H16" s="151">
        <f t="shared" si="3"/>
        <v>1.5668476628921617</v>
      </c>
      <c r="I16" s="141">
        <f t="shared" si="4"/>
        <v>12.790663583792906</v>
      </c>
      <c r="K16" s="207">
        <f t="shared" si="2"/>
        <v>0.63188374246876799</v>
      </c>
      <c r="L16" s="141">
        <f t="shared" si="5"/>
        <v>5.1582630305409003</v>
      </c>
      <c r="N16" s="151">
        <f t="shared" si="6"/>
        <v>0.73134498176474394</v>
      </c>
      <c r="O16" s="141">
        <f t="shared" si="7"/>
        <v>5.9701959845804202</v>
      </c>
      <c r="Q16" s="151">
        <v>0.20361893865864983</v>
      </c>
      <c r="R16" s="141">
        <f t="shared" si="8"/>
        <v>1.6622045686715901</v>
      </c>
      <c r="T16" s="11"/>
    </row>
    <row r="17" spans="1:20" x14ac:dyDescent="0.2">
      <c r="A17" s="10" t="str">
        <f>name!$D13</f>
        <v>34 Culture, media and sports occupations</v>
      </c>
      <c r="B17" s="151">
        <v>15.174222582095569</v>
      </c>
      <c r="C17" s="141">
        <f t="shared" si="0"/>
        <v>1.305740785093362</v>
      </c>
      <c r="E17" s="151">
        <v>18.892333549168246</v>
      </c>
      <c r="F17" s="141">
        <f t="shared" si="1"/>
        <v>1.5459403048757994</v>
      </c>
      <c r="H17" s="151">
        <f t="shared" si="3"/>
        <v>3.7181109670726773</v>
      </c>
      <c r="I17" s="141">
        <f t="shared" si="4"/>
        <v>24.502810255727802</v>
      </c>
      <c r="K17" s="207">
        <f t="shared" si="2"/>
        <v>0.7827263136242244</v>
      </c>
      <c r="L17" s="141">
        <f t="shared" si="5"/>
        <v>5.1582630305408994</v>
      </c>
      <c r="N17" s="151">
        <f t="shared" si="6"/>
        <v>2.7466439135159342</v>
      </c>
      <c r="O17" s="141">
        <f t="shared" si="7"/>
        <v>18.100722449905049</v>
      </c>
      <c r="Q17" s="151">
        <v>0.18874073993251872</v>
      </c>
      <c r="R17" s="141">
        <f t="shared" si="8"/>
        <v>1.2438247752818552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62.28291001966749</v>
      </c>
      <c r="C18" s="141">
        <f t="shared" si="0"/>
        <v>5.3594400231704507</v>
      </c>
      <c r="E18" s="151">
        <v>72.128848445296882</v>
      </c>
      <c r="F18" s="141">
        <f t="shared" si="1"/>
        <v>5.9022297941998705</v>
      </c>
      <c r="H18" s="151">
        <f t="shared" si="3"/>
        <v>9.8459384256293916</v>
      </c>
      <c r="I18" s="141">
        <f t="shared" si="4"/>
        <v>15.808411043286629</v>
      </c>
      <c r="K18" s="207">
        <f t="shared" si="2"/>
        <v>3.2127163218895616</v>
      </c>
      <c r="L18" s="141">
        <f t="shared" si="5"/>
        <v>5.1582630305408994</v>
      </c>
      <c r="N18" s="151">
        <f t="shared" si="6"/>
        <v>6.729520339250473</v>
      </c>
      <c r="O18" s="141">
        <f t="shared" si="7"/>
        <v>10.80476223273037</v>
      </c>
      <c r="Q18" s="151">
        <v>-9.6298235510643052E-2</v>
      </c>
      <c r="R18" s="141">
        <f t="shared" si="8"/>
        <v>-0.15461421998463834</v>
      </c>
      <c r="T18" s="11"/>
    </row>
    <row r="19" spans="1:20" x14ac:dyDescent="0.2">
      <c r="A19" s="10" t="str">
        <f>name!$D15</f>
        <v>41 Administrative occupations</v>
      </c>
      <c r="B19" s="151">
        <v>124.12386132422715</v>
      </c>
      <c r="C19" s="141">
        <f t="shared" si="0"/>
        <v>10.680849530014836</v>
      </c>
      <c r="E19" s="151">
        <v>129.22357733078431</v>
      </c>
      <c r="F19" s="141">
        <f t="shared" si="1"/>
        <v>10.574232982705798</v>
      </c>
      <c r="H19" s="151">
        <f t="shared" si="3"/>
        <v>5.0997160065571592</v>
      </c>
      <c r="I19" s="141">
        <f t="shared" si="4"/>
        <v>4.1085702234448407</v>
      </c>
      <c r="K19" s="207">
        <f t="shared" si="2"/>
        <v>6.4026352507674629</v>
      </c>
      <c r="L19" s="141">
        <f t="shared" si="5"/>
        <v>5.1582630305408994</v>
      </c>
      <c r="N19" s="151">
        <f t="shared" si="6"/>
        <v>-1.8009476166218779</v>
      </c>
      <c r="O19" s="141">
        <f t="shared" si="7"/>
        <v>-1.4509278050233838</v>
      </c>
      <c r="Q19" s="151">
        <v>0.4980283724115746</v>
      </c>
      <c r="R19" s="141">
        <f t="shared" si="8"/>
        <v>0.40123499792732181</v>
      </c>
      <c r="T19" s="11"/>
    </row>
    <row r="20" spans="1:20" x14ac:dyDescent="0.2">
      <c r="A20" s="10" t="str">
        <f>name!$D16</f>
        <v>42 Secretarial and related occupations</v>
      </c>
      <c r="B20" s="151">
        <v>29.66779401880293</v>
      </c>
      <c r="C20" s="141">
        <f t="shared" si="0"/>
        <v>2.5529115870363146</v>
      </c>
      <c r="E20" s="151">
        <v>26.683090213490882</v>
      </c>
      <c r="F20" s="141">
        <f t="shared" si="1"/>
        <v>2.1834499434554311</v>
      </c>
      <c r="H20" s="151">
        <f t="shared" si="3"/>
        <v>-2.9847038053120478</v>
      </c>
      <c r="I20" s="141">
        <f t="shared" si="4"/>
        <v>-10.060417041524538</v>
      </c>
      <c r="K20" s="207">
        <f t="shared" si="2"/>
        <v>1.5303428508489356</v>
      </c>
      <c r="L20" s="141">
        <f t="shared" si="5"/>
        <v>5.1582630305408994</v>
      </c>
      <c r="N20" s="151">
        <f t="shared" si="6"/>
        <v>-5.0263434471359876</v>
      </c>
      <c r="O20" s="141">
        <f t="shared" si="7"/>
        <v>-16.942086910642491</v>
      </c>
      <c r="Q20" s="151">
        <v>0.51129679097500447</v>
      </c>
      <c r="R20" s="141">
        <f t="shared" si="8"/>
        <v>1.723406838577056</v>
      </c>
      <c r="T20" s="11"/>
    </row>
    <row r="21" spans="1:20" x14ac:dyDescent="0.2">
      <c r="A21" s="10" t="str">
        <f>name!$D17</f>
        <v>51 Skilled agricultural and related trades</v>
      </c>
      <c r="B21" s="151">
        <v>12.480052372889476</v>
      </c>
      <c r="C21" s="141">
        <f t="shared" si="0"/>
        <v>1.0739076282306999</v>
      </c>
      <c r="E21" s="151">
        <v>10.641999583324486</v>
      </c>
      <c r="F21" s="141">
        <f t="shared" si="1"/>
        <v>0.87082392640993234</v>
      </c>
      <c r="H21" s="151">
        <f t="shared" si="3"/>
        <v>-1.8380527895649905</v>
      </c>
      <c r="I21" s="141">
        <f t="shared" si="4"/>
        <v>-14.727925289462796</v>
      </c>
      <c r="K21" s="207">
        <f t="shared" si="2"/>
        <v>0.64375392774290008</v>
      </c>
      <c r="L21" s="141">
        <f t="shared" si="5"/>
        <v>5.1582630305408985</v>
      </c>
      <c r="N21" s="151">
        <f t="shared" si="6"/>
        <v>-1.1315645703530208</v>
      </c>
      <c r="O21" s="141">
        <f t="shared" si="7"/>
        <v>-9.0669857508861753</v>
      </c>
      <c r="Q21" s="151">
        <v>-1.3502421469548698</v>
      </c>
      <c r="R21" s="141">
        <f t="shared" si="8"/>
        <v>-10.819202569117516</v>
      </c>
      <c r="T21" s="11"/>
    </row>
    <row r="22" spans="1:20" x14ac:dyDescent="0.2">
      <c r="A22" s="10" t="str">
        <f>name!$D18</f>
        <v>52 Skilled metal, electrical and electronic trades</v>
      </c>
      <c r="B22" s="151">
        <v>45.57078011120025</v>
      </c>
      <c r="C22" s="141">
        <f t="shared" si="0"/>
        <v>3.9213624208943227</v>
      </c>
      <c r="E22" s="151">
        <v>41.872591698546955</v>
      </c>
      <c r="F22" s="141">
        <f t="shared" si="1"/>
        <v>3.4263912929507567</v>
      </c>
      <c r="H22" s="151">
        <f t="shared" si="3"/>
        <v>-3.6981884126532947</v>
      </c>
      <c r="I22" s="141">
        <f t="shared" si="4"/>
        <v>-8.1152624634230559</v>
      </c>
      <c r="K22" s="207">
        <f t="shared" si="2"/>
        <v>2.3506607032051274</v>
      </c>
      <c r="L22" s="141">
        <f t="shared" si="5"/>
        <v>5.1582630305408994</v>
      </c>
      <c r="N22" s="151">
        <f t="shared" si="6"/>
        <v>-5.5350672850618032</v>
      </c>
      <c r="O22" s="141">
        <f t="shared" si="7"/>
        <v>-12.146088505738376</v>
      </c>
      <c r="Q22" s="151">
        <v>-0.51378183079661932</v>
      </c>
      <c r="R22" s="141">
        <f t="shared" si="8"/>
        <v>-1.1274369882255835</v>
      </c>
      <c r="T22" s="11"/>
    </row>
    <row r="23" spans="1:20" x14ac:dyDescent="0.2">
      <c r="A23" s="10" t="str">
        <f>name!$D19</f>
        <v>53 Skilled construction and building trades</v>
      </c>
      <c r="B23" s="151">
        <v>42.085399170453535</v>
      </c>
      <c r="C23" s="141">
        <f t="shared" si="0"/>
        <v>3.6214456362749976</v>
      </c>
      <c r="E23" s="151">
        <v>34.758839141536072</v>
      </c>
      <c r="F23" s="141">
        <f t="shared" si="1"/>
        <v>2.8442802070875404</v>
      </c>
      <c r="H23" s="151">
        <f t="shared" si="3"/>
        <v>-7.3265600289174628</v>
      </c>
      <c r="I23" s="141">
        <f t="shared" si="4"/>
        <v>-17.408793009764644</v>
      </c>
      <c r="K23" s="207">
        <f t="shared" si="2"/>
        <v>2.1708755866650709</v>
      </c>
      <c r="L23" s="141">
        <f t="shared" si="5"/>
        <v>5.1582630305408985</v>
      </c>
      <c r="N23" s="151">
        <f t="shared" si="6"/>
        <v>-12.066065873556562</v>
      </c>
      <c r="O23" s="141">
        <f t="shared" si="7"/>
        <v>-28.670432290987186</v>
      </c>
      <c r="Q23" s="151">
        <v>2.568630257974029</v>
      </c>
      <c r="R23" s="141">
        <f t="shared" si="8"/>
        <v>6.1033762506816398</v>
      </c>
      <c r="T23" s="11"/>
    </row>
    <row r="24" spans="1:20" x14ac:dyDescent="0.2">
      <c r="A24" s="10" t="str">
        <f>name!$D20</f>
        <v>54 Textiles, printing and other skilled trades</v>
      </c>
      <c r="B24" s="151">
        <v>25.218980615962128</v>
      </c>
      <c r="C24" s="141">
        <f t="shared" si="0"/>
        <v>2.1700915068686895</v>
      </c>
      <c r="E24" s="151">
        <v>21.340206602601615</v>
      </c>
      <c r="F24" s="141">
        <f t="shared" si="1"/>
        <v>1.7462472497364383</v>
      </c>
      <c r="H24" s="151">
        <f t="shared" si="3"/>
        <v>-3.8787740133605126</v>
      </c>
      <c r="I24" s="141">
        <f t="shared" si="4"/>
        <v>-15.38037588603196</v>
      </c>
      <c r="K24" s="207">
        <f t="shared" si="2"/>
        <v>1.30086135379245</v>
      </c>
      <c r="L24" s="141">
        <f t="shared" si="5"/>
        <v>5.1582630305408994</v>
      </c>
      <c r="N24" s="151">
        <f t="shared" si="6"/>
        <v>-4.4026889278107815</v>
      </c>
      <c r="O24" s="141">
        <f t="shared" si="7"/>
        <v>-17.457838581406175</v>
      </c>
      <c r="Q24" s="151">
        <v>-0.77694643934218133</v>
      </c>
      <c r="R24" s="141">
        <f t="shared" si="8"/>
        <v>-3.0808003351666802</v>
      </c>
      <c r="T24" s="11"/>
    </row>
    <row r="25" spans="1:20" x14ac:dyDescent="0.2">
      <c r="A25" s="10" t="str">
        <f>name!$D21</f>
        <v>61 Caring personal service occupations</v>
      </c>
      <c r="B25" s="151">
        <v>88.284246954522089</v>
      </c>
      <c r="C25" s="141">
        <f t="shared" si="0"/>
        <v>7.5968532362106824</v>
      </c>
      <c r="E25" s="151">
        <v>89.600580574145667</v>
      </c>
      <c r="F25" s="141">
        <f t="shared" si="1"/>
        <v>7.3319237398252346</v>
      </c>
      <c r="H25" s="151">
        <f t="shared" si="3"/>
        <v>1.3163336196235775</v>
      </c>
      <c r="I25" s="141">
        <f t="shared" si="4"/>
        <v>1.4910175541301918</v>
      </c>
      <c r="K25" s="207">
        <f t="shared" si="2"/>
        <v>4.5539336724465427</v>
      </c>
      <c r="L25" s="141">
        <f t="shared" si="5"/>
        <v>5.1582630305408994</v>
      </c>
      <c r="N25" s="151">
        <f t="shared" si="6"/>
        <v>-3.2909161913066907</v>
      </c>
      <c r="O25" s="141">
        <f t="shared" si="7"/>
        <v>-3.727636928252831</v>
      </c>
      <c r="Q25" s="151">
        <v>5.3316138483725545E-2</v>
      </c>
      <c r="R25" s="141">
        <f t="shared" si="8"/>
        <v>6.0391451842127977E-2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24.735087543048937</v>
      </c>
      <c r="C26" s="141">
        <f t="shared" si="0"/>
        <v>2.1284525420051823</v>
      </c>
      <c r="E26" s="151">
        <v>27.29475313731437</v>
      </c>
      <c r="F26" s="141">
        <f t="shared" si="1"/>
        <v>2.2335016940491812</v>
      </c>
      <c r="H26" s="151">
        <f t="shared" si="3"/>
        <v>2.5596655942654323</v>
      </c>
      <c r="I26" s="141">
        <f t="shared" si="4"/>
        <v>10.348318314259419</v>
      </c>
      <c r="K26" s="207">
        <f t="shared" si="2"/>
        <v>1.2759008763050206</v>
      </c>
      <c r="L26" s="141">
        <f t="shared" si="5"/>
        <v>5.1582630305408994</v>
      </c>
      <c r="N26" s="151">
        <f t="shared" si="6"/>
        <v>-1.4396758744764173</v>
      </c>
      <c r="O26" s="141">
        <f t="shared" si="7"/>
        <v>-5.8203791353913985</v>
      </c>
      <c r="Q26" s="151">
        <v>2.723440592436829</v>
      </c>
      <c r="R26" s="141">
        <f t="shared" si="8"/>
        <v>11.010434419109915</v>
      </c>
      <c r="T26" s="11"/>
    </row>
    <row r="27" spans="1:20" x14ac:dyDescent="0.2">
      <c r="A27" s="10" t="str">
        <f>name!$D23</f>
        <v>63 Community and civil enforcement occupations</v>
      </c>
      <c r="B27" s="151">
        <v>1.1816833079212998</v>
      </c>
      <c r="C27" s="141">
        <f t="shared" si="0"/>
        <v>0.10168376546930774</v>
      </c>
      <c r="E27" s="151">
        <v>1.3130224408368052</v>
      </c>
      <c r="F27" s="141">
        <f t="shared" si="1"/>
        <v>0.107443281541331</v>
      </c>
      <c r="H27" s="151">
        <f t="shared" si="3"/>
        <v>0.13133913291550536</v>
      </c>
      <c r="I27" s="141">
        <f t="shared" si="4"/>
        <v>11.114579687729043</v>
      </c>
      <c r="K27" s="207">
        <f t="shared" si="2"/>
        <v>6.0954333210577187E-2</v>
      </c>
      <c r="L27" s="141">
        <f t="shared" si="5"/>
        <v>5.1582630305408994</v>
      </c>
      <c r="N27" s="151">
        <f t="shared" si="6"/>
        <v>8.6746599510604094E-2</v>
      </c>
      <c r="O27" s="141">
        <f t="shared" si="7"/>
        <v>7.3409346589823734</v>
      </c>
      <c r="Q27" s="151">
        <v>-1.6361799805675925E-2</v>
      </c>
      <c r="R27" s="141">
        <f t="shared" si="8"/>
        <v>-1.3846180017942356</v>
      </c>
      <c r="T27" s="172"/>
    </row>
    <row r="28" spans="1:20" x14ac:dyDescent="0.2">
      <c r="A28" s="10" t="str">
        <f>name!$D24</f>
        <v>71 Sales occupations</v>
      </c>
      <c r="B28" s="151">
        <v>79.977945128675628</v>
      </c>
      <c r="C28" s="141">
        <f t="shared" si="0"/>
        <v>6.8820965487675636</v>
      </c>
      <c r="E28" s="151">
        <v>77.663942988447246</v>
      </c>
      <c r="F28" s="141">
        <f t="shared" si="1"/>
        <v>6.3551609116441181</v>
      </c>
      <c r="H28" s="151">
        <f t="shared" si="3"/>
        <v>-2.3140021402283821</v>
      </c>
      <c r="I28" s="141">
        <f t="shared" si="4"/>
        <v>-2.8933003173630012</v>
      </c>
      <c r="K28" s="207">
        <f t="shared" si="2"/>
        <v>4.1254727761587615</v>
      </c>
      <c r="L28" s="141">
        <f t="shared" si="5"/>
        <v>5.1582630305409003</v>
      </c>
      <c r="N28" s="151">
        <f>H28-(K28+Q28)</f>
        <v>-5.1258085725804472</v>
      </c>
      <c r="O28" s="141">
        <f t="shared" si="7"/>
        <v>-6.4090275942118673</v>
      </c>
      <c r="Q28" s="151">
        <v>-1.3136663438066967</v>
      </c>
      <c r="R28" s="141">
        <f t="shared" si="8"/>
        <v>-1.6425357536920377</v>
      </c>
      <c r="T28" s="11"/>
    </row>
    <row r="29" spans="1:20" x14ac:dyDescent="0.2">
      <c r="A29" s="10" t="str">
        <f>name!$D25</f>
        <v>72 Customer service occupations</v>
      </c>
      <c r="B29" s="151">
        <v>22.326593894269095</v>
      </c>
      <c r="C29" s="141">
        <f t="shared" si="0"/>
        <v>1.9212018330587568</v>
      </c>
      <c r="E29" s="151">
        <v>24.75989800154613</v>
      </c>
      <c r="F29" s="141">
        <f t="shared" si="1"/>
        <v>2.0260770944777819</v>
      </c>
      <c r="H29" s="151">
        <f t="shared" si="3"/>
        <v>2.4333041072770349</v>
      </c>
      <c r="I29" s="141">
        <f t="shared" si="4"/>
        <v>10.898680375521263</v>
      </c>
      <c r="K29" s="207">
        <f t="shared" si="2"/>
        <v>1.1516644388270845</v>
      </c>
      <c r="L29" s="141">
        <f t="shared" si="5"/>
        <v>5.1582630305408994</v>
      </c>
      <c r="N29" s="151">
        <f t="shared" si="6"/>
        <v>1.7821857477852094</v>
      </c>
      <c r="O29" s="141">
        <f t="shared" si="7"/>
        <v>7.9823449838565388</v>
      </c>
      <c r="Q29" s="151">
        <v>-0.50054607933525896</v>
      </c>
      <c r="R29" s="141">
        <f t="shared" si="8"/>
        <v>-2.2419276388761733</v>
      </c>
      <c r="T29" s="11"/>
    </row>
    <row r="30" spans="1:20" x14ac:dyDescent="0.2">
      <c r="A30" s="10" t="str">
        <f>name!$D26</f>
        <v>81 Process, plant and machine operatives</v>
      </c>
      <c r="B30" s="151">
        <v>43.263880473900223</v>
      </c>
      <c r="C30" s="141">
        <f t="shared" si="0"/>
        <v>3.7228538694846507</v>
      </c>
      <c r="E30" s="151">
        <v>37.555238680968884</v>
      </c>
      <c r="F30" s="141">
        <f t="shared" si="1"/>
        <v>3.0731067173380771</v>
      </c>
      <c r="H30" s="151">
        <f t="shared" si="3"/>
        <v>-5.7086417929313384</v>
      </c>
      <c r="I30" s="141">
        <f t="shared" si="4"/>
        <v>-13.194937047718568</v>
      </c>
      <c r="K30" s="207">
        <f t="shared" si="2"/>
        <v>2.2316647520625978</v>
      </c>
      <c r="L30" s="141">
        <f t="shared" si="5"/>
        <v>5.1582630305408985</v>
      </c>
      <c r="N30" s="151">
        <f t="shared" si="6"/>
        <v>-7.0850355972132331</v>
      </c>
      <c r="O30" s="141">
        <f t="shared" si="7"/>
        <v>-16.376329445268826</v>
      </c>
      <c r="Q30" s="151">
        <v>-0.85527094778070356</v>
      </c>
      <c r="R30" s="141">
        <f t="shared" si="8"/>
        <v>-1.9768706329906363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46.576940827800392</v>
      </c>
      <c r="C31" s="141">
        <f t="shared" si="0"/>
        <v>4.0079424797352772</v>
      </c>
      <c r="E31" s="151">
        <v>43.375432162899195</v>
      </c>
      <c r="F31" s="141">
        <f t="shared" si="1"/>
        <v>3.5493671889454936</v>
      </c>
      <c r="H31" s="151">
        <f t="shared" si="3"/>
        <v>-3.2015086649011977</v>
      </c>
      <c r="I31" s="141">
        <f t="shared" si="4"/>
        <v>-6.8735915412252879</v>
      </c>
      <c r="K31" s="207">
        <f t="shared" si="2"/>
        <v>2.4025611194773382</v>
      </c>
      <c r="L31" s="141">
        <f t="shared" si="5"/>
        <v>5.1582630305409003</v>
      </c>
      <c r="N31" s="151">
        <f t="shared" si="6"/>
        <v>-6.1984022976540425</v>
      </c>
      <c r="O31" s="141">
        <f t="shared" si="7"/>
        <v>-13.307877648234037</v>
      </c>
      <c r="Q31" s="151">
        <v>0.5943325132755064</v>
      </c>
      <c r="R31" s="141">
        <f t="shared" si="8"/>
        <v>1.2760230764678451</v>
      </c>
      <c r="T31" s="11"/>
    </row>
    <row r="32" spans="1:20" x14ac:dyDescent="0.2">
      <c r="A32" s="10" t="str">
        <f>name!$D28</f>
        <v>91 Elementary trades and related occupations</v>
      </c>
      <c r="B32" s="151">
        <v>25.74428247312817</v>
      </c>
      <c r="C32" s="141">
        <f t="shared" si="0"/>
        <v>2.2152936947024378</v>
      </c>
      <c r="E32" s="151">
        <v>20.663134963070824</v>
      </c>
      <c r="F32" s="141">
        <f t="shared" si="1"/>
        <v>1.6908431709277052</v>
      </c>
      <c r="H32" s="151">
        <f t="shared" si="3"/>
        <v>-5.0811475100573453</v>
      </c>
      <c r="I32" s="141">
        <f t="shared" si="4"/>
        <v>-19.736994089312986</v>
      </c>
      <c r="K32" s="207">
        <f t="shared" si="2"/>
        <v>1.3279578052893908</v>
      </c>
      <c r="L32" s="141">
        <f t="shared" si="5"/>
        <v>5.1582630305408994</v>
      </c>
      <c r="N32" s="151">
        <f>H32-(K32+Q32)</f>
        <v>-6.0535023341703615</v>
      </c>
      <c r="O32" s="141">
        <f t="shared" si="7"/>
        <v>-23.51396796740789</v>
      </c>
      <c r="Q32" s="151">
        <v>-0.35560298117637434</v>
      </c>
      <c r="R32" s="141">
        <f t="shared" si="8"/>
        <v>-1.3812891524459927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115.46576776181597</v>
      </c>
      <c r="C33" s="141">
        <f t="shared" si="0"/>
        <v>9.9358211884025351</v>
      </c>
      <c r="E33" s="151">
        <v>101.29108687767264</v>
      </c>
      <c r="F33" s="141">
        <f t="shared" si="1"/>
        <v>8.288545897272936</v>
      </c>
      <c r="H33" s="151">
        <f t="shared" ref="H33" si="9">E33-B33</f>
        <v>-14.174680884143328</v>
      </c>
      <c r="I33" s="141">
        <f>IF(B33&lt;&gt;0,((E33/B33)-1)*100,0)</f>
        <v>-12.276089406327785</v>
      </c>
      <c r="K33" s="207">
        <f t="shared" si="2"/>
        <v>5.9560280113879651</v>
      </c>
      <c r="L33" s="141">
        <f t="shared" ref="L33" si="10">IF(B33&lt;&gt;0,K33/B33*100,0)</f>
        <v>5.1582630305408994</v>
      </c>
      <c r="N33" s="151">
        <f>H33-(K33+Q33)</f>
        <v>-15.338221657205526</v>
      </c>
      <c r="O33" s="141">
        <f t="shared" ref="O33" si="11">IF(B33&lt;&gt;0,N33/B33*100,0)</f>
        <v>-13.283782678209333</v>
      </c>
      <c r="Q33" s="151">
        <v>-4.7924872383257675</v>
      </c>
      <c r="R33" s="141">
        <f t="shared" ref="R33" si="12">IF(B33&lt;&gt;0,Q33/B33*100,0)</f>
        <v>-4.1505697586593477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1162.1159999999995</v>
      </c>
      <c r="C35" s="147">
        <f>B35/B$35*100</f>
        <v>100</v>
      </c>
      <c r="D35" s="145"/>
      <c r="E35" s="152">
        <f>SUM(E8:E33)</f>
        <v>1222.0610000000001</v>
      </c>
      <c r="F35" s="147">
        <f t="shared" ref="F35" si="13">E35/E$35*100</f>
        <v>100</v>
      </c>
      <c r="G35" s="145"/>
      <c r="H35" s="152">
        <f>E35-B35</f>
        <v>59.945000000000618</v>
      </c>
      <c r="I35" s="147">
        <f>IF(B35&lt;&gt;0,((E35/B35)-1)*100,0)</f>
        <v>5.1582630305408994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Yorkshire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86.376585725760663</v>
      </c>
      <c r="C44" s="141">
        <f t="shared" ref="C44:C68" si="15">B44/B$71*100</f>
        <v>7.0681075433845484</v>
      </c>
      <c r="E44" s="151">
        <v>87.620264189317666</v>
      </c>
      <c r="F44" s="141">
        <f t="shared" ref="F44:F68" si="16">E44/E$71*100</f>
        <v>6.8802288002366447</v>
      </c>
      <c r="H44" s="151">
        <f>E44-B44</f>
        <v>1.2436784635570035</v>
      </c>
      <c r="I44" s="141">
        <f>IF(B44&gt;0,((E44/B44)-1)*100,0)</f>
        <v>1.4398328587629017</v>
      </c>
      <c r="K44" s="151">
        <f>(($E$71/$B$71)-1)*B44</f>
        <v>3.636329287845022</v>
      </c>
      <c r="L44" s="141">
        <f>IF(B44&gt;0,K44/B44*100,0)</f>
        <v>4.2098553181878495</v>
      </c>
      <c r="N44" s="151">
        <f>H44-(K44+Q44)</f>
        <v>-1.0070509957456535</v>
      </c>
      <c r="O44" s="141">
        <f>IF(B44&gt;0,N44/B44*100,0)</f>
        <v>-1.1658842350437035</v>
      </c>
      <c r="Q44" s="151">
        <v>-1.3855998285423647</v>
      </c>
      <c r="R44" s="141">
        <f>IF(B44&gt;0,Q44/B44*100,0)</f>
        <v>-1.6041382243812494</v>
      </c>
      <c r="T44" s="151"/>
    </row>
    <row r="45" spans="1:20" x14ac:dyDescent="0.2">
      <c r="A45" s="135" t="str">
        <f t="shared" si="14"/>
        <v>12 Other managers and proprietors</v>
      </c>
      <c r="B45" s="151">
        <v>38.314408976139461</v>
      </c>
      <c r="C45" s="141">
        <f t="shared" si="15"/>
        <v>3.1352288450526982</v>
      </c>
      <c r="E45" s="151">
        <v>52.488610670298065</v>
      </c>
      <c r="F45" s="141">
        <f t="shared" si="16"/>
        <v>4.1215768311073093</v>
      </c>
      <c r="H45" s="151">
        <f t="shared" ref="H45:H71" si="17">E45-B45</f>
        <v>14.174201694158604</v>
      </c>
      <c r="I45" s="141">
        <f t="shared" ref="I45:I71" si="18">IF(B45&gt;0,((E45/B45)-1)*100,0)</f>
        <v>36.994441707258694</v>
      </c>
      <c r="K45" s="151">
        <f t="shared" ref="K45:K68" si="19">(($E$71/$B$71)-1)*B45</f>
        <v>1.6129811839142498</v>
      </c>
      <c r="L45" s="141">
        <f t="shared" ref="L45:L68" si="20">IF(B45&gt;0,K45/B45*100,0)</f>
        <v>4.2098553181878495</v>
      </c>
      <c r="N45" s="151">
        <f t="shared" ref="N45:N68" si="21">H45-(K45+Q45)</f>
        <v>12.827957750807967</v>
      </c>
      <c r="O45" s="141">
        <f t="shared" ref="O45:O68" si="22">IF(B45&gt;0,N45/B45*100,0)</f>
        <v>33.480766358151726</v>
      </c>
      <c r="Q45" s="151">
        <v>-0.26673724056361148</v>
      </c>
      <c r="R45" s="141">
        <f>IF(B45&gt;0,Q45/B45*100,0)</f>
        <v>-0.69617996908088486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65.900514483676005</v>
      </c>
      <c r="C46" s="141">
        <f t="shared" si="15"/>
        <v>5.3925716051552257</v>
      </c>
      <c r="E46" s="151">
        <v>76.989403779916287</v>
      </c>
      <c r="F46" s="141">
        <f t="shared" si="16"/>
        <v>6.0454589825832503</v>
      </c>
      <c r="H46" s="151">
        <f t="shared" si="17"/>
        <v>11.088889296240282</v>
      </c>
      <c r="I46" s="141">
        <f t="shared" si="18"/>
        <v>16.82671126791746</v>
      </c>
      <c r="K46" s="151">
        <f t="shared" si="19"/>
        <v>2.7743163137041882</v>
      </c>
      <c r="L46" s="141">
        <f t="shared" si="20"/>
        <v>4.2098553181878495</v>
      </c>
      <c r="N46" s="151">
        <f t="shared" si="21"/>
        <v>8.5411729626449695</v>
      </c>
      <c r="O46" s="141">
        <f t="shared" si="22"/>
        <v>12.96070755981833</v>
      </c>
      <c r="Q46" s="151">
        <v>-0.22659998010887539</v>
      </c>
      <c r="R46" s="141">
        <f t="shared" ref="R46:R68" si="23">IF(B46&gt;0,Q46/B46*100,0)</f>
        <v>-0.34385161008872805</v>
      </c>
      <c r="T46" s="151"/>
    </row>
    <row r="47" spans="1:20" x14ac:dyDescent="0.2">
      <c r="A47" s="135" t="str">
        <f t="shared" si="14"/>
        <v>22 Health professionals</v>
      </c>
      <c r="B47" s="151">
        <v>53.823058422747494</v>
      </c>
      <c r="C47" s="141">
        <f t="shared" si="15"/>
        <v>4.4042857453717517</v>
      </c>
      <c r="E47" s="151">
        <v>63.873539362471085</v>
      </c>
      <c r="F47" s="141">
        <f t="shared" si="16"/>
        <v>5.0155585487072791</v>
      </c>
      <c r="H47" s="151">
        <f t="shared" si="17"/>
        <v>10.050480939723592</v>
      </c>
      <c r="I47" s="141">
        <f t="shared" si="18"/>
        <v>18.673188098645667</v>
      </c>
      <c r="K47" s="151">
        <f t="shared" si="19"/>
        <v>2.2658728874213887</v>
      </c>
      <c r="L47" s="141">
        <f t="shared" si="20"/>
        <v>4.2098553181878495</v>
      </c>
      <c r="N47" s="151">
        <f t="shared" si="21"/>
        <v>3.6790340405018869</v>
      </c>
      <c r="O47" s="141">
        <f t="shared" si="22"/>
        <v>6.8354236052609734</v>
      </c>
      <c r="Q47" s="151">
        <v>4.1055740118003161</v>
      </c>
      <c r="R47" s="141">
        <f t="shared" si="23"/>
        <v>7.627909175196848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55.507061688699487</v>
      </c>
      <c r="C48" s="141">
        <f t="shared" si="15"/>
        <v>4.5420860078751781</v>
      </c>
      <c r="E48" s="151">
        <v>61.504663582377255</v>
      </c>
      <c r="F48" s="141">
        <f t="shared" si="16"/>
        <v>4.8295466995399527</v>
      </c>
      <c r="H48" s="151">
        <f t="shared" si="17"/>
        <v>5.9976018936777677</v>
      </c>
      <c r="I48" s="141">
        <f t="shared" si="18"/>
        <v>10.805115081238025</v>
      </c>
      <c r="K48" s="151">
        <f t="shared" si="19"/>
        <v>2.3367669884715259</v>
      </c>
      <c r="L48" s="141">
        <f t="shared" si="20"/>
        <v>4.2098553181878495</v>
      </c>
      <c r="N48" s="151">
        <f t="shared" si="21"/>
        <v>4.6185885048746425</v>
      </c>
      <c r="O48" s="141">
        <f t="shared" si="22"/>
        <v>8.3207223808334412</v>
      </c>
      <c r="Q48" s="151">
        <v>-0.95775359966840001</v>
      </c>
      <c r="R48" s="141">
        <f t="shared" si="23"/>
        <v>-1.7254626177832542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80.599891271483173</v>
      </c>
      <c r="C49" s="141">
        <f t="shared" si="15"/>
        <v>6.5954065526584325</v>
      </c>
      <c r="E49" s="151">
        <v>100.86999460199326</v>
      </c>
      <c r="F49" s="141">
        <f t="shared" si="16"/>
        <v>7.9206408284826848</v>
      </c>
      <c r="H49" s="151">
        <f t="shared" si="17"/>
        <v>20.270103330510082</v>
      </c>
      <c r="I49" s="141">
        <f t="shared" si="18"/>
        <v>25.149045502102041</v>
      </c>
      <c r="K49" s="151">
        <f t="shared" si="19"/>
        <v>3.3931388091461585</v>
      </c>
      <c r="L49" s="141">
        <f t="shared" si="20"/>
        <v>4.2098553181878495</v>
      </c>
      <c r="N49" s="151">
        <f t="shared" si="21"/>
        <v>16.23672968456523</v>
      </c>
      <c r="O49" s="141">
        <f t="shared" si="22"/>
        <v>20.14485308655733</v>
      </c>
      <c r="Q49" s="151">
        <v>0.64023483679869331</v>
      </c>
      <c r="R49" s="141">
        <f t="shared" si="23"/>
        <v>0.79433709735687086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26.043746401488665</v>
      </c>
      <c r="C50" s="141">
        <f t="shared" si="15"/>
        <v>2.1311330941326712</v>
      </c>
      <c r="E50" s="151">
        <v>24.551850051165918</v>
      </c>
      <c r="F50" s="141">
        <f t="shared" si="16"/>
        <v>1.9278913089800711</v>
      </c>
      <c r="H50" s="151">
        <f t="shared" si="17"/>
        <v>-1.4918963503227474</v>
      </c>
      <c r="I50" s="141">
        <f t="shared" si="18"/>
        <v>-5.7284245028490606</v>
      </c>
      <c r="K50" s="151">
        <f t="shared" si="19"/>
        <v>1.0964040429384272</v>
      </c>
      <c r="L50" s="141">
        <f t="shared" si="20"/>
        <v>4.2098553181878495</v>
      </c>
      <c r="N50" s="151">
        <f t="shared" si="21"/>
        <v>-2.427779371141181</v>
      </c>
      <c r="O50" s="141">
        <f t="shared" si="22"/>
        <v>-9.3219283190470978</v>
      </c>
      <c r="Q50" s="151">
        <v>-0.16052102211999378</v>
      </c>
      <c r="R50" s="141">
        <f t="shared" si="23"/>
        <v>-0.61635150198981492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22.620376416235327</v>
      </c>
      <c r="C51" s="141">
        <f t="shared" si="15"/>
        <v>1.8510022344412698</v>
      </c>
      <c r="E51" s="151">
        <v>25.232646274163237</v>
      </c>
      <c r="F51" s="141">
        <f t="shared" si="16"/>
        <v>1.9813496479145196</v>
      </c>
      <c r="H51" s="151">
        <f t="shared" si="17"/>
        <v>2.6122698579279096</v>
      </c>
      <c r="I51" s="141">
        <f t="shared" si="18"/>
        <v>11.548304103609009</v>
      </c>
      <c r="K51" s="151">
        <f t="shared" si="19"/>
        <v>0.952285119552993</v>
      </c>
      <c r="L51" s="141">
        <f t="shared" si="20"/>
        <v>4.2098553181878495</v>
      </c>
      <c r="N51" s="151">
        <f t="shared" si="21"/>
        <v>-2.9361515437785091E-2</v>
      </c>
      <c r="O51" s="141">
        <f t="shared" si="22"/>
        <v>-0.12980117968643282</v>
      </c>
      <c r="Q51" s="151">
        <v>1.6893462538127015</v>
      </c>
      <c r="R51" s="141">
        <f t="shared" si="23"/>
        <v>7.4682499651075958</v>
      </c>
      <c r="T51" s="151"/>
    </row>
    <row r="52" spans="1:20" x14ac:dyDescent="0.2">
      <c r="A52" s="135" t="str">
        <f t="shared" si="14"/>
        <v>33 Protective service occupations</v>
      </c>
      <c r="B52" s="151">
        <v>13.81678022211856</v>
      </c>
      <c r="C52" s="141">
        <f t="shared" si="15"/>
        <v>1.130612974484789</v>
      </c>
      <c r="E52" s="151">
        <v>18.415571634615709</v>
      </c>
      <c r="F52" s="141">
        <f t="shared" si="16"/>
        <v>1.4460507224623411</v>
      </c>
      <c r="H52" s="151">
        <f t="shared" si="17"/>
        <v>4.5987914124971496</v>
      </c>
      <c r="I52" s="141">
        <f t="shared" si="18"/>
        <v>33.284103376958882</v>
      </c>
      <c r="K52" s="151">
        <f t="shared" si="19"/>
        <v>0.5816664569831852</v>
      </c>
      <c r="L52" s="141">
        <f t="shared" si="20"/>
        <v>4.2098553181878504</v>
      </c>
      <c r="N52" s="151">
        <f t="shared" si="21"/>
        <v>4.3084765466148625</v>
      </c>
      <c r="O52" s="141">
        <f t="shared" si="22"/>
        <v>31.182927406760424</v>
      </c>
      <c r="Q52" s="151">
        <v>-0.29135159110089831</v>
      </c>
      <c r="R52" s="141">
        <f t="shared" si="23"/>
        <v>-2.1086793479894022</v>
      </c>
      <c r="T52" s="151"/>
    </row>
    <row r="53" spans="1:20" x14ac:dyDescent="0.2">
      <c r="A53" s="135" t="str">
        <f t="shared" si="14"/>
        <v>34 Culture, media and sports occupations</v>
      </c>
      <c r="B53" s="151">
        <v>18.892333549168246</v>
      </c>
      <c r="C53" s="141">
        <f t="shared" si="15"/>
        <v>1.5459403048757994</v>
      </c>
      <c r="E53" s="151">
        <v>18.759774665179247</v>
      </c>
      <c r="F53" s="141">
        <f t="shared" si="16"/>
        <v>1.4730786665791851</v>
      </c>
      <c r="H53" s="151">
        <f t="shared" si="17"/>
        <v>-0.13255888398899884</v>
      </c>
      <c r="I53" s="141">
        <f t="shared" si="18"/>
        <v>-0.70165437024498623</v>
      </c>
      <c r="K53" s="151">
        <f t="shared" si="19"/>
        <v>0.7953399086494467</v>
      </c>
      <c r="L53" s="141">
        <f t="shared" si="20"/>
        <v>4.2098553181878495</v>
      </c>
      <c r="N53" s="151">
        <f t="shared" si="21"/>
        <v>-0.35853255533288197</v>
      </c>
      <c r="O53" s="141">
        <f t="shared" si="22"/>
        <v>-1.8977674430730487</v>
      </c>
      <c r="Q53" s="151">
        <v>-0.56936623730556357</v>
      </c>
      <c r="R53" s="141">
        <f t="shared" si="23"/>
        <v>-3.0137422453597877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72.128848445296882</v>
      </c>
      <c r="C54" s="141">
        <f t="shared" si="15"/>
        <v>5.9022297941998705</v>
      </c>
      <c r="E54" s="151">
        <v>72.366791710664216</v>
      </c>
      <c r="F54" s="141">
        <f t="shared" si="16"/>
        <v>5.6824764124500371</v>
      </c>
      <c r="H54" s="151">
        <f t="shared" si="17"/>
        <v>0.23794326536733479</v>
      </c>
      <c r="I54" s="141">
        <f t="shared" si="18"/>
        <v>0.32988640536497638</v>
      </c>
      <c r="K54" s="151">
        <f t="shared" si="19"/>
        <v>3.0365201622219846</v>
      </c>
      <c r="L54" s="141">
        <f t="shared" si="20"/>
        <v>4.2098553181878495</v>
      </c>
      <c r="N54" s="151">
        <f t="shared" si="21"/>
        <v>-2.2330741493736816</v>
      </c>
      <c r="O54" s="141">
        <f t="shared" si="22"/>
        <v>-3.0959514778157922</v>
      </c>
      <c r="Q54" s="151">
        <v>-0.56550274748096829</v>
      </c>
      <c r="R54" s="141">
        <f t="shared" si="23"/>
        <v>-0.78401743500709042</v>
      </c>
      <c r="T54" s="151"/>
    </row>
    <row r="55" spans="1:20" x14ac:dyDescent="0.2">
      <c r="A55" s="135" t="str">
        <f t="shared" si="14"/>
        <v>41 Administrative occupations</v>
      </c>
      <c r="B55" s="151">
        <v>129.22357733078431</v>
      </c>
      <c r="C55" s="141">
        <f t="shared" si="15"/>
        <v>10.574232982705798</v>
      </c>
      <c r="E55" s="151">
        <v>116.29328858763276</v>
      </c>
      <c r="F55" s="141">
        <f t="shared" si="16"/>
        <v>9.1317281546431417</v>
      </c>
      <c r="H55" s="151">
        <f t="shared" si="17"/>
        <v>-12.93028874315155</v>
      </c>
      <c r="I55" s="141">
        <f t="shared" si="18"/>
        <v>-10.006137432686002</v>
      </c>
      <c r="K55" s="151">
        <f t="shared" si="19"/>
        <v>5.4401256426126112</v>
      </c>
      <c r="L55" s="141">
        <f t="shared" si="20"/>
        <v>4.2098553181878495</v>
      </c>
      <c r="N55" s="151">
        <f t="shared" si="21"/>
        <v>-18.690219918681574</v>
      </c>
      <c r="O55" s="141">
        <f t="shared" si="22"/>
        <v>-14.463475090802252</v>
      </c>
      <c r="Q55" s="151">
        <v>0.31980553291741243</v>
      </c>
      <c r="R55" s="141">
        <f t="shared" si="23"/>
        <v>0.24748233992840152</v>
      </c>
      <c r="T55" s="151"/>
    </row>
    <row r="56" spans="1:20" x14ac:dyDescent="0.2">
      <c r="A56" s="135" t="str">
        <f t="shared" si="14"/>
        <v>42 Secretarial and related occupations</v>
      </c>
      <c r="B56" s="151">
        <v>26.683090213490882</v>
      </c>
      <c r="C56" s="141">
        <f t="shared" si="15"/>
        <v>2.1834499434554311</v>
      </c>
      <c r="E56" s="151">
        <v>22.633028769704911</v>
      </c>
      <c r="F56" s="141">
        <f t="shared" si="16"/>
        <v>1.7772192062951244</v>
      </c>
      <c r="H56" s="151">
        <f t="shared" si="17"/>
        <v>-4.050061443785971</v>
      </c>
      <c r="I56" s="141">
        <f t="shared" si="18"/>
        <v>-15.178382306477655</v>
      </c>
      <c r="K56" s="151">
        <f t="shared" si="19"/>
        <v>1.1233194924095076</v>
      </c>
      <c r="L56" s="141">
        <f t="shared" si="20"/>
        <v>4.2098553181878495</v>
      </c>
      <c r="N56" s="151">
        <f t="shared" si="21"/>
        <v>-5.8454175865787228</v>
      </c>
      <c r="O56" s="141">
        <f t="shared" si="22"/>
        <v>-21.906823909111168</v>
      </c>
      <c r="Q56" s="151">
        <v>0.67203665038324367</v>
      </c>
      <c r="R56" s="141">
        <f t="shared" si="23"/>
        <v>2.5185862844456604</v>
      </c>
      <c r="T56" s="151"/>
    </row>
    <row r="57" spans="1:20" x14ac:dyDescent="0.2">
      <c r="A57" s="135" t="str">
        <f t="shared" si="14"/>
        <v>51 Skilled agricultural and related trades</v>
      </c>
      <c r="B57" s="151">
        <v>10.641999583324486</v>
      </c>
      <c r="C57" s="141">
        <f t="shared" si="15"/>
        <v>0.87082392640993234</v>
      </c>
      <c r="E57" s="151">
        <v>12.321378685381172</v>
      </c>
      <c r="F57" s="141">
        <f t="shared" si="16"/>
        <v>0.96751482404360023</v>
      </c>
      <c r="H57" s="151">
        <f t="shared" si="17"/>
        <v>1.6793791020566857</v>
      </c>
      <c r="I57" s="141">
        <f t="shared" si="18"/>
        <v>15.780672503391123</v>
      </c>
      <c r="K57" s="151">
        <f t="shared" si="19"/>
        <v>0.44801278542011463</v>
      </c>
      <c r="L57" s="141">
        <f t="shared" si="20"/>
        <v>4.2098553181878495</v>
      </c>
      <c r="N57" s="151">
        <f t="shared" si="21"/>
        <v>1.5749214175258903</v>
      </c>
      <c r="O57" s="141">
        <f t="shared" si="22"/>
        <v>14.799111813476468</v>
      </c>
      <c r="Q57" s="151">
        <v>-0.34355510088931923</v>
      </c>
      <c r="R57" s="141">
        <f t="shared" si="23"/>
        <v>-3.2282946282731859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41.872591698546955</v>
      </c>
      <c r="C58" s="141">
        <f t="shared" si="15"/>
        <v>3.4263912929507567</v>
      </c>
      <c r="E58" s="151">
        <v>37.551916017826954</v>
      </c>
      <c r="F58" s="141">
        <f t="shared" si="16"/>
        <v>2.9486988709789776</v>
      </c>
      <c r="H58" s="151">
        <f t="shared" si="17"/>
        <v>-4.3206756807200009</v>
      </c>
      <c r="I58" s="141">
        <f t="shared" si="18"/>
        <v>-10.318624917764375</v>
      </c>
      <c r="K58" s="151">
        <f t="shared" si="19"/>
        <v>1.7627755284843629</v>
      </c>
      <c r="L58" s="141">
        <f t="shared" si="20"/>
        <v>4.2098553181878495</v>
      </c>
      <c r="N58" s="151">
        <f t="shared" si="21"/>
        <v>-3.1309558933955315</v>
      </c>
      <c r="O58" s="141">
        <f t="shared" si="22"/>
        <v>-7.4773396305062727</v>
      </c>
      <c r="Q58" s="151">
        <v>-2.9524953158088323</v>
      </c>
      <c r="R58" s="141">
        <f t="shared" si="23"/>
        <v>-7.0511406054459451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34.758839141536072</v>
      </c>
      <c r="C59" s="141">
        <f t="shared" si="15"/>
        <v>2.8442802070875404</v>
      </c>
      <c r="E59" s="151">
        <v>30.779132809155136</v>
      </c>
      <c r="F59" s="141">
        <f t="shared" si="16"/>
        <v>2.4168778530763166</v>
      </c>
      <c r="H59" s="151">
        <f t="shared" si="17"/>
        <v>-3.9797063323809354</v>
      </c>
      <c r="I59" s="141">
        <f t="shared" si="18"/>
        <v>-11.449479990329337</v>
      </c>
      <c r="K59" s="151">
        <f t="shared" si="19"/>
        <v>1.4632968381403162</v>
      </c>
      <c r="L59" s="141">
        <f t="shared" si="20"/>
        <v>4.2098553181878495</v>
      </c>
      <c r="N59" s="151">
        <f t="shared" si="21"/>
        <v>-4.297669853720568</v>
      </c>
      <c r="O59" s="141">
        <f t="shared" si="22"/>
        <v>-12.364250245011618</v>
      </c>
      <c r="Q59" s="151">
        <v>-1.1453333168006836</v>
      </c>
      <c r="R59" s="141">
        <f t="shared" si="23"/>
        <v>-3.2950850635055726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21.340206602601615</v>
      </c>
      <c r="C60" s="141">
        <f t="shared" si="15"/>
        <v>1.7462472497364383</v>
      </c>
      <c r="E60" s="151">
        <v>19.140610653450562</v>
      </c>
      <c r="F60" s="141">
        <f t="shared" si="16"/>
        <v>1.5029831499645518</v>
      </c>
      <c r="H60" s="151">
        <f t="shared" si="17"/>
        <v>-2.1995959491510533</v>
      </c>
      <c r="I60" s="141">
        <f t="shared" si="18"/>
        <v>-10.307285164160017</v>
      </c>
      <c r="K60" s="151">
        <f t="shared" si="19"/>
        <v>0.89839182257189865</v>
      </c>
      <c r="L60" s="141">
        <f t="shared" si="20"/>
        <v>4.2098553181878495</v>
      </c>
      <c r="N60" s="151">
        <f t="shared" si="21"/>
        <v>-1.9570593749987593</v>
      </c>
      <c r="O60" s="141">
        <f t="shared" si="22"/>
        <v>-9.1707611432410943</v>
      </c>
      <c r="Q60" s="151">
        <v>-1.1409283967241928</v>
      </c>
      <c r="R60" s="141">
        <f t="shared" si="23"/>
        <v>-5.3463793391067753</v>
      </c>
      <c r="T60" s="151"/>
    </row>
    <row r="61" spans="1:20" x14ac:dyDescent="0.2">
      <c r="A61" s="135" t="str">
        <f t="shared" si="14"/>
        <v>61 Caring personal service occupations</v>
      </c>
      <c r="B61" s="151">
        <v>89.600580574145667</v>
      </c>
      <c r="C61" s="141">
        <f t="shared" si="15"/>
        <v>7.3319237398252346</v>
      </c>
      <c r="E61" s="151">
        <v>107.20920029546161</v>
      </c>
      <c r="F61" s="141">
        <f t="shared" si="16"/>
        <v>8.4184159263594438</v>
      </c>
      <c r="H61" s="151">
        <f t="shared" si="17"/>
        <v>17.608619721315947</v>
      </c>
      <c r="I61" s="141">
        <f t="shared" si="18"/>
        <v>19.652350027737352</v>
      </c>
      <c r="K61" s="151">
        <f t="shared" si="19"/>
        <v>3.7720548064278607</v>
      </c>
      <c r="L61" s="141">
        <f t="shared" si="20"/>
        <v>4.2098553181878495</v>
      </c>
      <c r="N61" s="151">
        <f t="shared" si="21"/>
        <v>7.8363580130822559</v>
      </c>
      <c r="O61" s="141">
        <f t="shared" si="22"/>
        <v>8.7458786124689958</v>
      </c>
      <c r="Q61" s="151">
        <v>6.0002069018058295</v>
      </c>
      <c r="R61" s="141">
        <f t="shared" si="23"/>
        <v>6.6966160970805086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27.29475313731437</v>
      </c>
      <c r="C62" s="141">
        <f t="shared" si="15"/>
        <v>2.2335016940491812</v>
      </c>
      <c r="E62" s="151">
        <v>25.498621514121776</v>
      </c>
      <c r="F62" s="141">
        <f t="shared" si="16"/>
        <v>2.0022348908779355</v>
      </c>
      <c r="H62" s="151">
        <f t="shared" si="17"/>
        <v>-1.7961316231925935</v>
      </c>
      <c r="I62" s="141">
        <f t="shared" si="18"/>
        <v>-6.5805014398064738</v>
      </c>
      <c r="K62" s="151">
        <f t="shared" si="19"/>
        <v>1.1490696165374739</v>
      </c>
      <c r="L62" s="141">
        <f t="shared" si="20"/>
        <v>4.2098553181878495</v>
      </c>
      <c r="N62" s="151">
        <f t="shared" si="21"/>
        <v>-1.8987660571402867</v>
      </c>
      <c r="O62" s="141">
        <f t="shared" si="22"/>
        <v>-6.9565240161285926</v>
      </c>
      <c r="Q62" s="151">
        <v>-1.0464351825897806</v>
      </c>
      <c r="R62" s="141">
        <f t="shared" si="23"/>
        <v>-3.8338327418657254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1.3130224408368052</v>
      </c>
      <c r="C63" s="141">
        <f t="shared" si="15"/>
        <v>0.107443281541331</v>
      </c>
      <c r="E63" s="151">
        <v>1.1597900509148569</v>
      </c>
      <c r="F63" s="141">
        <f t="shared" si="16"/>
        <v>9.1070495899111523E-2</v>
      </c>
      <c r="H63" s="151">
        <f t="shared" si="17"/>
        <v>-0.15323238992194832</v>
      </c>
      <c r="I63" s="141">
        <f t="shared" si="18"/>
        <v>-11.670203429599535</v>
      </c>
      <c r="K63" s="151">
        <f t="shared" si="19"/>
        <v>5.5276345054568153E-2</v>
      </c>
      <c r="L63" s="141">
        <f t="shared" si="20"/>
        <v>4.2098553181878495</v>
      </c>
      <c r="N63" s="151">
        <f t="shared" si="21"/>
        <v>-0.2158783745492186</v>
      </c>
      <c r="O63" s="141">
        <f t="shared" si="22"/>
        <v>-16.441331681401934</v>
      </c>
      <c r="Q63" s="151">
        <v>7.3696395727021417E-3</v>
      </c>
      <c r="R63" s="141">
        <f t="shared" si="23"/>
        <v>0.56127293361455277</v>
      </c>
      <c r="T63" s="151"/>
    </row>
    <row r="64" spans="1:20" x14ac:dyDescent="0.2">
      <c r="A64" s="135" t="str">
        <f t="shared" si="14"/>
        <v>71 Sales occupations</v>
      </c>
      <c r="B64" s="151">
        <v>77.663942988447246</v>
      </c>
      <c r="C64" s="141">
        <f t="shared" si="15"/>
        <v>6.3551609116441181</v>
      </c>
      <c r="E64" s="151">
        <v>66.294145157171968</v>
      </c>
      <c r="F64" s="141">
        <f t="shared" si="16"/>
        <v>5.2056324072696816</v>
      </c>
      <c r="H64" s="151">
        <f t="shared" si="17"/>
        <v>-11.369797831275278</v>
      </c>
      <c r="I64" s="141">
        <f t="shared" si="18"/>
        <v>-14.639738073775844</v>
      </c>
      <c r="K64" s="151">
        <f t="shared" si="19"/>
        <v>3.2695396342135257</v>
      </c>
      <c r="L64" s="141">
        <f t="shared" si="20"/>
        <v>4.2098553181878495</v>
      </c>
      <c r="N64" s="151">
        <f t="shared" si="21"/>
        <v>-12.238850772061324</v>
      </c>
      <c r="O64" s="141">
        <f t="shared" si="22"/>
        <v>-15.758729599760201</v>
      </c>
      <c r="Q64" s="151">
        <v>-2.4004866934274793</v>
      </c>
      <c r="R64" s="141">
        <f t="shared" si="23"/>
        <v>-3.0908637922034932</v>
      </c>
      <c r="T64" s="151"/>
    </row>
    <row r="65" spans="1:20" x14ac:dyDescent="0.2">
      <c r="A65" s="135" t="str">
        <f t="shared" si="14"/>
        <v>72 Customer service occupations</v>
      </c>
      <c r="B65" s="151">
        <v>24.75989800154613</v>
      </c>
      <c r="C65" s="141">
        <f t="shared" si="15"/>
        <v>2.0260770944777819</v>
      </c>
      <c r="E65" s="151">
        <v>36.865027077276217</v>
      </c>
      <c r="F65" s="141">
        <f t="shared" si="16"/>
        <v>2.8947621119989995</v>
      </c>
      <c r="H65" s="151">
        <f t="shared" si="17"/>
        <v>12.105129075730087</v>
      </c>
      <c r="I65" s="141">
        <f t="shared" si="18"/>
        <v>48.890060350709774</v>
      </c>
      <c r="K65" s="151">
        <f t="shared" si="19"/>
        <v>1.0423558827959769</v>
      </c>
      <c r="L65" s="141">
        <f t="shared" si="20"/>
        <v>4.2098553181878495</v>
      </c>
      <c r="N65" s="151">
        <f t="shared" si="21"/>
        <v>10.878342394495327</v>
      </c>
      <c r="O65" s="141">
        <f t="shared" si="22"/>
        <v>43.935327980010378</v>
      </c>
      <c r="Q65" s="151">
        <v>0.18443079843878277</v>
      </c>
      <c r="R65" s="141">
        <f t="shared" si="23"/>
        <v>0.74487705251154912</v>
      </c>
      <c r="T65" s="151"/>
    </row>
    <row r="66" spans="1:20" x14ac:dyDescent="0.2">
      <c r="A66" s="135" t="str">
        <f t="shared" si="14"/>
        <v>81 Process, plant and machine operatives</v>
      </c>
      <c r="B66" s="151">
        <v>37.555238680968884</v>
      </c>
      <c r="C66" s="141">
        <f t="shared" si="15"/>
        <v>3.0731067173380771</v>
      </c>
      <c r="E66" s="151">
        <v>42.994420350155913</v>
      </c>
      <c r="F66" s="141">
        <f t="shared" si="16"/>
        <v>3.3760620545890498</v>
      </c>
      <c r="H66" s="151">
        <f t="shared" si="17"/>
        <v>5.4391816691870289</v>
      </c>
      <c r="I66" s="141">
        <f t="shared" si="18"/>
        <v>14.483150314641291</v>
      </c>
      <c r="K66" s="151">
        <f t="shared" si="19"/>
        <v>1.581021212868909</v>
      </c>
      <c r="L66" s="141">
        <f t="shared" si="20"/>
        <v>4.2098553181878495</v>
      </c>
      <c r="N66" s="151">
        <f t="shared" si="21"/>
        <v>7.6992082545871394</v>
      </c>
      <c r="O66" s="141">
        <f t="shared" si="22"/>
        <v>20.501023359195724</v>
      </c>
      <c r="Q66" s="151">
        <v>-3.841047798269019</v>
      </c>
      <c r="R66" s="141">
        <f t="shared" si="23"/>
        <v>-10.227728362742292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43.375432162899195</v>
      </c>
      <c r="C67" s="141">
        <f t="shared" si="15"/>
        <v>3.5493671889454936</v>
      </c>
      <c r="E67" s="151">
        <v>44.535303024656706</v>
      </c>
      <c r="F67" s="141">
        <f t="shared" si="16"/>
        <v>3.4970571857151045</v>
      </c>
      <c r="H67" s="151">
        <f t="shared" si="17"/>
        <v>1.1598708617575113</v>
      </c>
      <c r="I67" s="141">
        <f t="shared" si="18"/>
        <v>2.6740272175307389</v>
      </c>
      <c r="K67" s="151">
        <f t="shared" si="19"/>
        <v>1.8260429376967746</v>
      </c>
      <c r="L67" s="141">
        <f t="shared" si="20"/>
        <v>4.2098553181878495</v>
      </c>
      <c r="N67" s="151">
        <f t="shared" si="21"/>
        <v>-2.1486524079783917</v>
      </c>
      <c r="O67" s="141">
        <f t="shared" si="22"/>
        <v>-4.9536161389908253</v>
      </c>
      <c r="Q67" s="151">
        <v>1.4824803320391282</v>
      </c>
      <c r="R67" s="141">
        <f t="shared" si="23"/>
        <v>3.4177880383337254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20.663134963070824</v>
      </c>
      <c r="C68" s="141">
        <f t="shared" si="15"/>
        <v>1.6908431709277052</v>
      </c>
      <c r="E68" s="151">
        <v>15.562876365827208</v>
      </c>
      <c r="F68" s="141">
        <f t="shared" si="16"/>
        <v>1.222047789713705</v>
      </c>
      <c r="H68" s="151">
        <f t="shared" si="17"/>
        <v>-5.1002585972436165</v>
      </c>
      <c r="I68" s="141">
        <f t="shared" si="18"/>
        <v>-24.682888663113335</v>
      </c>
      <c r="K68" s="151">
        <f t="shared" si="19"/>
        <v>0.86988808614717006</v>
      </c>
      <c r="L68" s="141">
        <f t="shared" si="20"/>
        <v>4.2098553181878495</v>
      </c>
      <c r="N68" s="151">
        <f t="shared" si="21"/>
        <v>-5.5091449431883524</v>
      </c>
      <c r="O68" s="141">
        <f t="shared" si="22"/>
        <v>-26.661709140623152</v>
      </c>
      <c r="Q68" s="151">
        <v>-0.46100174020243401</v>
      </c>
      <c r="R68" s="141">
        <f t="shared" si="23"/>
        <v>-2.2310348406780327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101.29108687767264</v>
      </c>
      <c r="C69" s="141">
        <f t="shared" ref="C69" si="25">B69/B$71*100</f>
        <v>8.288545897272936</v>
      </c>
      <c r="E69" s="151">
        <v>91.996150119100164</v>
      </c>
      <c r="F69" s="141">
        <f t="shared" ref="F69" si="26">E69/E$71*100</f>
        <v>7.2238376295319844</v>
      </c>
      <c r="H69" s="151">
        <f t="shared" ref="H69" si="27">E69-B69</f>
        <v>-9.2949367585724758</v>
      </c>
      <c r="I69" s="141">
        <f t="shared" ref="I69" si="28">IF(B69&gt;0,((E69/B69)-1)*100,0)</f>
        <v>-9.176460678912246</v>
      </c>
      <c r="K69" s="151">
        <f t="shared" ref="K69" si="29">(($E$71/$B$71)-1)*B69</f>
        <v>4.2642082077699763</v>
      </c>
      <c r="L69" s="141">
        <f t="shared" ref="L69" si="30">IF(B69&gt;0,K69/B69*100,0)</f>
        <v>4.2098553181878495</v>
      </c>
      <c r="N69" s="151">
        <f t="shared" ref="N69" si="31">H69-(K69+Q69)</f>
        <v>-16.212375800381292</v>
      </c>
      <c r="O69" s="141">
        <f t="shared" ref="O69" si="32">IF(B69&gt;0,N69/B69*100,0)</f>
        <v>-16.005727947179277</v>
      </c>
      <c r="Q69" s="151">
        <v>2.6532308340388404</v>
      </c>
      <c r="R69" s="141">
        <f t="shared" ref="R69" si="33">IF(B69&gt;0,Q69/B69*100,0)</f>
        <v>2.6194119500791793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1222.0610000000001</v>
      </c>
      <c r="C71" s="147">
        <f>B71/B$71*100</f>
        <v>100</v>
      </c>
      <c r="D71" s="145"/>
      <c r="E71" s="152">
        <f>SUM(E44:E69)</f>
        <v>1273.5079999999998</v>
      </c>
      <c r="F71" s="147">
        <f>E71/E$71*100</f>
        <v>100</v>
      </c>
      <c r="G71" s="145"/>
      <c r="H71" s="152">
        <f t="shared" si="17"/>
        <v>51.446999999999662</v>
      </c>
      <c r="I71" s="147">
        <f t="shared" si="18"/>
        <v>4.2098553181878495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West Yorkshire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West Yorkshire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West Yorkshire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West Yorkshire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86.376585725760791</v>
      </c>
      <c r="C7" s="11">
        <f t="shared" si="2"/>
        <v>87.620264189317723</v>
      </c>
      <c r="D7" s="11">
        <f t="shared" si="2"/>
        <v>1.2436784635569231</v>
      </c>
      <c r="E7" s="11">
        <f t="shared" si="2"/>
        <v>43.306268853760557</v>
      </c>
      <c r="F7" s="11">
        <f t="shared" si="2"/>
        <v>44.549947317317489</v>
      </c>
      <c r="G7" s="200">
        <f>IF(B7&gt;0,(1+(E7/B7))^(1/($C$6-$B$6))-1,0)</f>
        <v>2.7461999527023107E-2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56.676365828927246</v>
      </c>
      <c r="R7" s="11">
        <v>52.35356086161427</v>
      </c>
      <c r="S7" s="345">
        <f>R7-Q7</f>
        <v>-4.322804967312976</v>
      </c>
      <c r="T7" s="345">
        <v>24.399641401385338</v>
      </c>
      <c r="U7" s="345">
        <f>SUM(S7:T7)</f>
        <v>20.076836434072362</v>
      </c>
      <c r="V7" s="346">
        <f>IF(Q7&gt;0,(1+(T7/Q7))^(1/($C$6-$B$6))-1,0)</f>
        <v>2.4155788250290522E-2</v>
      </c>
      <c r="X7" s="10" t="str">
        <f>name!B4</f>
        <v>Agriculture</v>
      </c>
      <c r="Y7" s="11">
        <v>5.1120000000000037</v>
      </c>
      <c r="Z7" s="11">
        <v>5.4749999999999872</v>
      </c>
      <c r="AA7" s="345">
        <f>Z7-Y7</f>
        <v>0.36299999999998356</v>
      </c>
      <c r="AB7" s="11">
        <v>2.7425625630995181</v>
      </c>
      <c r="AC7" s="345">
        <f>SUM(AA7:AB7)</f>
        <v>3.1055625630995016</v>
      </c>
      <c r="AD7" s="348">
        <f>IF(Y7&gt;0,(1+(AB7/Y7))^(1/($C$6-$B$6))-1,0)</f>
        <v>2.9047473072137731E-2</v>
      </c>
    </row>
    <row r="8" spans="1:30" x14ac:dyDescent="0.2">
      <c r="A8" s="10" t="str">
        <f>name!D5</f>
        <v>12 Other managers and proprietors</v>
      </c>
      <c r="B8" s="11">
        <f t="shared" si="2"/>
        <v>38.314408976139461</v>
      </c>
      <c r="C8" s="11">
        <f t="shared" si="2"/>
        <v>52.48861067029803</v>
      </c>
      <c r="D8" s="11">
        <f t="shared" si="2"/>
        <v>14.174201694158578</v>
      </c>
      <c r="E8" s="11">
        <f t="shared" si="2"/>
        <v>26.80016941848606</v>
      </c>
      <c r="F8" s="11">
        <f t="shared" si="2"/>
        <v>40.97437111264464</v>
      </c>
      <c r="G8" s="200">
        <f t="shared" ref="G8:G33" si="3">IF(B8&gt;0,(1+(E8/B8))^(1/($C$6-$B$6))-1,0)</f>
        <v>3.5987241127043879E-2</v>
      </c>
      <c r="H8" s="11"/>
      <c r="I8" s="10" t="str">
        <f>name!E4</f>
        <v>Managers, directors and senior officials</v>
      </c>
      <c r="J8" s="11">
        <f t="array" ref="J8:J16">MMULT(aggregation!$B$13:$AA$21,B7:B32)</f>
        <v>124.69099470190025</v>
      </c>
      <c r="K8" s="11">
        <f t="array" ref="K8:K16">MMULT(aggregation!$B$13:$AA$21,C7:C32)</f>
        <v>140.10887485961575</v>
      </c>
      <c r="L8" s="11">
        <f t="array" ref="L8:L16">MMULT(aggregation!$B$13:$AA$21,D7:D32)</f>
        <v>15.417880157715501</v>
      </c>
      <c r="M8" s="11">
        <f t="array" ref="M8:M16">MMULT(aggregation!$B$13:$AA$21,E7:E32)</f>
        <v>70.106438272246621</v>
      </c>
      <c r="N8" s="11">
        <f t="array" ref="N8:N16">MMULT(aggregation!$B$13:$AA$21,F7:F32)</f>
        <v>85.524318429962136</v>
      </c>
      <c r="O8" s="11"/>
      <c r="P8" s="10" t="str">
        <f>name!D5</f>
        <v>12 Other managers and proprietors</v>
      </c>
      <c r="Q8" s="11">
        <v>21.715981543782494</v>
      </c>
      <c r="R8" s="11">
        <v>30.267471223638001</v>
      </c>
      <c r="S8" s="345">
        <f t="shared" ref="S8:S31" si="4">R8-Q8</f>
        <v>8.5514896798555071</v>
      </c>
      <c r="T8" s="345">
        <v>13.916985710910922</v>
      </c>
      <c r="U8" s="345">
        <f t="shared" ref="U8:U31" si="5">SUM(S8:T8)</f>
        <v>22.468475390766429</v>
      </c>
      <c r="V8" s="346">
        <f t="shared" ref="V8:V33" si="6">IF(Q8&gt;0,(1+(T8/Q8))^(1/($C$6-$B$6))-1,0)</f>
        <v>3.3565890314147584E-2</v>
      </c>
      <c r="X8" s="10" t="str">
        <f>name!B5</f>
        <v>Mining and quarrying</v>
      </c>
      <c r="Y8" s="11">
        <v>0.38800000000000007</v>
      </c>
      <c r="Z8" s="11">
        <v>0.18400000000000014</v>
      </c>
      <c r="AA8" s="345">
        <f t="shared" ref="AA8:AA29" si="7">Z8-Y8</f>
        <v>-0.20399999999999993</v>
      </c>
      <c r="AB8" s="11">
        <v>0.11029201379578926</v>
      </c>
      <c r="AC8" s="345">
        <f t="shared" ref="AC8:AC29" si="8">SUM(AA8:AB8)</f>
        <v>-9.3707986204210669E-2</v>
      </c>
      <c r="AD8" s="348">
        <f t="shared" ref="AD8:AD29" si="9">IF(Y8&gt;0,(1+(AB8/Y8))^(1/($C$6-$B$6))-1,0)</f>
        <v>1.6818595763587796E-2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65.900514483675991</v>
      </c>
      <c r="C9" s="11">
        <f t="shared" si="2"/>
        <v>76.989403779916273</v>
      </c>
      <c r="D9" s="11">
        <f t="shared" si="2"/>
        <v>11.088889296240287</v>
      </c>
      <c r="E9" s="11">
        <f t="shared" si="2"/>
        <v>27.271595921864495</v>
      </c>
      <c r="F9" s="11">
        <f t="shared" si="2"/>
        <v>38.360485218104785</v>
      </c>
      <c r="G9" s="200">
        <f t="shared" si="3"/>
        <v>2.3355375478551599E-2</v>
      </c>
      <c r="H9" s="11"/>
      <c r="I9" s="10" t="str">
        <f>name!E5</f>
        <v>Professional occupations</v>
      </c>
      <c r="J9" s="11">
        <v>255.83052586660605</v>
      </c>
      <c r="K9" s="11">
        <v>303.23760132675784</v>
      </c>
      <c r="L9" s="11">
        <v>47.407075460151816</v>
      </c>
      <c r="M9" s="11">
        <v>134.16679763591441</v>
      </c>
      <c r="N9" s="11">
        <v>181.57387309606619</v>
      </c>
      <c r="O9" s="11"/>
      <c r="P9" s="10" t="str">
        <f>name!D6</f>
        <v>21 Science, research, engineering and technology professionals</v>
      </c>
      <c r="Q9" s="11">
        <v>50.35211469307874</v>
      </c>
      <c r="R9" s="11">
        <v>54.566396073942286</v>
      </c>
      <c r="S9" s="345">
        <f t="shared" si="4"/>
        <v>4.2142813808635466</v>
      </c>
      <c r="T9" s="345">
        <v>17.251028569440397</v>
      </c>
      <c r="U9" s="345">
        <f t="shared" si="5"/>
        <v>21.465309950303944</v>
      </c>
      <c r="V9" s="346">
        <f t="shared" si="6"/>
        <v>1.9835076094270709E-2</v>
      </c>
      <c r="X9" s="10" t="str">
        <f>name!B6</f>
        <v>Food drink and tobacco</v>
      </c>
      <c r="Y9" s="11">
        <v>20.088000000000026</v>
      </c>
      <c r="Z9" s="11">
        <v>16.579999999999998</v>
      </c>
      <c r="AA9" s="345">
        <f t="shared" si="7"/>
        <v>-3.5080000000000275</v>
      </c>
      <c r="AB9" s="11">
        <v>8.0616523769428596</v>
      </c>
      <c r="AC9" s="345">
        <f t="shared" si="8"/>
        <v>4.5536523769428321</v>
      </c>
      <c r="AD9" s="348">
        <f t="shared" si="9"/>
        <v>2.2749060181106229E-2</v>
      </c>
    </row>
    <row r="10" spans="1:30" x14ac:dyDescent="0.2">
      <c r="A10" s="10" t="str">
        <f>name!D7</f>
        <v>22 Health professionals</v>
      </c>
      <c r="B10" s="11">
        <f t="shared" si="2"/>
        <v>53.823058422747494</v>
      </c>
      <c r="C10" s="11">
        <f t="shared" si="2"/>
        <v>63.873539362471064</v>
      </c>
      <c r="D10" s="11">
        <f t="shared" si="2"/>
        <v>10.050480939723561</v>
      </c>
      <c r="E10" s="11">
        <f t="shared" si="2"/>
        <v>31.67691775259555</v>
      </c>
      <c r="F10" s="11">
        <f t="shared" si="2"/>
        <v>41.727398692319113</v>
      </c>
      <c r="G10" s="200">
        <f t="shared" si="3"/>
        <v>3.1335201731828466E-2</v>
      </c>
      <c r="H10" s="11"/>
      <c r="I10" s="10" t="str">
        <f>name!E6</f>
        <v>Associate professional occupations</v>
      </c>
      <c r="J10" s="11">
        <v>153.50208503430764</v>
      </c>
      <c r="K10" s="11">
        <v>159.32663433578838</v>
      </c>
      <c r="L10" s="11">
        <v>5.8245493014807366</v>
      </c>
      <c r="M10" s="11">
        <v>70.791106342436279</v>
      </c>
      <c r="N10" s="11">
        <v>76.615655643917009</v>
      </c>
      <c r="O10" s="11"/>
      <c r="P10" s="10" t="str">
        <f>name!D7</f>
        <v>22 Health professionals</v>
      </c>
      <c r="Q10" s="11">
        <v>15.958623920411245</v>
      </c>
      <c r="R10" s="11">
        <v>18.356843994563061</v>
      </c>
      <c r="S10" s="345">
        <f t="shared" si="4"/>
        <v>2.3982200741518156</v>
      </c>
      <c r="T10" s="345">
        <v>6.7478206001665253</v>
      </c>
      <c r="U10" s="345">
        <f t="shared" si="5"/>
        <v>9.1460406743183409</v>
      </c>
      <c r="V10" s="346">
        <f t="shared" si="6"/>
        <v>2.3788498721433404E-2</v>
      </c>
      <c r="X10" s="10" t="str">
        <f>name!B7</f>
        <v>Engineering</v>
      </c>
      <c r="Y10" s="11">
        <v>17.551999999999992</v>
      </c>
      <c r="Z10" s="11">
        <v>18.243999999999957</v>
      </c>
      <c r="AA10" s="345">
        <f t="shared" si="7"/>
        <v>0.69199999999996464</v>
      </c>
      <c r="AB10" s="11">
        <v>7.7179939076997837</v>
      </c>
      <c r="AC10" s="345">
        <f t="shared" si="8"/>
        <v>8.4099939076997483</v>
      </c>
      <c r="AD10" s="348">
        <f t="shared" si="9"/>
        <v>2.4594220516450882E-2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55.507061688699466</v>
      </c>
      <c r="C11" s="11">
        <f t="shared" si="2"/>
        <v>61.504663582377319</v>
      </c>
      <c r="D11" s="11">
        <f t="shared" si="2"/>
        <v>5.9976018936778441</v>
      </c>
      <c r="E11" s="11">
        <f t="shared" si="2"/>
        <v>30.325124298918656</v>
      </c>
      <c r="F11" s="11">
        <f t="shared" si="2"/>
        <v>36.322726192596498</v>
      </c>
      <c r="G11" s="200">
        <f t="shared" si="3"/>
        <v>2.9485250914437877E-2</v>
      </c>
      <c r="H11" s="11"/>
      <c r="I11" s="10" t="str">
        <f>name!E7</f>
        <v>Administrative and secretarial occupations</v>
      </c>
      <c r="J11" s="11">
        <v>155.90666754427505</v>
      </c>
      <c r="K11" s="11">
        <v>138.92631735733772</v>
      </c>
      <c r="L11" s="11">
        <v>-16.980350186937354</v>
      </c>
      <c r="M11" s="11">
        <v>72.411924434385867</v>
      </c>
      <c r="N11" s="11">
        <v>55.431574247448516</v>
      </c>
      <c r="O11" s="11"/>
      <c r="P11" s="10" t="str">
        <f>name!D8</f>
        <v>23 Teaching and other educational professionals</v>
      </c>
      <c r="Q11" s="11">
        <v>16.093357612399693</v>
      </c>
      <c r="R11" s="11">
        <v>17.074662356803632</v>
      </c>
      <c r="S11" s="345">
        <f t="shared" si="4"/>
        <v>0.98130474440393911</v>
      </c>
      <c r="T11" s="345">
        <v>7.1962650045861531</v>
      </c>
      <c r="U11" s="345">
        <f t="shared" si="5"/>
        <v>8.1775697489900914</v>
      </c>
      <c r="V11" s="346">
        <f t="shared" si="6"/>
        <v>2.4946159876363394E-2</v>
      </c>
      <c r="X11" s="10" t="str">
        <f>name!B8</f>
        <v>Rest of manufacturing</v>
      </c>
      <c r="Y11" s="11">
        <v>84.169999999999987</v>
      </c>
      <c r="Z11" s="11">
        <v>67.712999999999937</v>
      </c>
      <c r="AA11" s="345">
        <f t="shared" si="7"/>
        <v>-16.45700000000005</v>
      </c>
      <c r="AB11" s="11">
        <v>31.782075413872732</v>
      </c>
      <c r="AC11" s="345">
        <f t="shared" si="8"/>
        <v>15.325075413872682</v>
      </c>
      <c r="AD11" s="348">
        <f t="shared" si="9"/>
        <v>2.1585562407381076E-2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80.599891271483102</v>
      </c>
      <c r="C12" s="11">
        <f t="shared" si="2"/>
        <v>100.86999460199323</v>
      </c>
      <c r="D12" s="11">
        <f t="shared" si="2"/>
        <v>20.270103330510121</v>
      </c>
      <c r="E12" s="11">
        <f t="shared" si="2"/>
        <v>44.893159662535695</v>
      </c>
      <c r="F12" s="11">
        <f t="shared" si="2"/>
        <v>65.163262993045805</v>
      </c>
      <c r="G12" s="200">
        <f t="shared" si="3"/>
        <v>2.9956813132403948E-2</v>
      </c>
      <c r="H12" s="11"/>
      <c r="I12" s="10" t="str">
        <f>name!E8</f>
        <v>Skilled trades occupations</v>
      </c>
      <c r="J12" s="11">
        <v>108.61363702600909</v>
      </c>
      <c r="K12" s="11">
        <v>99.793038165813812</v>
      </c>
      <c r="L12" s="11">
        <v>-8.8205988601952825</v>
      </c>
      <c r="M12" s="11">
        <v>43.965140699625628</v>
      </c>
      <c r="N12" s="11">
        <v>35.144541839430353</v>
      </c>
      <c r="O12" s="11"/>
      <c r="P12" s="10" t="str">
        <f>name!D9</f>
        <v>24 Business, media and public service professionals</v>
      </c>
      <c r="Q12" s="11">
        <v>42.984268735542692</v>
      </c>
      <c r="R12" s="11">
        <v>51.071934519507231</v>
      </c>
      <c r="S12" s="345">
        <f t="shared" si="4"/>
        <v>8.0876657839645389</v>
      </c>
      <c r="T12" s="345">
        <v>20.413505736965238</v>
      </c>
      <c r="U12" s="345">
        <f t="shared" si="5"/>
        <v>28.501171520929777</v>
      </c>
      <c r="V12" s="346">
        <f t="shared" si="6"/>
        <v>2.624478842189526E-2</v>
      </c>
      <c r="X12" s="10" t="str">
        <f>name!B9</f>
        <v>Electricity and gas</v>
      </c>
      <c r="Y12" s="11">
        <v>4.5240000000000009</v>
      </c>
      <c r="Z12" s="11">
        <v>4.2819999999999938</v>
      </c>
      <c r="AA12" s="345">
        <f t="shared" si="7"/>
        <v>-0.2420000000000071</v>
      </c>
      <c r="AB12" s="11">
        <v>1.8557412623956049</v>
      </c>
      <c r="AC12" s="345">
        <f t="shared" si="8"/>
        <v>1.6137412623955978</v>
      </c>
      <c r="AD12" s="348">
        <f t="shared" si="9"/>
        <v>2.3179973754472227E-2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26.043746401488708</v>
      </c>
      <c r="C13" s="11">
        <f t="shared" si="2"/>
        <v>24.551850051165943</v>
      </c>
      <c r="D13" s="11">
        <f t="shared" si="2"/>
        <v>-1.4918963503227625</v>
      </c>
      <c r="E13" s="11">
        <f t="shared" si="2"/>
        <v>9.8137309167256372</v>
      </c>
      <c r="F13" s="11">
        <f t="shared" si="2"/>
        <v>8.3218345664028774</v>
      </c>
      <c r="G13" s="200">
        <f t="shared" si="3"/>
        <v>2.1547154242195665E-2</v>
      </c>
      <c r="H13" s="11"/>
      <c r="I13" s="10" t="str">
        <f>name!E9</f>
        <v>Caring, leisure and other service occupations</v>
      </c>
      <c r="J13" s="11">
        <v>118.20835615229682</v>
      </c>
      <c r="K13" s="11">
        <v>133.8676118604983</v>
      </c>
      <c r="L13" s="11">
        <v>15.659255708201508</v>
      </c>
      <c r="M13" s="11">
        <v>70.009923008283053</v>
      </c>
      <c r="N13" s="11">
        <v>85.669178716484566</v>
      </c>
      <c r="O13" s="11"/>
      <c r="P13" s="10" t="str">
        <f>name!D10</f>
        <v>31 Science, engineering and technology associate professionals</v>
      </c>
      <c r="Q13" s="11">
        <v>19.192418923714637</v>
      </c>
      <c r="R13" s="11">
        <v>16.113994772961053</v>
      </c>
      <c r="S13" s="345">
        <f t="shared" si="4"/>
        <v>-3.0784241507535839</v>
      </c>
      <c r="T13" s="345">
        <v>5.9766979792630011</v>
      </c>
      <c r="U13" s="345">
        <f t="shared" si="5"/>
        <v>2.8982738285094172</v>
      </c>
      <c r="V13" s="346">
        <f t="shared" si="6"/>
        <v>1.8237805286835052E-2</v>
      </c>
      <c r="X13" s="10" t="str">
        <f>name!B10</f>
        <v>Water and sewerage</v>
      </c>
      <c r="Y13" s="11">
        <v>8.8610000000000291</v>
      </c>
      <c r="Z13" s="11">
        <v>9.6659999999999986</v>
      </c>
      <c r="AA13" s="345">
        <f t="shared" si="7"/>
        <v>0.80499999999996952</v>
      </c>
      <c r="AB13" s="11">
        <v>4.2473900726344382</v>
      </c>
      <c r="AC13" s="345">
        <f t="shared" si="8"/>
        <v>5.0523900726344078</v>
      </c>
      <c r="AD13" s="348">
        <f t="shared" si="9"/>
        <v>2.6449942342619881E-2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22.620376416235334</v>
      </c>
      <c r="C14" s="11">
        <f t="shared" si="2"/>
        <v>25.232646274163226</v>
      </c>
      <c r="D14" s="11">
        <f t="shared" si="2"/>
        <v>2.6122698579278896</v>
      </c>
      <c r="E14" s="11">
        <f t="shared" si="2"/>
        <v>13.469519565441423</v>
      </c>
      <c r="F14" s="11">
        <f t="shared" si="2"/>
        <v>16.081789423369308</v>
      </c>
      <c r="G14" s="200">
        <f t="shared" si="3"/>
        <v>3.1634174012920457E-2</v>
      </c>
      <c r="H14" s="11"/>
      <c r="I14" s="10" t="str">
        <f>name!E10</f>
        <v>Sales and customer service occupations</v>
      </c>
      <c r="J14" s="11">
        <v>102.42384098999345</v>
      </c>
      <c r="K14" s="11">
        <v>103.15917223444815</v>
      </c>
      <c r="L14" s="11">
        <v>0.73533124445470932</v>
      </c>
      <c r="M14" s="11">
        <v>47.120576668212628</v>
      </c>
      <c r="N14" s="11">
        <v>47.855907912667334</v>
      </c>
      <c r="O14" s="11"/>
      <c r="P14" s="10" t="str">
        <f>name!D11</f>
        <v>32 Health and social care associate professionals</v>
      </c>
      <c r="Q14" s="11">
        <v>5.8906561234115342</v>
      </c>
      <c r="R14" s="11">
        <v>5.8702127605460079</v>
      </c>
      <c r="S14" s="345">
        <f t="shared" si="4"/>
        <v>-2.0443362865526282E-2</v>
      </c>
      <c r="T14" s="345">
        <v>2.7211704140990296</v>
      </c>
      <c r="U14" s="345">
        <f t="shared" si="5"/>
        <v>2.7007270512335033</v>
      </c>
      <c r="V14" s="346">
        <f t="shared" si="6"/>
        <v>2.5641157604022524E-2</v>
      </c>
      <c r="X14" s="10" t="str">
        <f>name!B11</f>
        <v>Construction</v>
      </c>
      <c r="Y14" s="11">
        <v>82.791000000000096</v>
      </c>
      <c r="Z14" s="11">
        <v>85.735999999999962</v>
      </c>
      <c r="AA14" s="345">
        <f t="shared" si="7"/>
        <v>2.9449999999998653</v>
      </c>
      <c r="AB14" s="11">
        <v>34.686887465703187</v>
      </c>
      <c r="AC14" s="345">
        <f t="shared" si="8"/>
        <v>37.631887465703052</v>
      </c>
      <c r="AD14" s="348">
        <f t="shared" si="9"/>
        <v>2.3602960576822207E-2</v>
      </c>
    </row>
    <row r="15" spans="1:30" x14ac:dyDescent="0.2">
      <c r="A15" s="10" t="str">
        <f>name!D12</f>
        <v>33 Protective service occupations</v>
      </c>
      <c r="B15" s="11">
        <f t="shared" si="2"/>
        <v>13.816780222118537</v>
      </c>
      <c r="C15" s="11">
        <f t="shared" si="2"/>
        <v>18.41557163461572</v>
      </c>
      <c r="D15" s="11">
        <f t="shared" si="2"/>
        <v>4.5987914124971825</v>
      </c>
      <c r="E15" s="11">
        <f t="shared" si="2"/>
        <v>5.7342980431018367</v>
      </c>
      <c r="F15" s="11">
        <f t="shared" si="2"/>
        <v>10.333089455599021</v>
      </c>
      <c r="G15" s="200">
        <f t="shared" si="3"/>
        <v>2.3412988167767601E-2</v>
      </c>
      <c r="H15" s="11"/>
      <c r="I15" s="10" t="str">
        <f>name!E11</f>
        <v>Process, plant and machine operatives</v>
      </c>
      <c r="J15" s="11">
        <v>80.930670843868143</v>
      </c>
      <c r="K15" s="11">
        <v>87.529723374812676</v>
      </c>
      <c r="L15" s="11">
        <v>6.5990525309445154</v>
      </c>
      <c r="M15" s="11">
        <v>41.014860881430309</v>
      </c>
      <c r="N15" s="11">
        <v>47.613913412374828</v>
      </c>
      <c r="O15" s="11"/>
      <c r="P15" s="10" t="str">
        <f>name!D12</f>
        <v>33 Protective service occupations</v>
      </c>
      <c r="Q15" s="11">
        <v>10.663696801977437</v>
      </c>
      <c r="R15" s="11">
        <v>12.956900541513116</v>
      </c>
      <c r="S15" s="345">
        <f t="shared" si="4"/>
        <v>2.293203739535679</v>
      </c>
      <c r="T15" s="345">
        <v>3.5261628200812565</v>
      </c>
      <c r="U15" s="345">
        <f t="shared" si="5"/>
        <v>5.8193665596169355</v>
      </c>
      <c r="V15" s="346">
        <f t="shared" si="6"/>
        <v>1.9228018892960774E-2</v>
      </c>
      <c r="X15" s="10" t="str">
        <f>name!B12</f>
        <v>Wholesale and retail trade</v>
      </c>
      <c r="Y15" s="11">
        <v>173.59199999999944</v>
      </c>
      <c r="Z15" s="11">
        <v>172.875</v>
      </c>
      <c r="AA15" s="345">
        <f t="shared" si="7"/>
        <v>-0.71699999999944453</v>
      </c>
      <c r="AB15" s="11">
        <v>78.876548416599675</v>
      </c>
      <c r="AC15" s="345">
        <f t="shared" si="8"/>
        <v>78.159548416600231</v>
      </c>
      <c r="AD15" s="348">
        <f t="shared" si="9"/>
        <v>2.5286341154226788E-2</v>
      </c>
    </row>
    <row r="16" spans="1:30" x14ac:dyDescent="0.2">
      <c r="A16" s="10" t="str">
        <f>name!D13</f>
        <v>34 Culture, media and sports occupations</v>
      </c>
      <c r="B16" s="11">
        <f t="shared" si="2"/>
        <v>18.892333549168246</v>
      </c>
      <c r="C16" s="11">
        <f t="shared" si="2"/>
        <v>18.759774665179236</v>
      </c>
      <c r="D16" s="11">
        <f t="shared" si="2"/>
        <v>-0.13255888398900495</v>
      </c>
      <c r="E16" s="11">
        <f t="shared" si="2"/>
        <v>8.650631370946261</v>
      </c>
      <c r="F16" s="11">
        <f t="shared" si="2"/>
        <v>8.5180724869572551</v>
      </c>
      <c r="G16" s="200">
        <f t="shared" si="3"/>
        <v>2.5451218862126535E-2</v>
      </c>
      <c r="H16" s="11"/>
      <c r="I16" s="10" t="str">
        <f>name!E12</f>
        <v>Elementary occupations</v>
      </c>
      <c r="J16" s="11">
        <v>121.95422184074334</v>
      </c>
      <c r="K16" s="11">
        <v>107.5590264849273</v>
      </c>
      <c r="L16" s="11">
        <v>-14.395195355816028</v>
      </c>
      <c r="M16" s="11">
        <v>53.190560529403726</v>
      </c>
      <c r="N16" s="11">
        <v>38.795365173587697</v>
      </c>
      <c r="O16" s="11"/>
      <c r="P16" s="10" t="str">
        <f>name!D13</f>
        <v>34 Culture, media and sports occupations</v>
      </c>
      <c r="Q16" s="11">
        <v>8.9790694145621011</v>
      </c>
      <c r="R16" s="11">
        <v>8.1761353059215534</v>
      </c>
      <c r="S16" s="345">
        <f t="shared" si="4"/>
        <v>-0.80293410864054771</v>
      </c>
      <c r="T16" s="345">
        <v>3.2402065287400617</v>
      </c>
      <c r="U16" s="345">
        <f t="shared" si="5"/>
        <v>2.4372724200995139</v>
      </c>
      <c r="V16" s="346">
        <f t="shared" si="6"/>
        <v>2.0753653180471288E-2</v>
      </c>
      <c r="X16" s="10" t="str">
        <f>name!B13</f>
        <v>Transport and storage</v>
      </c>
      <c r="Y16" s="11">
        <v>64.363000000000056</v>
      </c>
      <c r="Z16" s="11">
        <v>75.91700000000003</v>
      </c>
      <c r="AA16" s="345">
        <f t="shared" si="7"/>
        <v>11.553999999999974</v>
      </c>
      <c r="AB16" s="11">
        <v>33.283700178667232</v>
      </c>
      <c r="AC16" s="345">
        <f t="shared" si="8"/>
        <v>44.837700178667205</v>
      </c>
      <c r="AD16" s="348">
        <f t="shared" si="9"/>
        <v>2.8177477250724836E-2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72.128848445296825</v>
      </c>
      <c r="C17" s="11">
        <f t="shared" si="10"/>
        <v>72.366791710664259</v>
      </c>
      <c r="D17" s="11">
        <f t="shared" si="10"/>
        <v>0.23794326536743182</v>
      </c>
      <c r="E17" s="11">
        <f t="shared" si="10"/>
        <v>33.122926446221108</v>
      </c>
      <c r="F17" s="11">
        <f t="shared" si="10"/>
        <v>33.360869711588549</v>
      </c>
      <c r="G17" s="200">
        <f t="shared" si="3"/>
        <v>2.5513453051517532E-2</v>
      </c>
      <c r="H17" s="11"/>
      <c r="O17" s="11"/>
      <c r="P17" s="10" t="str">
        <f>name!D14</f>
        <v>35 Business and public service associate professionals</v>
      </c>
      <c r="Q17" s="11">
        <v>36.191479353773083</v>
      </c>
      <c r="R17" s="11">
        <v>33.111728896653588</v>
      </c>
      <c r="S17" s="345">
        <f t="shared" si="4"/>
        <v>-3.0797504571194949</v>
      </c>
      <c r="T17" s="345">
        <v>13.023944460787142</v>
      </c>
      <c r="U17" s="345">
        <f t="shared" si="5"/>
        <v>9.9441940036676471</v>
      </c>
      <c r="V17" s="346">
        <f t="shared" si="6"/>
        <v>2.070363070218284E-2</v>
      </c>
      <c r="X17" s="10" t="str">
        <f>name!B14</f>
        <v>Accommodation and food</v>
      </c>
      <c r="Y17" s="11">
        <v>63.987999999999971</v>
      </c>
      <c r="Z17" s="11">
        <v>69.665999999999897</v>
      </c>
      <c r="AA17" s="345">
        <f t="shared" si="7"/>
        <v>5.6779999999999262</v>
      </c>
      <c r="AB17" s="11">
        <v>32.91689055016672</v>
      </c>
      <c r="AC17" s="345">
        <f t="shared" si="8"/>
        <v>38.594890550166646</v>
      </c>
      <c r="AD17" s="348">
        <f t="shared" si="9"/>
        <v>2.8055302159661233E-2</v>
      </c>
    </row>
    <row r="18" spans="1:30" x14ac:dyDescent="0.2">
      <c r="A18" s="10" t="str">
        <f>name!D15</f>
        <v>41 Administrative occupations</v>
      </c>
      <c r="B18" s="11">
        <f t="shared" si="10"/>
        <v>129.22357733078417</v>
      </c>
      <c r="C18" s="11">
        <f t="shared" si="10"/>
        <v>116.2932885876328</v>
      </c>
      <c r="D18" s="11">
        <f t="shared" si="10"/>
        <v>-12.93028874315139</v>
      </c>
      <c r="E18" s="11">
        <f t="shared" si="10"/>
        <v>58.499168766433009</v>
      </c>
      <c r="F18" s="11">
        <f t="shared" si="10"/>
        <v>45.568880023281629</v>
      </c>
      <c r="G18" s="200">
        <f t="shared" si="3"/>
        <v>2.5207266992600008E-2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51.029878144018987</v>
      </c>
      <c r="R18" s="11">
        <v>54.688070562909857</v>
      </c>
      <c r="S18" s="345">
        <f t="shared" si="4"/>
        <v>3.6581924188908701</v>
      </c>
      <c r="T18" s="345">
        <v>19.491701344828162</v>
      </c>
      <c r="U18" s="345">
        <f t="shared" si="5"/>
        <v>23.149893763719032</v>
      </c>
      <c r="V18" s="346">
        <f t="shared" si="6"/>
        <v>2.1801415477281649E-2</v>
      </c>
      <c r="X18" s="10" t="str">
        <f>name!B15</f>
        <v>Media</v>
      </c>
      <c r="Y18" s="11">
        <v>7.05200000000002</v>
      </c>
      <c r="Z18" s="11">
        <v>7.0409999999999897</v>
      </c>
      <c r="AA18" s="345">
        <f t="shared" si="7"/>
        <v>-1.1000000000030319E-2</v>
      </c>
      <c r="AB18" s="11">
        <v>3.3039634193040941</v>
      </c>
      <c r="AC18" s="345">
        <f t="shared" si="8"/>
        <v>3.2929634193040638</v>
      </c>
      <c r="AD18" s="348">
        <f t="shared" si="9"/>
        <v>2.5947679697969184E-2</v>
      </c>
    </row>
    <row r="19" spans="1:30" x14ac:dyDescent="0.2">
      <c r="A19" s="10" t="str">
        <f>name!D16</f>
        <v>42 Secretarial and related occupations</v>
      </c>
      <c r="B19" s="11">
        <f t="shared" si="10"/>
        <v>26.683090213490882</v>
      </c>
      <c r="C19" s="11">
        <f t="shared" si="10"/>
        <v>22.633028769704918</v>
      </c>
      <c r="D19" s="11">
        <f t="shared" si="10"/>
        <v>-4.0500614437859639</v>
      </c>
      <c r="E19" s="11">
        <f t="shared" si="10"/>
        <v>13.912755667952851</v>
      </c>
      <c r="F19" s="11">
        <f t="shared" si="10"/>
        <v>9.8626942241668853</v>
      </c>
      <c r="G19" s="200">
        <f t="shared" si="3"/>
        <v>2.8370708678499001E-2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1.4206567672951458</v>
      </c>
      <c r="K19" s="11">
        <f t="array" ref="K19:K27">MMULT(aggregation!$B$13:$AA$21,C36:C61)</f>
        <v>2.8203524183281785</v>
      </c>
      <c r="L19" s="11">
        <f t="array" ref="L19:L27">MMULT(aggregation!$B$13:$AA$21,D36:D61)</f>
        <v>1.3996956510330327</v>
      </c>
      <c r="M19" s="11">
        <f t="array" ref="M19:M27">MMULT(aggregation!$B$13:$AA$21,E36:E61)</f>
        <v>1.3500075086446088</v>
      </c>
      <c r="N19" s="11">
        <f t="array" ref="N19:N27">MMULT(aggregation!$B$13:$AA$21,F36:F61)</f>
        <v>2.7497031596776411</v>
      </c>
      <c r="O19" s="11"/>
      <c r="P19" s="10" t="str">
        <f>name!D16</f>
        <v>42 Secretarial and related occupations</v>
      </c>
      <c r="Q19" s="11">
        <v>1.9971380857934298</v>
      </c>
      <c r="R19" s="11">
        <v>3.2627510333926555</v>
      </c>
      <c r="S19" s="345">
        <f t="shared" si="4"/>
        <v>1.2656129475992257</v>
      </c>
      <c r="T19" s="345">
        <v>0.94439204839122526</v>
      </c>
      <c r="U19" s="345">
        <f t="shared" si="5"/>
        <v>2.2100049959904511</v>
      </c>
      <c r="V19" s="346">
        <f t="shared" si="6"/>
        <v>2.6150388412302883E-2</v>
      </c>
      <c r="X19" s="10" t="str">
        <f>name!B16</f>
        <v>Information technology</v>
      </c>
      <c r="Y19" s="11">
        <v>33.128999999999969</v>
      </c>
      <c r="Z19" s="11">
        <v>36.955999999999996</v>
      </c>
      <c r="AA19" s="345">
        <f t="shared" si="7"/>
        <v>3.8270000000000266</v>
      </c>
      <c r="AB19" s="11">
        <v>15.462785265142557</v>
      </c>
      <c r="AC19" s="345">
        <f t="shared" si="8"/>
        <v>19.289785265142584</v>
      </c>
      <c r="AD19" s="348">
        <f t="shared" si="9"/>
        <v>2.5865209978261028E-2</v>
      </c>
    </row>
    <row r="20" spans="1:30" x14ac:dyDescent="0.2">
      <c r="A20" s="10" t="str">
        <f>name!D17</f>
        <v>51 Skilled agricultural and related trades</v>
      </c>
      <c r="B20" s="11">
        <f t="shared" si="10"/>
        <v>10.641999583324491</v>
      </c>
      <c r="C20" s="11">
        <f t="shared" si="10"/>
        <v>12.321378685381168</v>
      </c>
      <c r="D20" s="11">
        <f t="shared" si="10"/>
        <v>1.6793791020566755</v>
      </c>
      <c r="E20" s="11">
        <f t="shared" si="10"/>
        <v>6.3226291828961898</v>
      </c>
      <c r="F20" s="11">
        <f t="shared" si="10"/>
        <v>8.0020082849528666</v>
      </c>
      <c r="G20" s="200">
        <f t="shared" si="3"/>
        <v>3.1576424307727002E-2</v>
      </c>
      <c r="H20" s="11"/>
      <c r="I20" s="11" t="str">
        <f t="shared" si="11"/>
        <v>Professional occupations</v>
      </c>
      <c r="J20" s="11">
        <v>11.842748466733401</v>
      </c>
      <c r="K20" s="11">
        <v>20.30684366926554</v>
      </c>
      <c r="L20" s="11">
        <v>8.464095202532139</v>
      </c>
      <c r="M20" s="11">
        <v>8.3566304433924614</v>
      </c>
      <c r="N20" s="11">
        <v>16.820725645924604</v>
      </c>
      <c r="O20" s="11"/>
      <c r="P20" s="10" t="str">
        <f>name!D17</f>
        <v>51 Skilled agricultural and related trades</v>
      </c>
      <c r="Q20" s="11">
        <v>8.6375887208074129</v>
      </c>
      <c r="R20" s="11">
        <v>9.2457983801165913</v>
      </c>
      <c r="S20" s="345">
        <f t="shared" si="4"/>
        <v>0.60820965930917836</v>
      </c>
      <c r="T20" s="345">
        <v>4.668305908846361</v>
      </c>
      <c r="U20" s="345">
        <f t="shared" si="5"/>
        <v>5.2765155681555393</v>
      </c>
      <c r="V20" s="346">
        <f t="shared" si="6"/>
        <v>2.9224471941033947E-2</v>
      </c>
      <c r="X20" s="10" t="str">
        <f>name!B17</f>
        <v>Finance and insurance</v>
      </c>
      <c r="Y20" s="11">
        <v>45.283999999999999</v>
      </c>
      <c r="Z20" s="11">
        <v>44.903000000000148</v>
      </c>
      <c r="AA20" s="345">
        <f t="shared" si="7"/>
        <v>-0.38099999999985101</v>
      </c>
      <c r="AB20" s="11">
        <v>22.496757863927222</v>
      </c>
      <c r="AC20" s="345">
        <f t="shared" si="8"/>
        <v>22.115757863927371</v>
      </c>
      <c r="AD20" s="348">
        <f t="shared" si="9"/>
        <v>2.725305753967433E-2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41.872591698546991</v>
      </c>
      <c r="C21" s="11">
        <f t="shared" si="10"/>
        <v>37.55191601782694</v>
      </c>
      <c r="D21" s="11">
        <f t="shared" si="10"/>
        <v>-4.3206756807200506</v>
      </c>
      <c r="E21" s="11">
        <f t="shared" si="10"/>
        <v>15.180448600666383</v>
      </c>
      <c r="F21" s="11">
        <f t="shared" si="10"/>
        <v>10.859772919946334</v>
      </c>
      <c r="G21" s="200">
        <f t="shared" si="3"/>
        <v>2.0837456274320543E-2</v>
      </c>
      <c r="H21" s="11"/>
      <c r="I21" s="11" t="str">
        <f t="shared" si="11"/>
        <v>Associate professional occupations</v>
      </c>
      <c r="J21" s="11">
        <v>1.5936573071616027</v>
      </c>
      <c r="K21" s="11">
        <v>3.1660234023765175</v>
      </c>
      <c r="L21" s="11">
        <v>1.5723660952149148</v>
      </c>
      <c r="M21" s="11">
        <v>1.3068547432140989</v>
      </c>
      <c r="N21" s="11">
        <v>2.8792208384290134</v>
      </c>
      <c r="O21" s="11"/>
      <c r="P21" s="10" t="str">
        <f>name!D18</f>
        <v>52 Skilled metal, electrical and electronic trades</v>
      </c>
      <c r="Q21" s="11">
        <v>40.871852583393277</v>
      </c>
      <c r="R21" s="11">
        <v>34.720872980370174</v>
      </c>
      <c r="S21" s="345">
        <f t="shared" si="4"/>
        <v>-6.150979603023103</v>
      </c>
      <c r="T21" s="345">
        <v>13.846748546797365</v>
      </c>
      <c r="U21" s="345">
        <f t="shared" si="5"/>
        <v>7.6957689437742616</v>
      </c>
      <c r="V21" s="346">
        <f t="shared" si="6"/>
        <v>1.9641204963122716E-2</v>
      </c>
      <c r="X21" s="10" t="str">
        <f>name!B18</f>
        <v>Real estate</v>
      </c>
      <c r="Y21" s="11">
        <v>21.851999999999979</v>
      </c>
      <c r="Z21" s="11">
        <v>20.561000000000014</v>
      </c>
      <c r="AA21" s="345">
        <f t="shared" si="7"/>
        <v>-1.2909999999999648</v>
      </c>
      <c r="AB21" s="11">
        <v>10.017606982439773</v>
      </c>
      <c r="AC21" s="345">
        <f t="shared" si="8"/>
        <v>8.726606982439808</v>
      </c>
      <c r="AD21" s="348">
        <f t="shared" si="9"/>
        <v>2.5476473109970366E-2</v>
      </c>
    </row>
    <row r="22" spans="1:30" x14ac:dyDescent="0.2">
      <c r="A22" s="10" t="str">
        <f>name!D19</f>
        <v>53 Skilled construction and building trades</v>
      </c>
      <c r="B22" s="11">
        <f t="shared" si="10"/>
        <v>34.758839141536001</v>
      </c>
      <c r="C22" s="11">
        <f t="shared" si="10"/>
        <v>30.779132809155172</v>
      </c>
      <c r="D22" s="11">
        <f t="shared" si="10"/>
        <v>-3.9797063323808253</v>
      </c>
      <c r="E22" s="11">
        <f t="shared" si="10"/>
        <v>13.895670098202169</v>
      </c>
      <c r="F22" s="11">
        <f t="shared" si="10"/>
        <v>9.9159637658213438</v>
      </c>
      <c r="G22" s="200">
        <f t="shared" si="3"/>
        <v>2.267393892193148E-2</v>
      </c>
      <c r="H22" s="11"/>
      <c r="I22" s="11" t="str">
        <f t="shared" si="11"/>
        <v>Administrative and secretarial occupations</v>
      </c>
      <c r="J22" s="11">
        <v>0.72183174705044395</v>
      </c>
      <c r="K22" s="11">
        <v>1.6343220938837479</v>
      </c>
      <c r="L22" s="11">
        <v>0.91249034683330388</v>
      </c>
      <c r="M22" s="11">
        <v>0.67470256382107985</v>
      </c>
      <c r="N22" s="11">
        <v>1.5871929106543838</v>
      </c>
      <c r="O22" s="11"/>
      <c r="P22" s="10" t="str">
        <f>name!D19</f>
        <v>53 Skilled construction and building trades</v>
      </c>
      <c r="Q22" s="11">
        <v>34.041754801603808</v>
      </c>
      <c r="R22" s="11">
        <v>30.002264992577874</v>
      </c>
      <c r="S22" s="345">
        <f t="shared" si="4"/>
        <v>-4.0394898090259339</v>
      </c>
      <c r="T22" s="345">
        <v>13.504671444634148</v>
      </c>
      <c r="U22" s="345">
        <f t="shared" si="5"/>
        <v>9.4651816356082143</v>
      </c>
      <c r="V22" s="346">
        <f t="shared" si="6"/>
        <v>2.2524515808215684E-2</v>
      </c>
      <c r="X22" s="10" t="str">
        <f>name!B19</f>
        <v>Professional services</v>
      </c>
      <c r="Y22" s="11">
        <v>94.7349999999999</v>
      </c>
      <c r="Z22" s="11">
        <v>106.00599999999976</v>
      </c>
      <c r="AA22" s="345">
        <f t="shared" si="7"/>
        <v>11.270999999999859</v>
      </c>
      <c r="AB22" s="11">
        <v>50.103363850793826</v>
      </c>
      <c r="AC22" s="345">
        <f t="shared" si="8"/>
        <v>61.374363850793685</v>
      </c>
      <c r="AD22" s="348">
        <f t="shared" si="9"/>
        <v>2.8706640703356934E-2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21.340206602601604</v>
      </c>
      <c r="C23" s="11">
        <f t="shared" si="10"/>
        <v>19.140610653450523</v>
      </c>
      <c r="D23" s="11">
        <f t="shared" si="10"/>
        <v>-2.1995959491510821</v>
      </c>
      <c r="E23" s="11">
        <f t="shared" si="10"/>
        <v>8.5663928178608888</v>
      </c>
      <c r="F23" s="11">
        <f t="shared" si="10"/>
        <v>6.3667968687098044</v>
      </c>
      <c r="G23" s="200">
        <f t="shared" si="3"/>
        <v>2.2754096308570393E-2</v>
      </c>
      <c r="H23" s="11"/>
      <c r="I23" s="11" t="str">
        <f t="shared" si="11"/>
        <v>Skilled trades occupations</v>
      </c>
      <c r="J23" s="11">
        <v>0.13259117948374921</v>
      </c>
      <c r="K23" s="11">
        <v>0.29165076530383693</v>
      </c>
      <c r="L23" s="11">
        <v>0.15905958582008767</v>
      </c>
      <c r="M23" s="11">
        <v>0.12578864672031106</v>
      </c>
      <c r="N23" s="11">
        <v>0.28484823254039876</v>
      </c>
      <c r="O23" s="11"/>
      <c r="P23" s="10" t="str">
        <f>name!D20</f>
        <v>54 Textiles, printing and other skilled trades</v>
      </c>
      <c r="Q23" s="11">
        <v>12.276881455041456</v>
      </c>
      <c r="R23" s="11">
        <v>10.496744073702365</v>
      </c>
      <c r="S23" s="345">
        <f t="shared" si="4"/>
        <v>-1.7801373813390917</v>
      </c>
      <c r="T23" s="345">
        <v>3.4839383424756782</v>
      </c>
      <c r="U23" s="345">
        <f t="shared" si="5"/>
        <v>1.7038009611365865</v>
      </c>
      <c r="V23" s="346">
        <f t="shared" si="6"/>
        <v>1.6793394210404822E-2</v>
      </c>
      <c r="X23" s="10" t="str">
        <f>name!B20</f>
        <v>Support services</v>
      </c>
      <c r="Y23" s="11">
        <v>104.05899999999995</v>
      </c>
      <c r="Z23" s="11">
        <v>118.65800000000006</v>
      </c>
      <c r="AA23" s="345">
        <f t="shared" si="7"/>
        <v>14.599000000000103</v>
      </c>
      <c r="AB23" s="11">
        <v>53.194309222547055</v>
      </c>
      <c r="AC23" s="345">
        <f t="shared" si="8"/>
        <v>67.793309222547151</v>
      </c>
      <c r="AD23" s="348">
        <f t="shared" si="9"/>
        <v>2.7909018366333305E-2</v>
      </c>
    </row>
    <row r="24" spans="1:30" x14ac:dyDescent="0.2">
      <c r="A24" s="10" t="str">
        <f>name!D21</f>
        <v>61 Caring personal service occupations</v>
      </c>
      <c r="B24" s="11">
        <f t="shared" si="10"/>
        <v>89.600580574145653</v>
      </c>
      <c r="C24" s="11">
        <f t="shared" si="10"/>
        <v>107.20920029546171</v>
      </c>
      <c r="D24" s="11">
        <f t="shared" si="10"/>
        <v>17.608619721316074</v>
      </c>
      <c r="E24" s="11">
        <f t="shared" si="10"/>
        <v>56.4762511299501</v>
      </c>
      <c r="F24" s="11">
        <f t="shared" si="10"/>
        <v>74.084870851266189</v>
      </c>
      <c r="G24" s="200">
        <f t="shared" si="3"/>
        <v>3.3121424316448822E-2</v>
      </c>
      <c r="H24" s="11"/>
      <c r="I24" s="11" t="str">
        <f t="shared" si="11"/>
        <v>Caring, leisure and other service occupations</v>
      </c>
      <c r="J24" s="11">
        <v>0.10180894754132903</v>
      </c>
      <c r="K24" s="11">
        <v>0.27188762004606631</v>
      </c>
      <c r="L24" s="11">
        <v>0.17007867250473729</v>
      </c>
      <c r="M24" s="11">
        <v>0.11991005894930862</v>
      </c>
      <c r="N24" s="11">
        <v>0.28998873145404586</v>
      </c>
      <c r="O24" s="11"/>
      <c r="P24" s="10" t="str">
        <f>name!D21</f>
        <v>61 Caring personal service occupations</v>
      </c>
      <c r="Q24" s="11">
        <v>12.464880080821459</v>
      </c>
      <c r="R24" s="11">
        <v>18.044392049335439</v>
      </c>
      <c r="S24" s="345">
        <f t="shared" si="4"/>
        <v>5.5795119685139802</v>
      </c>
      <c r="T24" s="345">
        <v>7.1174000903678465</v>
      </c>
      <c r="U24" s="345">
        <f t="shared" si="5"/>
        <v>12.696912058881827</v>
      </c>
      <c r="V24" s="346">
        <f t="shared" si="6"/>
        <v>3.0572011639325769E-2</v>
      </c>
      <c r="X24" s="10" t="str">
        <f>name!B21</f>
        <v>Public admin. and defence</v>
      </c>
      <c r="Y24" s="11">
        <v>53.466000000000044</v>
      </c>
      <c r="Z24" s="11">
        <v>53.653000000000105</v>
      </c>
      <c r="AA24" s="345">
        <f t="shared" si="7"/>
        <v>0.18700000000006156</v>
      </c>
      <c r="AB24" s="11">
        <v>26.342117698932508</v>
      </c>
      <c r="AC24" s="345">
        <f t="shared" si="8"/>
        <v>26.52911769893257</v>
      </c>
      <c r="AD24" s="348">
        <f t="shared" si="9"/>
        <v>2.7065067493991846E-2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27.294753137314359</v>
      </c>
      <c r="C25" s="11">
        <f t="shared" si="10"/>
        <v>25.498621514121737</v>
      </c>
      <c r="D25" s="11">
        <f t="shared" si="10"/>
        <v>-1.7961316231926208</v>
      </c>
      <c r="E25" s="11">
        <f t="shared" si="10"/>
        <v>12.998662578613901</v>
      </c>
      <c r="F25" s="11">
        <f t="shared" si="10"/>
        <v>11.202530955421279</v>
      </c>
      <c r="G25" s="200">
        <f t="shared" si="3"/>
        <v>2.6306298619170443E-2</v>
      </c>
      <c r="H25" s="11"/>
      <c r="I25" s="11" t="str">
        <f t="shared" si="11"/>
        <v>Sales and customer service occupations</v>
      </c>
      <c r="J25" s="11">
        <v>0.2454112608641546</v>
      </c>
      <c r="K25" s="11">
        <v>0.55985105010145042</v>
      </c>
      <c r="L25" s="11">
        <v>0.31443978923729576</v>
      </c>
      <c r="M25" s="11">
        <v>0.22185703468132351</v>
      </c>
      <c r="N25" s="11">
        <v>0.53629682391861921</v>
      </c>
      <c r="O25" s="11"/>
      <c r="P25" s="10" t="str">
        <f>name!D22</f>
        <v>62 Leisure, travel and related personal service occupations</v>
      </c>
      <c r="Q25" s="11">
        <v>8.5963362978787821</v>
      </c>
      <c r="R25" s="11">
        <v>9.3561601709414965</v>
      </c>
      <c r="S25" s="345">
        <f t="shared" si="4"/>
        <v>0.75982387306271448</v>
      </c>
      <c r="T25" s="345">
        <v>3.8712468140263478</v>
      </c>
      <c r="U25" s="345">
        <f t="shared" si="5"/>
        <v>4.6310706870890623</v>
      </c>
      <c r="V25" s="346">
        <f t="shared" si="6"/>
        <v>2.5096124580987755E-2</v>
      </c>
      <c r="X25" s="10" t="str">
        <f>name!B22</f>
        <v>Education</v>
      </c>
      <c r="Y25" s="11">
        <v>107.83400000000012</v>
      </c>
      <c r="Z25" s="11">
        <v>110.02299999999985</v>
      </c>
      <c r="AA25" s="345">
        <f t="shared" si="7"/>
        <v>2.1889999999997372</v>
      </c>
      <c r="AB25" s="11">
        <v>57.777251721205694</v>
      </c>
      <c r="AC25" s="345">
        <f t="shared" si="8"/>
        <v>59.966251721205431</v>
      </c>
      <c r="AD25" s="348">
        <f t="shared" si="9"/>
        <v>2.9016349184180612E-2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1.3130224408368054</v>
      </c>
      <c r="C26" s="11">
        <f t="shared" si="10"/>
        <v>1.1597900509148587</v>
      </c>
      <c r="D26" s="11">
        <f t="shared" si="10"/>
        <v>-0.15323238992194682</v>
      </c>
      <c r="E26" s="11">
        <f t="shared" si="10"/>
        <v>0.53500929971904865</v>
      </c>
      <c r="F26" s="11">
        <f t="shared" si="10"/>
        <v>0.38177690979710183</v>
      </c>
      <c r="G26" s="200">
        <f t="shared" si="3"/>
        <v>2.3047547260816037E-2</v>
      </c>
      <c r="H26" s="11"/>
      <c r="I26" s="11" t="str">
        <f t="shared" si="11"/>
        <v>Process, plant and machine operatives</v>
      </c>
      <c r="J26" s="11">
        <v>0.14260346074590952</v>
      </c>
      <c r="K26" s="11">
        <v>0.5182178077121159</v>
      </c>
      <c r="L26" s="11">
        <v>0.37561434696620633</v>
      </c>
      <c r="M26" s="11">
        <v>0.2327906479216518</v>
      </c>
      <c r="N26" s="11">
        <v>0.60840499488785815</v>
      </c>
      <c r="O26" s="11"/>
      <c r="P26" s="10" t="str">
        <f>name!D23</f>
        <v>63 Community and civil enforcement occupations</v>
      </c>
      <c r="Q26" s="11">
        <v>1.0441266959905646</v>
      </c>
      <c r="R26" s="11">
        <v>0.8189786268197965</v>
      </c>
      <c r="S26" s="345">
        <f t="shared" si="4"/>
        <v>-0.22514806917076813</v>
      </c>
      <c r="T26" s="345">
        <v>0.32269128665612867</v>
      </c>
      <c r="U26" s="345">
        <f t="shared" si="5"/>
        <v>9.7543217485360545E-2</v>
      </c>
      <c r="V26" s="346">
        <f t="shared" si="6"/>
        <v>1.8115772700295185E-2</v>
      </c>
      <c r="X26" s="10" t="str">
        <f>name!B23</f>
        <v>Health and social work</v>
      </c>
      <c r="Y26" s="11">
        <v>159.36000000000007</v>
      </c>
      <c r="Z26" s="11">
        <v>185.60600000000019</v>
      </c>
      <c r="AA26" s="345">
        <f t="shared" si="7"/>
        <v>26.246000000000123</v>
      </c>
      <c r="AB26" s="11">
        <v>96.199513263852154</v>
      </c>
      <c r="AC26" s="345">
        <f t="shared" si="8"/>
        <v>122.44551326385228</v>
      </c>
      <c r="AD26" s="348">
        <f t="shared" si="9"/>
        <v>3.1986894468834848E-2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77.663942988447317</v>
      </c>
      <c r="C27" s="11">
        <f t="shared" si="12"/>
        <v>66.29414515717194</v>
      </c>
      <c r="D27" s="11">
        <f t="shared" si="12"/>
        <v>-11.369797831275372</v>
      </c>
      <c r="E27" s="11">
        <f t="shared" si="12"/>
        <v>32.419445410737978</v>
      </c>
      <c r="F27" s="11">
        <f t="shared" si="12"/>
        <v>21.049647579462601</v>
      </c>
      <c r="G27" s="200">
        <f t="shared" si="3"/>
        <v>2.3529011020642088E-2</v>
      </c>
      <c r="H27" s="11"/>
      <c r="I27" s="11" t="str">
        <f t="shared" si="11"/>
        <v>Elementary occupations</v>
      </c>
      <c r="J27" s="11">
        <v>7.7652912508656136E-2</v>
      </c>
      <c r="K27" s="11">
        <v>0.19931020312053108</v>
      </c>
      <c r="L27" s="11">
        <v>0.12165729061187494</v>
      </c>
      <c r="M27" s="11">
        <v>9.334351763404114E-2</v>
      </c>
      <c r="N27" s="11">
        <v>0.21500080824591608</v>
      </c>
      <c r="O27" s="11"/>
      <c r="P27" s="10" t="str">
        <f>name!D24</f>
        <v>71 Sales occupations</v>
      </c>
      <c r="Q27" s="11">
        <v>31.81104313272192</v>
      </c>
      <c r="R27" s="11">
        <v>29.043881600741219</v>
      </c>
      <c r="S27" s="345">
        <f t="shared" si="4"/>
        <v>-2.767161531980701</v>
      </c>
      <c r="T27" s="345">
        <v>10.04528440085527</v>
      </c>
      <c r="U27" s="345">
        <f t="shared" si="5"/>
        <v>7.2781228688745685</v>
      </c>
      <c r="V27" s="346">
        <f t="shared" si="6"/>
        <v>1.8463683175080403E-2</v>
      </c>
      <c r="X27" s="10" t="str">
        <f>name!B24</f>
        <v>Arts and entertainment</v>
      </c>
      <c r="Y27" s="11">
        <v>29.814000000000011</v>
      </c>
      <c r="Z27" s="11">
        <v>28.705000000000052</v>
      </c>
      <c r="AA27" s="345">
        <f t="shared" si="7"/>
        <v>-1.1089999999999591</v>
      </c>
      <c r="AB27" s="11">
        <v>13.552643857008936</v>
      </c>
      <c r="AC27" s="345">
        <f t="shared" si="8"/>
        <v>12.443643857008977</v>
      </c>
      <c r="AD27" s="348">
        <f t="shared" si="9"/>
        <v>2.5295468089771678E-2</v>
      </c>
    </row>
    <row r="28" spans="1:30" x14ac:dyDescent="0.2">
      <c r="A28" s="10" t="str">
        <f>name!D25</f>
        <v>72 Customer service occupations</v>
      </c>
      <c r="B28" s="11">
        <f t="shared" si="12"/>
        <v>24.75989800154613</v>
      </c>
      <c r="C28" s="11">
        <f t="shared" si="12"/>
        <v>36.86502707727621</v>
      </c>
      <c r="D28" s="11">
        <f t="shared" si="12"/>
        <v>12.105129075730082</v>
      </c>
      <c r="E28" s="11">
        <f t="shared" si="12"/>
        <v>14.701131257474648</v>
      </c>
      <c r="F28" s="11">
        <f t="shared" si="12"/>
        <v>26.806260333204733</v>
      </c>
      <c r="G28" s="200">
        <f t="shared" si="3"/>
        <v>3.156034125520768E-2</v>
      </c>
      <c r="H28" s="11"/>
      <c r="O28" s="11"/>
      <c r="P28" s="10" t="str">
        <f>name!D25</f>
        <v>72 Customer service occupations</v>
      </c>
      <c r="Q28" s="11">
        <v>11.253306517269984</v>
      </c>
      <c r="R28" s="11">
        <v>18.711131064629388</v>
      </c>
      <c r="S28" s="345">
        <f t="shared" si="4"/>
        <v>7.4578245473594045</v>
      </c>
      <c r="T28" s="345">
        <v>5.6263029011517878</v>
      </c>
      <c r="U28" s="345">
        <f t="shared" si="5"/>
        <v>13.084127448511193</v>
      </c>
      <c r="V28" s="346">
        <f t="shared" si="6"/>
        <v>2.7398237414809845E-2</v>
      </c>
      <c r="X28" s="10" t="str">
        <f>name!B25</f>
        <v>Other services</v>
      </c>
      <c r="Y28" s="11">
        <v>40.046999999999947</v>
      </c>
      <c r="Z28" s="11">
        <v>35.058</v>
      </c>
      <c r="AA28" s="345">
        <f t="shared" si="7"/>
        <v>-4.9889999999999475</v>
      </c>
      <c r="AB28" s="11">
        <v>18.045281105207117</v>
      </c>
      <c r="AC28" s="345">
        <f t="shared" si="8"/>
        <v>13.056281105207169</v>
      </c>
      <c r="AD28" s="348">
        <f t="shared" si="9"/>
        <v>2.5108645268544061E-2</v>
      </c>
    </row>
    <row r="29" spans="1:30" x14ac:dyDescent="0.2">
      <c r="A29" s="10" t="str">
        <f>name!D26</f>
        <v>81 Process, plant and machine operatives</v>
      </c>
      <c r="B29" s="11">
        <f t="shared" si="12"/>
        <v>37.555238680968912</v>
      </c>
      <c r="C29" s="11">
        <f t="shared" si="12"/>
        <v>42.994420350155892</v>
      </c>
      <c r="D29" s="11">
        <f t="shared" si="12"/>
        <v>5.4391816691869677</v>
      </c>
      <c r="E29" s="11">
        <f t="shared" si="12"/>
        <v>17.228961215880489</v>
      </c>
      <c r="F29" s="11">
        <f t="shared" si="12"/>
        <v>22.668142885067454</v>
      </c>
      <c r="G29" s="200">
        <f t="shared" si="3"/>
        <v>2.5492101680965495E-2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27.957570296821842</v>
      </c>
      <c r="R29" s="11">
        <v>30.823506507484872</v>
      </c>
      <c r="S29" s="345">
        <f t="shared" si="4"/>
        <v>2.8659362106630297</v>
      </c>
      <c r="T29" s="345">
        <v>11.223966351108064</v>
      </c>
      <c r="U29" s="345">
        <f t="shared" si="5"/>
        <v>14.089902561771094</v>
      </c>
      <c r="V29" s="346">
        <f t="shared" si="6"/>
        <v>2.2756235399499891E-2</v>
      </c>
      <c r="X29" s="231" t="str">
        <f>name!B3</f>
        <v>All industries</v>
      </c>
      <c r="Y29" s="34">
        <f>SUM(Y7:Y28)</f>
        <v>1222.0609999999997</v>
      </c>
      <c r="Z29" s="34">
        <f>SUM(Z7:Z28)</f>
        <v>1273.508</v>
      </c>
      <c r="AA29" s="349">
        <f t="shared" si="7"/>
        <v>51.447000000000344</v>
      </c>
      <c r="AB29" s="34">
        <f>SUM(AB7:AB28)</f>
        <v>602.7773284719384</v>
      </c>
      <c r="AC29" s="349">
        <f t="shared" si="8"/>
        <v>654.22432847193875</v>
      </c>
      <c r="AD29" s="350">
        <f t="shared" si="9"/>
        <v>2.7090630183092435E-2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43.375432162899237</v>
      </c>
      <c r="C30" s="11">
        <f t="shared" si="12"/>
        <v>44.535303024656784</v>
      </c>
      <c r="D30" s="11">
        <f t="shared" si="12"/>
        <v>1.1598708617575473</v>
      </c>
      <c r="E30" s="11">
        <f t="shared" si="12"/>
        <v>23.785899665549824</v>
      </c>
      <c r="F30" s="11">
        <f t="shared" si="12"/>
        <v>24.945770527307374</v>
      </c>
      <c r="G30" s="200">
        <f t="shared" si="3"/>
        <v>2.9575894021866E-2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12.483949418522364</v>
      </c>
      <c r="K30" s="11">
        <f t="array" ref="K30:K38">MMULT(aggregation!$B$13:$AA$21,C65:C90)</f>
        <v>24.910798936440827</v>
      </c>
      <c r="L30" s="11">
        <f t="array" ref="L30:L38">MMULT(aggregation!$B$13:$AA$21,D65:D90)</f>
        <v>12.426849517918464</v>
      </c>
      <c r="M30" s="11">
        <f t="array" ref="M30:M38">MMULT(aggregation!$B$13:$AA$21,E65:E90)</f>
        <v>11.790964438169997</v>
      </c>
      <c r="N30" s="11">
        <f t="array" ref="N30:N38">MMULT(aggregation!$B$13:$AA$21,F65:F90)</f>
        <v>24.217813956088463</v>
      </c>
      <c r="O30" s="11"/>
      <c r="P30" s="10" t="str">
        <f>name!D27</f>
        <v>82 Transport and mobile machine drivers and operatives</v>
      </c>
      <c r="Q30" s="11">
        <v>41.186664810093951</v>
      </c>
      <c r="R30" s="11">
        <v>40.706208142273709</v>
      </c>
      <c r="S30" s="345">
        <f t="shared" si="4"/>
        <v>-0.48045666782024199</v>
      </c>
      <c r="T30" s="345">
        <v>21.59703553413749</v>
      </c>
      <c r="U30" s="345">
        <f t="shared" si="5"/>
        <v>21.116578866317248</v>
      </c>
      <c r="V30" s="346">
        <f t="shared" si="6"/>
        <v>2.850408007845906E-2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20.663134963070824</v>
      </c>
      <c r="C31" s="11">
        <f t="shared" si="12"/>
        <v>15.562876365827204</v>
      </c>
      <c r="D31" s="11">
        <f t="shared" si="12"/>
        <v>-5.1002585972436245</v>
      </c>
      <c r="E31" s="11">
        <f t="shared" si="12"/>
        <v>6.8328175368212669</v>
      </c>
      <c r="F31" s="11">
        <f t="shared" si="12"/>
        <v>1.7325589395776433</v>
      </c>
      <c r="G31" s="200">
        <f t="shared" si="3"/>
        <v>1.9228370274720907E-2</v>
      </c>
      <c r="H31" s="11"/>
      <c r="I31" s="11" t="str">
        <f>I20</f>
        <v>Professional occupations</v>
      </c>
      <c r="J31" s="11">
        <v>64.185359690399451</v>
      </c>
      <c r="K31" s="11">
        <v>109.34197070359248</v>
      </c>
      <c r="L31" s="11">
        <v>45.156611013193029</v>
      </c>
      <c r="M31" s="11">
        <v>47.183231418126923</v>
      </c>
      <c r="N31" s="11">
        <v>92.339842431319951</v>
      </c>
      <c r="O31" s="11"/>
      <c r="P31" s="10" t="str">
        <f>name!D28</f>
        <v>91 Elementary trades and related occupations</v>
      </c>
      <c r="Q31" s="11">
        <v>15.743353933373033</v>
      </c>
      <c r="R31" s="11">
        <v>11.591480072027483</v>
      </c>
      <c r="S31" s="345">
        <f t="shared" si="4"/>
        <v>-4.1518738613455497</v>
      </c>
      <c r="T31" s="345">
        <v>4.1712966833309126</v>
      </c>
      <c r="U31" s="345">
        <f t="shared" si="5"/>
        <v>1.9422821985362937E-2</v>
      </c>
      <c r="V31" s="346">
        <f t="shared" si="6"/>
        <v>1.579256289811326E-2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101.29108687767251</v>
      </c>
      <c r="C32" s="11">
        <f t="shared" si="12"/>
        <v>91.996150119100093</v>
      </c>
      <c r="D32" s="11">
        <f t="shared" si="12"/>
        <v>-9.2949367585724048</v>
      </c>
      <c r="E32" s="11">
        <f t="shared" si="12"/>
        <v>46.357742992582459</v>
      </c>
      <c r="F32" s="11">
        <f t="shared" si="12"/>
        <v>37.062806234010054</v>
      </c>
      <c r="G32" s="200">
        <f t="shared" ref="G32" si="13">IF(B32&gt;0,(1+(E32/B32))^(1/($C$6-$B$6))-1,0)</f>
        <v>2.5440781490301489E-2</v>
      </c>
      <c r="H32" s="11"/>
      <c r="I32" s="11" t="str">
        <f>I21</f>
        <v>Associate professional occupations</v>
      </c>
      <c r="J32" s="11">
        <v>16.62507104889961</v>
      </c>
      <c r="K32" s="11">
        <v>30.429603751146566</v>
      </c>
      <c r="L32" s="11">
        <v>13.804532702246956</v>
      </c>
      <c r="M32" s="11">
        <v>12.911565560022943</v>
      </c>
      <c r="N32" s="11">
        <v>26.716098262269895</v>
      </c>
      <c r="O32" s="11"/>
      <c r="P32" s="10" t="str">
        <f>name!D29</f>
        <v>92 Elementary administration and service occupations</v>
      </c>
      <c r="Q32" s="11">
        <v>52.822425562958259</v>
      </c>
      <c r="R32" s="11">
        <v>52.701683107404058</v>
      </c>
      <c r="S32" s="345">
        <f t="shared" ref="S32" si="14">R32-Q32</f>
        <v>-0.12074245555420049</v>
      </c>
      <c r="T32" s="345">
        <v>21.768830354209832</v>
      </c>
      <c r="U32" s="345">
        <f>SUM(S32:T32)</f>
        <v>21.648087898655632</v>
      </c>
      <c r="V32" s="346">
        <f t="shared" ref="V32" si="15">IF(Q32&gt;0,(1+(T32/Q32))^(1/($C$6-$B$6))-1,0)</f>
        <v>2.3272505912582231E-2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1222.0609999999999</v>
      </c>
      <c r="C33" s="11">
        <f>SUM(C62,C91,C120,C149,C178,C207,C236,C265,C294)</f>
        <v>1273.5079999999998</v>
      </c>
      <c r="D33" s="11">
        <f t="shared" si="12"/>
        <v>51.447000000000088</v>
      </c>
      <c r="E33" s="11">
        <f t="shared" si="12"/>
        <v>602.77732847193852</v>
      </c>
      <c r="F33" s="11">
        <f t="shared" si="12"/>
        <v>654.22432847193863</v>
      </c>
      <c r="G33" s="200">
        <f t="shared" si="3"/>
        <v>2.7090630183092435E-2</v>
      </c>
      <c r="H33" s="11"/>
      <c r="I33" s="11" t="str">
        <f>I22</f>
        <v>Administrative and secretarial occupations</v>
      </c>
      <c r="J33" s="11">
        <v>8.0359968629278598</v>
      </c>
      <c r="K33" s="11">
        <v>16.728234052971288</v>
      </c>
      <c r="L33" s="11">
        <v>8.6922371900434268</v>
      </c>
      <c r="M33" s="11">
        <v>7.5573647159247184</v>
      </c>
      <c r="N33" s="11">
        <v>16.249601905968145</v>
      </c>
      <c r="O33" s="11"/>
      <c r="P33" s="10" t="str">
        <f>name!D3</f>
        <v>All occupations</v>
      </c>
      <c r="Q33" s="11">
        <f>SUM(Q7:Q32)</f>
        <v>636.43283407016906</v>
      </c>
      <c r="R33" s="11">
        <f>SUM(R7:R32)</f>
        <v>654.13376467239073</v>
      </c>
      <c r="S33" s="345">
        <f>R33-Q33</f>
        <v>17.700930602221661</v>
      </c>
      <c r="T33" s="11">
        <f>SUM(T7:T32)</f>
        <v>260.09724127824165</v>
      </c>
      <c r="U33" s="345">
        <f>SUM(S33:T33)</f>
        <v>277.79817188046331</v>
      </c>
      <c r="V33" s="346">
        <f t="shared" si="6"/>
        <v>2.3106441654106691E-2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1.8676273994217403</v>
      </c>
      <c r="K34" s="11">
        <v>4.4278207858024157</v>
      </c>
      <c r="L34" s="11">
        <v>2.560193386380675</v>
      </c>
      <c r="M34" s="11">
        <v>1.966087566484926</v>
      </c>
      <c r="N34" s="11">
        <v>4.5262809528656014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3.3825086925652172</v>
      </c>
      <c r="K35" s="11">
        <v>8.7590610464388696</v>
      </c>
      <c r="L35" s="11">
        <v>5.3765523538736533</v>
      </c>
      <c r="M35" s="11">
        <v>3.9972695440045531</v>
      </c>
      <c r="N35" s="11">
        <v>9.3738218978782086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0.99619938966813704</v>
      </c>
      <c r="C36" s="11">
        <v>1.7604567392232691</v>
      </c>
      <c r="D36" s="11">
        <f>C36-B36</f>
        <v>0.76425734955513203</v>
      </c>
      <c r="E36" s="11">
        <v>0.81191212096249832</v>
      </c>
      <c r="F36" s="11">
        <f>SUM(D36:E36)</f>
        <v>1.5761694705176303</v>
      </c>
      <c r="G36" s="200">
        <f>IF(B36&gt;0,(1+(E36/B36))^(1/($C$6-$B$6))-1,0)</f>
        <v>4.0539559489014554E-2</v>
      </c>
      <c r="I36" s="11" t="str">
        <f t="shared" si="17"/>
        <v>Sales and customer service occupations</v>
      </c>
      <c r="J36" s="11">
        <v>2.9442801488924504</v>
      </c>
      <c r="K36" s="11">
        <v>7.1856714422326995</v>
      </c>
      <c r="L36" s="11">
        <v>4.2413912933402482</v>
      </c>
      <c r="M36" s="11">
        <v>2.8498570715021483</v>
      </c>
      <c r="N36" s="11">
        <v>7.0912483648423965</v>
      </c>
      <c r="P36" s="10" t="str">
        <f>name!D4</f>
        <v>11 Corporate managers and directors</v>
      </c>
      <c r="Q36" s="11">
        <v>29.700219896833595</v>
      </c>
      <c r="R36" s="11">
        <v>35.266703327703446</v>
      </c>
      <c r="S36" s="345">
        <f>R36-Q36</f>
        <v>5.5664834308698516</v>
      </c>
      <c r="T36" s="345">
        <v>18.906627452375226</v>
      </c>
      <c r="U36" s="345">
        <f>SUM(S36:T36)</f>
        <v>24.473110883245077</v>
      </c>
      <c r="V36" s="346">
        <f>IF(Q36&gt;0,(1+(T36/Q36))^(1/($C$6-$B$6))-1,0)</f>
        <v>3.3385870774012227E-2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0.42445737762700886</v>
      </c>
      <c r="C37" s="11">
        <v>1.0598956791049094</v>
      </c>
      <c r="D37" s="11">
        <f t="shared" ref="D37:D60" si="25">C37-B37</f>
        <v>0.63543830147790059</v>
      </c>
      <c r="E37" s="11">
        <v>0.5380953876821104</v>
      </c>
      <c r="F37" s="11">
        <f t="shared" ref="F37:F60" si="26">SUM(D37:E37)</f>
        <v>1.173533689160011</v>
      </c>
      <c r="G37" s="200">
        <f t="shared" ref="G37:G62" si="27">IF(B37&gt;0,(1+(E37/B37))^(1/($C$6-$B$6))-1,0)</f>
        <v>5.6102402598984913E-2</v>
      </c>
      <c r="I37" s="11" t="str">
        <f t="shared" si="17"/>
        <v>Process, plant and machine operatives</v>
      </c>
      <c r="J37" s="11">
        <v>0.98421716975593232</v>
      </c>
      <c r="K37" s="11">
        <v>2.9070969142935694</v>
      </c>
      <c r="L37" s="11">
        <v>1.9228797445376371</v>
      </c>
      <c r="M37" s="11">
        <v>1.3169241767689832</v>
      </c>
      <c r="N37" s="11">
        <v>3.2398039213066205</v>
      </c>
      <c r="P37" s="10" t="str">
        <f>name!D5</f>
        <v>12 Other managers and proprietors</v>
      </c>
      <c r="Q37" s="11">
        <v>16.598427432356957</v>
      </c>
      <c r="R37" s="11">
        <v>22.221139446660022</v>
      </c>
      <c r="S37" s="345">
        <f t="shared" ref="S37:S60" si="28">R37-Q37</f>
        <v>5.6227120143030653</v>
      </c>
      <c r="T37" s="345">
        <v>12.883183707575141</v>
      </c>
      <c r="U37" s="345">
        <f t="shared" ref="U37:U60" si="29">SUM(S37:T37)</f>
        <v>18.505895721878204</v>
      </c>
      <c r="V37" s="346">
        <f t="shared" ref="V37:V62" si="30">IF(Q37&gt;0,(1+(T37/Q37))^(1/($C$6-$B$6))-1,0)</f>
        <v>3.9040042318246648E-2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2.89652270302981</v>
      </c>
      <c r="C38" s="11">
        <v>5.0142846389345239</v>
      </c>
      <c r="D38" s="11">
        <f t="shared" si="25"/>
        <v>2.117761935904714</v>
      </c>
      <c r="E38" s="11">
        <v>1.7361361985507946</v>
      </c>
      <c r="F38" s="11">
        <f t="shared" si="26"/>
        <v>3.8538981344555086</v>
      </c>
      <c r="G38" s="200">
        <f t="shared" si="27"/>
        <v>3.1803252446657826E-2</v>
      </c>
      <c r="I38" s="11" t="str">
        <f t="shared" si="17"/>
        <v>Elementary occupations</v>
      </c>
      <c r="J38" s="11">
        <v>1.8517690260486086</v>
      </c>
      <c r="K38" s="11">
        <v>4.5515660430168747</v>
      </c>
      <c r="L38" s="11">
        <v>2.6997970169682666</v>
      </c>
      <c r="M38" s="11">
        <v>2.1080483945835415</v>
      </c>
      <c r="N38" s="11">
        <v>4.8078454115518081</v>
      </c>
      <c r="P38" s="10" t="str">
        <f>name!D6</f>
        <v>21 Science, research, engineering and technology professionals</v>
      </c>
      <c r="Q38" s="11">
        <v>15.548399790597193</v>
      </c>
      <c r="R38" s="11">
        <v>22.423007705974001</v>
      </c>
      <c r="S38" s="345">
        <f t="shared" si="28"/>
        <v>6.8746079153768083</v>
      </c>
      <c r="T38" s="345">
        <v>10.020567352424095</v>
      </c>
      <c r="U38" s="345">
        <f t="shared" si="29"/>
        <v>16.895175267800902</v>
      </c>
      <c r="V38" s="346">
        <f t="shared" si="30"/>
        <v>3.3717413878809666E-2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3.2483752203433061</v>
      </c>
      <c r="C39" s="11">
        <v>6.3425661743326982</v>
      </c>
      <c r="D39" s="11">
        <f t="shared" si="25"/>
        <v>3.0941909539893921</v>
      </c>
      <c r="E39" s="11">
        <v>2.6226097304187577</v>
      </c>
      <c r="F39" s="11">
        <f t="shared" si="26"/>
        <v>5.7168006844081498</v>
      </c>
      <c r="G39" s="200">
        <f t="shared" si="27"/>
        <v>4.0246632467621835E-2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37.864434502336287</v>
      </c>
      <c r="R39" s="11">
        <v>45.516695367907943</v>
      </c>
      <c r="S39" s="345">
        <f t="shared" si="28"/>
        <v>7.6522608655716553</v>
      </c>
      <c r="T39" s="345">
        <v>24.929097152429026</v>
      </c>
      <c r="U39" s="345">
        <f t="shared" si="29"/>
        <v>32.581358018000685</v>
      </c>
      <c r="V39" s="346">
        <f t="shared" si="30"/>
        <v>3.4297708003211413E-2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4.443910456726039</v>
      </c>
      <c r="C40" s="11">
        <v>6.4044813757431305</v>
      </c>
      <c r="D40" s="11">
        <f>C40-B40</f>
        <v>1.9605709190170915</v>
      </c>
      <c r="E40" s="11">
        <v>2.9096766107921237</v>
      </c>
      <c r="F40" s="11">
        <f>SUM(D40:E40)</f>
        <v>4.8702475298092152</v>
      </c>
      <c r="G40" s="200">
        <f>IF(B40&gt;0,(1+(E40/B40))^(1/($C$6-$B$6))-1,0)</f>
        <v>3.4146967138953155E-2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39.413704076299837</v>
      </c>
      <c r="R40" s="11">
        <v>44.430001225573648</v>
      </c>
      <c r="S40" s="345">
        <f t="shared" si="28"/>
        <v>5.0162971492738109</v>
      </c>
      <c r="T40" s="345">
        <v>23.1288592943325</v>
      </c>
      <c r="U40" s="345">
        <f t="shared" si="29"/>
        <v>28.145156443606311</v>
      </c>
      <c r="V40" s="346">
        <f t="shared" si="30"/>
        <v>3.1260923323375156E-2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1.2539400866342452</v>
      </c>
      <c r="C41" s="11">
        <v>2.5455114802551875</v>
      </c>
      <c r="D41" s="11">
        <f t="shared" si="25"/>
        <v>1.2915713936209423</v>
      </c>
      <c r="E41" s="11">
        <v>1.0882079036307857</v>
      </c>
      <c r="F41" s="11">
        <f t="shared" si="26"/>
        <v>2.3797792972517282</v>
      </c>
      <c r="G41" s="200">
        <f t="shared" si="27"/>
        <v>4.2531460987299319E-2</v>
      </c>
      <c r="I41" s="11" t="str">
        <f>I30</f>
        <v>Managers, directors and senior officials</v>
      </c>
      <c r="J41" s="11">
        <f t="array" ref="J41:J49">MMULT(aggregation!$B$13:$AA$21,B94:B119)</f>
        <v>31.013078424648604</v>
      </c>
      <c r="K41" s="11">
        <f t="array" ref="K41:K49">MMULT(aggregation!$B$13:$AA$21,C94:C119)</f>
        <v>42.180252928178689</v>
      </c>
      <c r="L41" s="11">
        <f t="array" ref="L41:L49">MMULT(aggregation!$B$13:$AA$21,D94:D119)</f>
        <v>11.167174503530081</v>
      </c>
      <c r="M41" s="11">
        <f t="array" ref="M41:M49">MMULT(aggregation!$B$13:$AA$21,E94:E119)</f>
        <v>22.342075167818756</v>
      </c>
      <c r="N41" s="11">
        <f t="array" ref="N41:N49">MMULT(aggregation!$B$13:$AA$21,F94:F119)</f>
        <v>33.50924967134884</v>
      </c>
      <c r="P41" s="10" t="str">
        <f>name!D9</f>
        <v>24 Business, media and public service professionals</v>
      </c>
      <c r="Q41" s="11">
        <v>37.615622535940432</v>
      </c>
      <c r="R41" s="11">
        <v>49.798060082485932</v>
      </c>
      <c r="S41" s="345">
        <f t="shared" si="28"/>
        <v>12.182437546545501</v>
      </c>
      <c r="T41" s="345">
        <v>24.47965392557046</v>
      </c>
      <c r="U41" s="345">
        <f t="shared" si="29"/>
        <v>36.662091472115961</v>
      </c>
      <c r="V41" s="346">
        <f t="shared" si="30"/>
        <v>3.3981307120705351E-2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0.43656835517864823</v>
      </c>
      <c r="C42" s="11">
        <v>0.86766604297809802</v>
      </c>
      <c r="D42" s="11">
        <f t="shared" si="25"/>
        <v>0.43109768779944979</v>
      </c>
      <c r="E42" s="11">
        <v>0.33546298941134212</v>
      </c>
      <c r="F42" s="11">
        <f t="shared" si="26"/>
        <v>0.76656067721079191</v>
      </c>
      <c r="G42" s="200">
        <f t="shared" si="27"/>
        <v>3.8736785925181927E-2</v>
      </c>
      <c r="I42" s="11" t="str">
        <f>I31</f>
        <v>Professional occupations</v>
      </c>
      <c r="J42" s="11">
        <v>85.948283142939587</v>
      </c>
      <c r="K42" s="11">
        <v>96.638154598852793</v>
      </c>
      <c r="L42" s="11">
        <v>10.689871455913206</v>
      </c>
      <c r="M42" s="11">
        <v>46.16255543880947</v>
      </c>
      <c r="N42" s="11">
        <v>56.852426894722676</v>
      </c>
      <c r="P42" s="10" t="str">
        <f>name!D10</f>
        <v>31 Science, engineering and technology associate professionals</v>
      </c>
      <c r="Q42" s="11">
        <v>6.8513274777740323</v>
      </c>
      <c r="R42" s="11">
        <v>8.437855278204907</v>
      </c>
      <c r="S42" s="345">
        <f t="shared" si="28"/>
        <v>1.5865278004308747</v>
      </c>
      <c r="T42" s="345">
        <v>3.8370329374626375</v>
      </c>
      <c r="U42" s="345">
        <f t="shared" si="29"/>
        <v>5.4235607378935118</v>
      </c>
      <c r="V42" s="346">
        <f t="shared" si="30"/>
        <v>3.0091391024940739E-2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7.5929814001088461E-2</v>
      </c>
      <c r="C43" s="11">
        <v>0.1838002694204699</v>
      </c>
      <c r="D43" s="11">
        <f t="shared" si="25"/>
        <v>0.10787045541938144</v>
      </c>
      <c r="E43" s="11">
        <v>8.3601657401124949E-2</v>
      </c>
      <c r="F43" s="11">
        <f t="shared" si="26"/>
        <v>0.19147211282050638</v>
      </c>
      <c r="G43" s="200">
        <f t="shared" si="27"/>
        <v>5.0740814976944826E-2</v>
      </c>
      <c r="I43" s="11" t="str">
        <f>I32</f>
        <v>Associate professional occupations</v>
      </c>
      <c r="J43" s="11">
        <v>40.698347577197524</v>
      </c>
      <c r="K43" s="11">
        <v>49.48902469800008</v>
      </c>
      <c r="L43" s="11">
        <v>8.7906771208025614</v>
      </c>
      <c r="M43" s="11">
        <v>23.163154238919645</v>
      </c>
      <c r="N43" s="11">
        <v>31.953831359722209</v>
      </c>
      <c r="P43" s="10" t="str">
        <f>name!D11</f>
        <v>32 Health and social care associate professionals</v>
      </c>
      <c r="Q43" s="11">
        <v>16.729720292823803</v>
      </c>
      <c r="R43" s="11">
        <v>19.362433513617226</v>
      </c>
      <c r="S43" s="345">
        <f t="shared" si="28"/>
        <v>2.6327132207934234</v>
      </c>
      <c r="T43" s="345">
        <v>10.748349151342394</v>
      </c>
      <c r="U43" s="345">
        <f t="shared" si="29"/>
        <v>13.381062372135817</v>
      </c>
      <c r="V43" s="346">
        <f t="shared" si="30"/>
        <v>3.3633324153271138E-2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4.2344881997841657E-2</v>
      </c>
      <c r="C44" s="11">
        <v>0.11915967075484007</v>
      </c>
      <c r="D44" s="11">
        <f t="shared" si="25"/>
        <v>7.6814788756998417E-2</v>
      </c>
      <c r="E44" s="11">
        <v>3.4197013446408298E-2</v>
      </c>
      <c r="F44" s="11">
        <f t="shared" si="26"/>
        <v>0.11101180220340671</v>
      </c>
      <c r="G44" s="200">
        <f t="shared" si="27"/>
        <v>4.0255176774882218E-2</v>
      </c>
      <c r="I44" s="11" t="str">
        <f>I33</f>
        <v>Administrative and secretarial occupations</v>
      </c>
      <c r="J44" s="11">
        <v>27.377317600669546</v>
      </c>
      <c r="K44" s="11">
        <v>39.240258803504105</v>
      </c>
      <c r="L44" s="11">
        <v>11.862941202834557</v>
      </c>
      <c r="M44" s="11">
        <v>19.147803607740006</v>
      </c>
      <c r="N44" s="11">
        <v>31.010744810574565</v>
      </c>
      <c r="P44" s="10" t="str">
        <f>name!D12</f>
        <v>33 Protective service occupations</v>
      </c>
      <c r="Q44" s="11">
        <v>3.1530834201411055</v>
      </c>
      <c r="R44" s="11">
        <v>5.4586710931026019</v>
      </c>
      <c r="S44" s="345">
        <f t="shared" si="28"/>
        <v>2.3055876729614964</v>
      </c>
      <c r="T44" s="345">
        <v>2.2081352230205811</v>
      </c>
      <c r="U44" s="345">
        <f t="shared" si="29"/>
        <v>4.5137228959820774</v>
      </c>
      <c r="V44" s="346">
        <f t="shared" si="30"/>
        <v>3.6020949021393189E-2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0.32002380918735607</v>
      </c>
      <c r="C45" s="11">
        <v>0.61451095453665538</v>
      </c>
      <c r="D45" s="11">
        <f t="shared" ref="D45:D46" si="31">C45-B45</f>
        <v>0.29448714534929932</v>
      </c>
      <c r="E45" s="11">
        <v>0.27895118247408324</v>
      </c>
      <c r="F45" s="11">
        <f t="shared" ref="F45:F46" si="32">SUM(D45:E45)</f>
        <v>0.57343832782338255</v>
      </c>
      <c r="G45" s="200">
        <f t="shared" si="27"/>
        <v>4.2673717907023567E-2</v>
      </c>
      <c r="I45" s="11" t="str">
        <f t="shared" ref="I45:I49" si="33">I34</f>
        <v>Skilled trades occupations</v>
      </c>
      <c r="J45" s="11">
        <v>5.953194670089859</v>
      </c>
      <c r="K45" s="11">
        <v>9.9706307818385724</v>
      </c>
      <c r="L45" s="11">
        <v>4.0174361117487134</v>
      </c>
      <c r="M45" s="11">
        <v>4.7603129740874541</v>
      </c>
      <c r="N45" s="11">
        <v>8.7777490858361684</v>
      </c>
      <c r="P45" s="10" t="str">
        <f>name!D13</f>
        <v>34 Culture, media and sports occupations</v>
      </c>
      <c r="Q45" s="11">
        <v>9.9132641346061483</v>
      </c>
      <c r="R45" s="11">
        <v>10.583639359257683</v>
      </c>
      <c r="S45" s="345">
        <f t="shared" si="28"/>
        <v>0.67037522465153465</v>
      </c>
      <c r="T45" s="345">
        <v>5.4104248422061971</v>
      </c>
      <c r="U45" s="345">
        <f t="shared" si="29"/>
        <v>6.0808000668577318</v>
      </c>
      <c r="V45" s="346">
        <f t="shared" si="30"/>
        <v>2.9460711316724453E-2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0.71879044679666815</v>
      </c>
      <c r="C46" s="11">
        <v>1.380886464686454</v>
      </c>
      <c r="D46" s="11">
        <f t="shared" si="31"/>
        <v>0.66209601788978589</v>
      </c>
      <c r="E46" s="11">
        <v>0.57464190048114028</v>
      </c>
      <c r="F46" s="11">
        <f t="shared" si="32"/>
        <v>1.2367379183709262</v>
      </c>
      <c r="G46" s="200">
        <f t="shared" si="27"/>
        <v>3.9942741711153973E-2</v>
      </c>
      <c r="I46" s="11" t="str">
        <f t="shared" si="33"/>
        <v>Caring, leisure and other service occupations</v>
      </c>
      <c r="J46" s="11">
        <v>11.787116759040941</v>
      </c>
      <c r="K46" s="11">
        <v>18.289416802527921</v>
      </c>
      <c r="L46" s="11">
        <v>6.5023000434869793</v>
      </c>
      <c r="M46" s="11">
        <v>10.290034399660954</v>
      </c>
      <c r="N46" s="11">
        <v>16.792334443147936</v>
      </c>
      <c r="P46" s="10" t="str">
        <f>name!D14</f>
        <v>35 Business and public service associate professionals</v>
      </c>
      <c r="Q46" s="11">
        <v>35.937369091523763</v>
      </c>
      <c r="R46" s="11">
        <v>39.255062814010714</v>
      </c>
      <c r="S46" s="345">
        <f t="shared" si="28"/>
        <v>3.3176937224869505</v>
      </c>
      <c r="T46" s="345">
        <v>20.098981985433969</v>
      </c>
      <c r="U46" s="345">
        <f t="shared" si="29"/>
        <v>23.41667570792092</v>
      </c>
      <c r="V46" s="346">
        <f t="shared" si="30"/>
        <v>3.0057743213519839E-2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0.68206456311037778</v>
      </c>
      <c r="C47" s="11">
        <v>1.4851946921112964</v>
      </c>
      <c r="D47" s="11">
        <f t="shared" si="25"/>
        <v>0.80313012900091862</v>
      </c>
      <c r="E47" s="11">
        <v>0.61272688362703953</v>
      </c>
      <c r="F47" s="11">
        <f t="shared" si="26"/>
        <v>1.4158570126279582</v>
      </c>
      <c r="G47" s="200">
        <f t="shared" si="27"/>
        <v>4.3658198414155525E-2</v>
      </c>
      <c r="I47" s="11" t="str">
        <f t="shared" si="33"/>
        <v>Sales and customer service occupations</v>
      </c>
      <c r="J47" s="11">
        <v>12.398891694472884</v>
      </c>
      <c r="K47" s="11">
        <v>19.853060709384437</v>
      </c>
      <c r="L47" s="11">
        <v>7.4541690149115549</v>
      </c>
      <c r="M47" s="11">
        <v>8.9721322923670712</v>
      </c>
      <c r="N47" s="11">
        <v>16.426301307278628</v>
      </c>
      <c r="P47" s="10" t="str">
        <f>name!D15</f>
        <v>41 Administrative occupations</v>
      </c>
      <c r="Q47" s="11">
        <v>78.193699186765286</v>
      </c>
      <c r="R47" s="11">
        <v>61.605218024722966</v>
      </c>
      <c r="S47" s="345">
        <f t="shared" si="28"/>
        <v>-16.588481162042321</v>
      </c>
      <c r="T47" s="345">
        <v>39.007467421604851</v>
      </c>
      <c r="U47" s="345">
        <f t="shared" si="29"/>
        <v>22.41898625956253</v>
      </c>
      <c r="V47" s="346">
        <f t="shared" si="30"/>
        <v>2.7347444634126639E-2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3.9767183940066224E-2</v>
      </c>
      <c r="C48" s="11">
        <v>0.14912740177245154</v>
      </c>
      <c r="D48" s="11">
        <f t="shared" si="25"/>
        <v>0.10936021783238531</v>
      </c>
      <c r="E48" s="11">
        <v>6.1975680194040296E-2</v>
      </c>
      <c r="F48" s="11">
        <f t="shared" si="26"/>
        <v>0.1713358980264256</v>
      </c>
      <c r="G48" s="200">
        <f t="shared" si="27"/>
        <v>6.4629774871729495E-2</v>
      </c>
      <c r="I48" s="11" t="str">
        <f t="shared" si="33"/>
        <v>Process, plant and machine operatives</v>
      </c>
      <c r="J48" s="11">
        <v>3.1869779962336331</v>
      </c>
      <c r="K48" s="11">
        <v>7.2242241300551395</v>
      </c>
      <c r="L48" s="11">
        <v>4.0372461338215064</v>
      </c>
      <c r="M48" s="11">
        <v>3.4570891306635332</v>
      </c>
      <c r="N48" s="11">
        <v>7.4943352644850396</v>
      </c>
      <c r="P48" s="10" t="str">
        <f>name!D16</f>
        <v>42 Secretarial and related occupations</v>
      </c>
      <c r="Q48" s="11">
        <v>24.685952127697455</v>
      </c>
      <c r="R48" s="11">
        <v>19.370277736312257</v>
      </c>
      <c r="S48" s="345">
        <f t="shared" si="28"/>
        <v>-5.3156743913851976</v>
      </c>
      <c r="T48" s="345">
        <v>12.968363619561623</v>
      </c>
      <c r="U48" s="345">
        <f t="shared" si="29"/>
        <v>7.6526892281764258</v>
      </c>
      <c r="V48" s="346">
        <f t="shared" si="30"/>
        <v>2.8547434281239736E-2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1.6582300516279916E-2</v>
      </c>
      <c r="C49" s="11">
        <v>4.2550992887590518E-2</v>
      </c>
      <c r="D49" s="11">
        <f t="shared" si="25"/>
        <v>2.5968692371310602E-2</v>
      </c>
      <c r="E49" s="11">
        <v>1.9064142526363521E-2</v>
      </c>
      <c r="F49" s="11">
        <f t="shared" si="26"/>
        <v>4.5032834897674123E-2</v>
      </c>
      <c r="G49" s="200">
        <f t="shared" si="27"/>
        <v>5.2344885301352173E-2</v>
      </c>
      <c r="I49" s="11" t="str">
        <f t="shared" si="33"/>
        <v>Elementary occupations</v>
      </c>
      <c r="J49" s="11">
        <v>7.2799423483697963</v>
      </c>
      <c r="K49" s="11">
        <v>11.526625696902867</v>
      </c>
      <c r="L49" s="11">
        <v>4.2466833485330717</v>
      </c>
      <c r="M49" s="11">
        <v>6.3117221189760047</v>
      </c>
      <c r="N49" s="11">
        <v>10.558405467509075</v>
      </c>
      <c r="P49" s="10" t="str">
        <f>name!D17</f>
        <v>51 Skilled agricultural and related trades</v>
      </c>
      <c r="Q49" s="11">
        <v>2.0044108625170778</v>
      </c>
      <c r="R49" s="11">
        <v>3.0755803052645683</v>
      </c>
      <c r="S49" s="345">
        <f t="shared" si="28"/>
        <v>1.0711694427474905</v>
      </c>
      <c r="T49" s="345">
        <v>1.6543232740498293</v>
      </c>
      <c r="U49" s="345">
        <f t="shared" si="29"/>
        <v>2.7254927167973197</v>
      </c>
      <c r="V49" s="346">
        <f t="shared" si="30"/>
        <v>4.0933391688012355E-2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3.197181661483358E-2</v>
      </c>
      <c r="C50" s="11">
        <v>5.8775563491137758E-2</v>
      </c>
      <c r="D50" s="11">
        <f t="shared" si="25"/>
        <v>2.6803746876304178E-2</v>
      </c>
      <c r="E50" s="11">
        <v>2.351211179621036E-2</v>
      </c>
      <c r="F50" s="11">
        <f t="shared" si="26"/>
        <v>5.0315858672514535E-2</v>
      </c>
      <c r="G50" s="200">
        <f t="shared" si="27"/>
        <v>3.7432842713562842E-2</v>
      </c>
      <c r="O50" s="71"/>
      <c r="P50" s="10" t="str">
        <f>name!D18</f>
        <v>52 Skilled metal, electrical and electronic trades</v>
      </c>
      <c r="Q50" s="11">
        <v>1.0007391151536793</v>
      </c>
      <c r="R50" s="11">
        <v>2.8310430374567335</v>
      </c>
      <c r="S50" s="345">
        <f t="shared" si="28"/>
        <v>1.8303039223030542</v>
      </c>
      <c r="T50" s="345">
        <v>1.3337000538690198</v>
      </c>
      <c r="U50" s="345">
        <f t="shared" si="29"/>
        <v>3.164003976172074</v>
      </c>
      <c r="V50" s="346">
        <f t="shared" si="30"/>
        <v>5.8093660704659378E-2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9.0685716978748318E-3</v>
      </c>
      <c r="C51" s="11">
        <v>1.8295733133649943E-2</v>
      </c>
      <c r="D51" s="11">
        <f t="shared" ref="D51" si="34">C51-B51</f>
        <v>9.2271614357751115E-3</v>
      </c>
      <c r="E51" s="11">
        <v>8.593433149990129E-3</v>
      </c>
      <c r="F51" s="11">
        <f t="shared" ref="F51" si="35">SUM(D51:E51)</f>
        <v>1.782059458576524E-2</v>
      </c>
      <c r="G51" s="200">
        <f t="shared" si="27"/>
        <v>4.5442313614860064E-2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0.71708433993219622</v>
      </c>
      <c r="R51" s="11">
        <v>0.77686781657727166</v>
      </c>
      <c r="S51" s="345">
        <f t="shared" si="28"/>
        <v>5.978347664507544E-2</v>
      </c>
      <c r="T51" s="345">
        <v>0.39099865356801783</v>
      </c>
      <c r="U51" s="345">
        <f t="shared" si="29"/>
        <v>0.45078213021309327</v>
      </c>
      <c r="V51" s="346">
        <f t="shared" si="30"/>
        <v>2.9437860809307104E-2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7.4968490654760897E-2</v>
      </c>
      <c r="C52" s="11">
        <v>0.17202847579145869</v>
      </c>
      <c r="D52" s="11">
        <f t="shared" si="25"/>
        <v>9.7059985136697793E-2</v>
      </c>
      <c r="E52" s="11">
        <v>7.4618959247747058E-2</v>
      </c>
      <c r="F52" s="11">
        <f t="shared" si="26"/>
        <v>0.17167894438444486</v>
      </c>
      <c r="G52" s="200">
        <f t="shared" si="27"/>
        <v>4.7131182800046911E-2</v>
      </c>
      <c r="I52" s="11" t="str">
        <f>I41</f>
        <v>Managers, directors and senior officials</v>
      </c>
      <c r="J52" s="11">
        <f t="array" ref="J52:J60">MMULT(aggregation!$B$13:$AA$21,B123:B148)</f>
        <v>7.0052400413914153</v>
      </c>
      <c r="K52" s="11">
        <f t="array" ref="K52:K60">MMULT(aggregation!$B$13:$AA$21,C123:C148)</f>
        <v>8.5000680117037017</v>
      </c>
      <c r="L52" s="11">
        <f t="array" ref="L52:L60">MMULT(aggregation!$B$13:$AA$21,D123:D148)</f>
        <v>1.4948279703122869</v>
      </c>
      <c r="M52" s="11">
        <f t="array" ref="M52:M60">MMULT(aggregation!$B$13:$AA$21,E123:E148)</f>
        <v>4.5036845641427989</v>
      </c>
      <c r="N52" s="11">
        <f t="array" ref="N52:N60">MMULT(aggregation!$B$13:$AA$21,F123:F148)</f>
        <v>5.9985125344550863</v>
      </c>
      <c r="P52" s="10" t="str">
        <f>name!D20</f>
        <v>54 Textiles, printing and other skilled trades</v>
      </c>
      <c r="Q52" s="11">
        <v>9.0633251475601266</v>
      </c>
      <c r="R52" s="11">
        <v>8.6438665797481633</v>
      </c>
      <c r="S52" s="345">
        <f t="shared" si="28"/>
        <v>-0.41945856781196333</v>
      </c>
      <c r="T52" s="345">
        <v>5.0824544753852106</v>
      </c>
      <c r="U52" s="345">
        <f t="shared" si="29"/>
        <v>4.6629959075732472</v>
      </c>
      <c r="V52" s="346">
        <f t="shared" si="30"/>
        <v>3.0123485127862448E-2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5.2591536444361361E-2</v>
      </c>
      <c r="C53" s="11">
        <v>0.14189086992555119</v>
      </c>
      <c r="D53" s="11">
        <f t="shared" si="25"/>
        <v>8.9299333481189833E-2</v>
      </c>
      <c r="E53" s="11">
        <v>6.3722981991822997E-2</v>
      </c>
      <c r="F53" s="11">
        <f t="shared" si="26"/>
        <v>0.15302231547301282</v>
      </c>
      <c r="G53" s="200">
        <f t="shared" si="27"/>
        <v>5.4341265484334933E-2</v>
      </c>
      <c r="I53" s="11" t="str">
        <f>I42</f>
        <v>Professional occupations</v>
      </c>
      <c r="J53" s="11">
        <v>12.075340036593314</v>
      </c>
      <c r="K53" s="11">
        <v>7.2133440811206739</v>
      </c>
      <c r="L53" s="11">
        <v>-4.86199595547264</v>
      </c>
      <c r="M53" s="11">
        <v>3.268357897596657</v>
      </c>
      <c r="N53" s="11">
        <v>-1.5936380578759826</v>
      </c>
      <c r="P53" s="10" t="str">
        <f>name!D21</f>
        <v>61 Caring personal service occupations</v>
      </c>
      <c r="Q53" s="11">
        <v>77.135700493324194</v>
      </c>
      <c r="R53" s="11">
        <v>89.164808246126185</v>
      </c>
      <c r="S53" s="345">
        <f t="shared" si="28"/>
        <v>12.029107752801991</v>
      </c>
      <c r="T53" s="345">
        <v>49.358851039582262</v>
      </c>
      <c r="U53" s="345">
        <f t="shared" si="29"/>
        <v>61.387958792384254</v>
      </c>
      <c r="V53" s="346">
        <f t="shared" si="30"/>
        <v>3.3525253498079222E-2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4.6861855174267136E-2</v>
      </c>
      <c r="C54" s="11">
        <v>0.12470439197574482</v>
      </c>
      <c r="D54" s="11">
        <f t="shared" ref="D54:D55" si="36">C54-B54</f>
        <v>7.784253680147768E-2</v>
      </c>
      <c r="E54" s="11">
        <v>5.3828212512626837E-2</v>
      </c>
      <c r="F54" s="11">
        <f t="shared" ref="F54:F55" si="37">SUM(D54:E54)</f>
        <v>0.13167074931410452</v>
      </c>
      <c r="G54" s="200">
        <f t="shared" si="27"/>
        <v>5.231188885944249E-2</v>
      </c>
      <c r="I54" s="11" t="str">
        <f>I43</f>
        <v>Associate professional occupations</v>
      </c>
      <c r="J54" s="11">
        <v>11.010854174967822</v>
      </c>
      <c r="K54" s="11">
        <v>11.806715126358069</v>
      </c>
      <c r="L54" s="11">
        <v>0.79586095139024582</v>
      </c>
      <c r="M54" s="11">
        <v>5.2326568342087842</v>
      </c>
      <c r="N54" s="11">
        <v>6.0285177855990293</v>
      </c>
      <c r="P54" s="10" t="str">
        <f>name!D22</f>
        <v>62 Leisure, travel and related personal service occupations</v>
      </c>
      <c r="Q54" s="11">
        <v>18.698416839435577</v>
      </c>
      <c r="R54" s="11">
        <v>16.142461343180219</v>
      </c>
      <c r="S54" s="345">
        <f t="shared" si="28"/>
        <v>-2.5559554962553577</v>
      </c>
      <c r="T54" s="345">
        <v>9.1274157645875551</v>
      </c>
      <c r="U54" s="345">
        <f t="shared" si="29"/>
        <v>6.5714602683321974</v>
      </c>
      <c r="V54" s="346">
        <f t="shared" si="30"/>
        <v>2.6856024426586744E-2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2.3555559227005332E-3</v>
      </c>
      <c r="C55" s="11">
        <v>5.2923581447702874E-3</v>
      </c>
      <c r="D55" s="11">
        <f t="shared" si="36"/>
        <v>2.9368022220697542E-3</v>
      </c>
      <c r="E55" s="11">
        <v>2.3588644448587774E-3</v>
      </c>
      <c r="F55" s="11">
        <f t="shared" si="37"/>
        <v>5.2956666669285316E-3</v>
      </c>
      <c r="G55" s="200">
        <f t="shared" si="27"/>
        <v>4.7343139710236404E-2</v>
      </c>
      <c r="I55" s="11" t="str">
        <f>I44</f>
        <v>Administrative and secretarial occupations</v>
      </c>
      <c r="J55" s="11">
        <v>9.6520642648701802</v>
      </c>
      <c r="K55" s="11">
        <v>12.605768513181914</v>
      </c>
      <c r="L55" s="11">
        <v>2.9537042483117339</v>
      </c>
      <c r="M55" s="11">
        <v>6.6830315811129237</v>
      </c>
      <c r="N55" s="11">
        <v>9.6367358294246586</v>
      </c>
      <c r="P55" s="10" t="str">
        <f>name!D23</f>
        <v>63 Community and civil enforcement occupations</v>
      </c>
      <c r="Q55" s="11">
        <v>0.26889574484624001</v>
      </c>
      <c r="R55" s="11">
        <v>0.34081142409506143</v>
      </c>
      <c r="S55" s="345">
        <f t="shared" si="28"/>
        <v>7.1915679248821418E-2</v>
      </c>
      <c r="T55" s="345">
        <v>0.21231801306291997</v>
      </c>
      <c r="U55" s="345">
        <f t="shared" si="29"/>
        <v>0.28423369231174139</v>
      </c>
      <c r="V55" s="346">
        <f t="shared" si="30"/>
        <v>3.9561707309273553E-2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0.16271668991611801</v>
      </c>
      <c r="C56" s="11">
        <v>0.29703568987131401</v>
      </c>
      <c r="D56" s="11">
        <f t="shared" si="25"/>
        <v>0.134318999955196</v>
      </c>
      <c r="E56" s="11">
        <v>0.12796857475104093</v>
      </c>
      <c r="F56" s="11">
        <f t="shared" si="26"/>
        <v>0.26228757470623693</v>
      </c>
      <c r="G56" s="200">
        <f t="shared" si="27"/>
        <v>3.9439925740252457E-2</v>
      </c>
      <c r="I56" s="11" t="str">
        <f t="shared" ref="I56:I60" si="38">I45</f>
        <v>Skilled trades occupations</v>
      </c>
      <c r="J56" s="11">
        <v>2.7391902357257143</v>
      </c>
      <c r="K56" s="11">
        <v>4.3530979012061515</v>
      </c>
      <c r="L56" s="11">
        <v>1.6139076654804367</v>
      </c>
      <c r="M56" s="11">
        <v>2.1682186328804698</v>
      </c>
      <c r="N56" s="11">
        <v>3.782126298360907</v>
      </c>
      <c r="P56" s="10" t="str">
        <f>name!D24</f>
        <v>71 Sales occupations</v>
      </c>
      <c r="Q56" s="11">
        <v>45.852899855725369</v>
      </c>
      <c r="R56" s="11">
        <v>37.250263556430724</v>
      </c>
      <c r="S56" s="345">
        <f t="shared" si="28"/>
        <v>-8.6026362992946446</v>
      </c>
      <c r="T56" s="345">
        <v>22.374161009882705</v>
      </c>
      <c r="U56" s="345">
        <f t="shared" si="29"/>
        <v>13.771524710588061</v>
      </c>
      <c r="V56" s="346">
        <f t="shared" si="30"/>
        <v>2.6847595304496208E-2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8.2694570948036603E-2</v>
      </c>
      <c r="C57" s="11">
        <v>0.26281536023013635</v>
      </c>
      <c r="D57" s="11">
        <f t="shared" si="25"/>
        <v>0.18012078928209974</v>
      </c>
      <c r="E57" s="11">
        <v>9.3888459930282567E-2</v>
      </c>
      <c r="F57" s="11">
        <f t="shared" si="26"/>
        <v>0.27400924921238229</v>
      </c>
      <c r="G57" s="200">
        <f t="shared" si="27"/>
        <v>5.1876609642594884E-2</v>
      </c>
      <c r="I57" s="11" t="str">
        <f t="shared" si="38"/>
        <v>Caring, leisure and other service occupations</v>
      </c>
      <c r="J57" s="11">
        <v>8.8219302773594244</v>
      </c>
      <c r="K57" s="11">
        <v>10.463044140961914</v>
      </c>
      <c r="L57" s="11">
        <v>1.6411138636024911</v>
      </c>
      <c r="M57" s="11">
        <v>6.0323121471744114</v>
      </c>
      <c r="N57" s="11">
        <v>7.6734260107769021</v>
      </c>
      <c r="P57" s="10" t="str">
        <f>name!D25</f>
        <v>72 Customer service occupations</v>
      </c>
      <c r="Q57" s="11">
        <v>13.506591484276145</v>
      </c>
      <c r="R57" s="11">
        <v>18.153896012646829</v>
      </c>
      <c r="S57" s="345">
        <f t="shared" si="28"/>
        <v>4.6473045283706842</v>
      </c>
      <c r="T57" s="345">
        <v>9.0748283563228611</v>
      </c>
      <c r="U57" s="345">
        <f t="shared" si="29"/>
        <v>13.722132884693545</v>
      </c>
      <c r="V57" s="346">
        <f t="shared" si="30"/>
        <v>3.485705650375337E-2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6.1052080137902157E-2</v>
      </c>
      <c r="C58" s="11">
        <v>0.27874885640580471</v>
      </c>
      <c r="D58" s="11">
        <f t="shared" ref="D58:D59" si="39">C58-B58</f>
        <v>0.21769677626790257</v>
      </c>
      <c r="E58" s="11">
        <v>0.10395866540294513</v>
      </c>
      <c r="F58" s="11">
        <f t="shared" ref="F58:F59" si="40">SUM(D58:E58)</f>
        <v>0.3216554416708477</v>
      </c>
      <c r="G58" s="200">
        <f t="shared" si="27"/>
        <v>6.8531798103182329E-2</v>
      </c>
      <c r="I58" s="11" t="str">
        <f t="shared" si="38"/>
        <v>Sales and customer service occupations</v>
      </c>
      <c r="J58" s="11">
        <v>3.9395839088202331</v>
      </c>
      <c r="K58" s="11">
        <v>5.9298625056706209</v>
      </c>
      <c r="L58" s="11">
        <v>1.990278596850388</v>
      </c>
      <c r="M58" s="11">
        <v>2.8035254765128697</v>
      </c>
      <c r="N58" s="11">
        <v>4.7938040733632574</v>
      </c>
      <c r="P58" s="10" t="str">
        <f>name!D26</f>
        <v>81 Process, plant and machine operatives</v>
      </c>
      <c r="Q58" s="11">
        <v>9.5976683841470543</v>
      </c>
      <c r="R58" s="11">
        <v>12.17091384267103</v>
      </c>
      <c r="S58" s="345">
        <f t="shared" si="28"/>
        <v>2.5732454585239761</v>
      </c>
      <c r="T58" s="345">
        <v>6.0049948647724216</v>
      </c>
      <c r="U58" s="345">
        <f t="shared" si="29"/>
        <v>8.5782403232963986</v>
      </c>
      <c r="V58" s="346">
        <f t="shared" si="30"/>
        <v>3.2925184336341395E-2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8.1551380608007373E-2</v>
      </c>
      <c r="C59" s="11">
        <v>0.23946895130631116</v>
      </c>
      <c r="D59" s="11">
        <f t="shared" si="39"/>
        <v>0.15791757069830378</v>
      </c>
      <c r="E59" s="11">
        <v>0.12883198251870667</v>
      </c>
      <c r="F59" s="11">
        <f t="shared" si="40"/>
        <v>0.28674955321701046</v>
      </c>
      <c r="G59" s="200">
        <f t="shared" si="27"/>
        <v>6.521842970074565E-2</v>
      </c>
      <c r="I59" s="11" t="str">
        <f t="shared" si="38"/>
        <v>Process, plant and machine operatives</v>
      </c>
      <c r="J59" s="11">
        <v>1.4777140317121873</v>
      </c>
      <c r="K59" s="11">
        <v>2.9374784954109527</v>
      </c>
      <c r="L59" s="11">
        <v>1.4597644636987654</v>
      </c>
      <c r="M59" s="11">
        <v>1.4021050477481549</v>
      </c>
      <c r="N59" s="11">
        <v>2.8618695114469199</v>
      </c>
      <c r="P59" s="10" t="str">
        <f>name!D27</f>
        <v>82 Transport and mobile machine drivers and operatives</v>
      </c>
      <c r="Q59" s="11">
        <v>2.1887673528052485</v>
      </c>
      <c r="R59" s="11">
        <v>3.8290948823830329</v>
      </c>
      <c r="S59" s="345">
        <f t="shared" si="28"/>
        <v>1.6403275295777844</v>
      </c>
      <c r="T59" s="345">
        <v>2.1888641314123349</v>
      </c>
      <c r="U59" s="345">
        <f t="shared" si="29"/>
        <v>3.8291916609901193</v>
      </c>
      <c r="V59" s="346">
        <f t="shared" si="30"/>
        <v>4.7295666377713097E-2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8.4528960185799664E-4</v>
      </c>
      <c r="C60" s="11">
        <v>1.9727292984847251E-3</v>
      </c>
      <c r="D60" s="11">
        <f t="shared" si="25"/>
        <v>1.1274396966267286E-3</v>
      </c>
      <c r="E60" s="11">
        <v>9.5549036290660627E-4</v>
      </c>
      <c r="F60" s="11">
        <f t="shared" si="26"/>
        <v>2.0829300595333351E-3</v>
      </c>
      <c r="G60" s="200">
        <f t="shared" si="27"/>
        <v>5.1712433474111474E-2</v>
      </c>
      <c r="I60" s="11" t="str">
        <f t="shared" si="38"/>
        <v>Elementary occupations</v>
      </c>
      <c r="J60" s="11">
        <v>3.7412513185878011</v>
      </c>
      <c r="K60" s="11">
        <v>6.2548452979618778</v>
      </c>
      <c r="L60" s="11">
        <v>2.5135939793740767</v>
      </c>
      <c r="M60" s="11">
        <v>3.228972905506561</v>
      </c>
      <c r="N60" s="11">
        <v>5.7425668848806373</v>
      </c>
      <c r="P60" s="10" t="str">
        <f>name!D28</f>
        <v>91 Elementary trades and related occupations</v>
      </c>
      <c r="Q60" s="11">
        <v>4.9197810296978037</v>
      </c>
      <c r="R60" s="11">
        <v>3.9713962937997214</v>
      </c>
      <c r="S60" s="345">
        <f t="shared" si="28"/>
        <v>-0.94838473589808236</v>
      </c>
      <c r="T60" s="345">
        <v>2.6615208534903538</v>
      </c>
      <c r="U60" s="345">
        <f t="shared" si="29"/>
        <v>1.7131361175922715</v>
      </c>
      <c r="V60" s="346">
        <f t="shared" si="30"/>
        <v>2.9247611383395045E-2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7.6807622906798143E-2</v>
      </c>
      <c r="C61" s="11">
        <v>0.19733747382204636</v>
      </c>
      <c r="D61" s="11">
        <f t="shared" ref="D61" si="41">C61-B61</f>
        <v>0.12052985091524822</v>
      </c>
      <c r="E61" s="11">
        <v>9.2388027271134529E-2</v>
      </c>
      <c r="F61" s="11">
        <f t="shared" ref="F61" si="42">SUM(D61:E61)</f>
        <v>0.21291787818638275</v>
      </c>
      <c r="G61" s="200">
        <f t="shared" ref="G61" si="43">IF(B61&gt;0,(1+(E61/B61))^(1/($C$6-$B$6))-1,0)</f>
        <v>5.4060789099067197E-2</v>
      </c>
      <c r="P61" s="10" t="str">
        <f>name!D29</f>
        <v>92 Elementary administration and service occupations</v>
      </c>
      <c r="Q61" s="11">
        <v>48.46866131471436</v>
      </c>
      <c r="R61" s="11">
        <v>39.294467011696177</v>
      </c>
      <c r="S61" s="345">
        <f t="shared" ref="S61" si="44">R61-Q61</f>
        <v>-9.1741943030181829</v>
      </c>
      <c r="T61" s="345">
        <v>24.588912638372619</v>
      </c>
      <c r="U61" s="345">
        <f t="shared" ref="U61" si="45">SUM(S61:T61)</f>
        <v>15.414718335354436</v>
      </c>
      <c r="V61" s="346">
        <f t="shared" ref="V61" si="46">IF(Q61&gt;0,(1+(T61/Q61))^(1/($C$6-$B$6))-1,0)</f>
        <v>2.7732951962653907E-2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16.278962049384393</v>
      </c>
      <c r="C62" s="11">
        <f t="shared" ref="C62:F62" si="47">SUM(C36:C61)</f>
        <v>29.768459030137976</v>
      </c>
      <c r="D62" s="11">
        <f t="shared" si="47"/>
        <v>13.489496980753593</v>
      </c>
      <c r="E62" s="11">
        <f t="shared" si="47"/>
        <v>12.481885164978886</v>
      </c>
      <c r="F62" s="11">
        <f t="shared" si="47"/>
        <v>25.971382145732477</v>
      </c>
      <c r="G62" s="200">
        <f t="shared" si="27"/>
        <v>3.86717767828888E-2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585.62816592983097</v>
      </c>
      <c r="R62" s="11">
        <f>SUM(R36:R61)</f>
        <v>619.37423532760897</v>
      </c>
      <c r="S62" s="345">
        <f>R62-Q62</f>
        <v>33.746069397778001</v>
      </c>
      <c r="T62" s="11">
        <f>SUM(T36:T61)</f>
        <v>342.68008719369681</v>
      </c>
      <c r="U62" s="345">
        <f>SUM(S62:T62)</f>
        <v>376.42615659147481</v>
      </c>
      <c r="V62" s="346">
        <f t="shared" si="30"/>
        <v>3.1188395507896205E-2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8.9025327889304258</v>
      </c>
      <c r="K63" s="11">
        <f t="array" ref="K63:K71">MMULT(aggregation!$B$13:$AA$21,C152:C177)</f>
        <v>10.940275275643293</v>
      </c>
      <c r="L63" s="11">
        <f t="array" ref="L63:L71">MMULT(aggregation!$B$13:$AA$21,D152:D177)</f>
        <v>2.0377424867128662</v>
      </c>
      <c r="M63" s="11">
        <f t="array" ref="M63:M71">MMULT(aggregation!$B$13:$AA$21,E152:E177)</f>
        <v>5.5925032509810482</v>
      </c>
      <c r="N63" s="11">
        <f t="array" ref="N63:N71">MMULT(aggregation!$B$13:$AA$21,F152:F177)</f>
        <v>7.6302457376939135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11.967672069011932</v>
      </c>
      <c r="K64" s="11">
        <v>13.859211090690126</v>
      </c>
      <c r="L64" s="11">
        <v>1.8915390216781935</v>
      </c>
      <c r="M64" s="11">
        <v>5.5982517540600965</v>
      </c>
      <c r="N64" s="11">
        <v>7.4897907757382907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9.1426044641744699</v>
      </c>
      <c r="C65" s="11">
        <v>16.190119932932902</v>
      </c>
      <c r="D65" s="11">
        <f>C65-B65</f>
        <v>7.0475154687584318</v>
      </c>
      <c r="E65" s="11">
        <v>7.5922231948032657</v>
      </c>
      <c r="F65" s="11">
        <f>SUM(D65:E65)</f>
        <v>14.639738663561698</v>
      </c>
      <c r="G65" s="200">
        <f>IF(B65&gt;0,(1+(E65/B65))^(1/($C$6-$B$6))-1,0)</f>
        <v>4.1126308353433894E-2</v>
      </c>
      <c r="I65" s="11" t="str">
        <f>I54</f>
        <v>Associate professional occupations</v>
      </c>
      <c r="J65" s="11">
        <v>9.4357223141756208</v>
      </c>
      <c r="K65" s="11">
        <v>10.166523727386394</v>
      </c>
      <c r="L65" s="11">
        <v>0.73080141321077441</v>
      </c>
      <c r="M65" s="11">
        <v>4.4153246913238906</v>
      </c>
      <c r="N65" s="11">
        <v>5.1461261045346651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3.3413449543478944</v>
      </c>
      <c r="C66" s="11">
        <v>8.7206790035079269</v>
      </c>
      <c r="D66" s="11">
        <f t="shared" ref="D66:D89" si="50">C66-B66</f>
        <v>5.3793340491600325</v>
      </c>
      <c r="E66" s="11">
        <v>4.1987412433667322</v>
      </c>
      <c r="F66" s="11">
        <f t="shared" ref="F66:F89" si="51">SUM(D66:E66)</f>
        <v>9.5780752925267656</v>
      </c>
      <c r="G66" s="200">
        <f t="shared" ref="G66:G89" si="52">IF(B66&gt;0,(1+(E66/B66))^(1/($C$6-$B$6))-1,0)</f>
        <v>5.575626305532011E-2</v>
      </c>
      <c r="I66" s="11" t="str">
        <f>I55</f>
        <v>Administrative and secretarial occupations</v>
      </c>
      <c r="J66" s="11">
        <v>9.0408468585176518</v>
      </c>
      <c r="K66" s="11">
        <v>11.100265941237396</v>
      </c>
      <c r="L66" s="11">
        <v>2.0594190827197449</v>
      </c>
      <c r="M66" s="11">
        <v>5.6327919320190913</v>
      </c>
      <c r="N66" s="11">
        <v>7.6922110147388363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11.674129467346676</v>
      </c>
      <c r="C67" s="11">
        <v>21.529341520487431</v>
      </c>
      <c r="D67" s="11">
        <f t="shared" si="50"/>
        <v>9.8552120531407557</v>
      </c>
      <c r="E67" s="11">
        <v>7.6488882096483612</v>
      </c>
      <c r="F67" s="11">
        <f t="shared" si="51"/>
        <v>17.504100262789116</v>
      </c>
      <c r="G67" s="200">
        <f t="shared" si="52"/>
        <v>3.4165462392056867E-2</v>
      </c>
      <c r="I67" s="11" t="str">
        <f t="shared" ref="I67:I71" si="53">I56</f>
        <v>Skilled trades occupations</v>
      </c>
      <c r="J67" s="11">
        <v>5.5822081897230129</v>
      </c>
      <c r="K67" s="11">
        <v>8.2269156816646998</v>
      </c>
      <c r="L67" s="11">
        <v>2.644707491941686</v>
      </c>
      <c r="M67" s="11">
        <v>3.8195051813180219</v>
      </c>
      <c r="N67" s="11">
        <v>6.4642126732597083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9.4085630069750934</v>
      </c>
      <c r="C68" s="11">
        <v>17.845872633866648</v>
      </c>
      <c r="D68" s="11">
        <f t="shared" si="50"/>
        <v>8.4373096268915546</v>
      </c>
      <c r="E68" s="11">
        <v>7.817925054986036</v>
      </c>
      <c r="F68" s="11">
        <f t="shared" si="51"/>
        <v>16.255234681877589</v>
      </c>
      <c r="G68" s="200">
        <f t="shared" si="52"/>
        <v>4.1145828326080158E-2</v>
      </c>
      <c r="I68" s="11" t="str">
        <f t="shared" si="53"/>
        <v>Caring, leisure and other service occupations</v>
      </c>
      <c r="J68" s="11">
        <v>6.1407574528408952</v>
      </c>
      <c r="K68" s="11">
        <v>8.2864687652417999</v>
      </c>
      <c r="L68" s="11">
        <v>2.1457113124009051</v>
      </c>
      <c r="M68" s="11">
        <v>4.5872226510241951</v>
      </c>
      <c r="N68" s="11">
        <v>6.7329339634251006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27.121318586205554</v>
      </c>
      <c r="C69" s="11">
        <v>39.691047282139401</v>
      </c>
      <c r="D69" s="11">
        <f t="shared" ref="D69" si="54">C69-B69</f>
        <v>12.569728695933847</v>
      </c>
      <c r="E69" s="11">
        <v>18.600616207972266</v>
      </c>
      <c r="F69" s="11">
        <f t="shared" ref="F69" si="55">SUM(D69:E69)</f>
        <v>31.170344903906113</v>
      </c>
      <c r="G69" s="200">
        <f t="shared" si="52"/>
        <v>3.5430419929632251E-2</v>
      </c>
      <c r="I69" s="11" t="str">
        <f t="shared" si="53"/>
        <v>Sales and customer service occupations</v>
      </c>
      <c r="J69" s="11">
        <v>3.747488516138068</v>
      </c>
      <c r="K69" s="11">
        <v>5.4279570029060693</v>
      </c>
      <c r="L69" s="11">
        <v>1.6804684867680018</v>
      </c>
      <c r="M69" s="11">
        <v>2.2564563754543427</v>
      </c>
      <c r="N69" s="11">
        <v>3.9369248622223445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15.981348629872125</v>
      </c>
      <c r="C70" s="11">
        <v>30.275709267099</v>
      </c>
      <c r="D70" s="11">
        <f t="shared" si="50"/>
        <v>14.294360637226875</v>
      </c>
      <c r="E70" s="11">
        <v>13.115801945520262</v>
      </c>
      <c r="F70" s="11">
        <f t="shared" si="51"/>
        <v>27.410162582747137</v>
      </c>
      <c r="G70" s="200">
        <f t="shared" si="52"/>
        <v>4.0756509077606529E-2</v>
      </c>
      <c r="I70" s="11" t="str">
        <f t="shared" si="53"/>
        <v>Process, plant and machine operatives</v>
      </c>
      <c r="J70" s="11">
        <v>2.6604919597962198</v>
      </c>
      <c r="K70" s="11">
        <v>5.3203537879412046</v>
      </c>
      <c r="L70" s="11">
        <v>2.6598618281449848</v>
      </c>
      <c r="M70" s="11">
        <v>2.5805833692428166</v>
      </c>
      <c r="N70" s="11">
        <v>5.2404451973878015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2.6616395062264688</v>
      </c>
      <c r="C71" s="11">
        <v>4.2356956541191861</v>
      </c>
      <c r="D71" s="11">
        <f t="shared" si="50"/>
        <v>1.5740561478927173</v>
      </c>
      <c r="E71" s="11">
        <v>1.6727806966303593</v>
      </c>
      <c r="F71" s="11">
        <f t="shared" si="51"/>
        <v>3.2468368445230764</v>
      </c>
      <c r="G71" s="200">
        <f t="shared" si="52"/>
        <v>3.3043918079922241E-2</v>
      </c>
      <c r="I71" s="11" t="str">
        <f t="shared" si="53"/>
        <v>Elementary occupations</v>
      </c>
      <c r="J71" s="11">
        <v>3.3774887719222679</v>
      </c>
      <c r="K71" s="11">
        <v>5.0584026005210951</v>
      </c>
      <c r="L71" s="11">
        <v>1.6809138285988265</v>
      </c>
      <c r="M71" s="11">
        <v>2.6061077583051064</v>
      </c>
      <c r="N71" s="11">
        <v>4.2870215869039328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2.0344948677839523</v>
      </c>
      <c r="C72" s="11">
        <v>4.5409495871572449</v>
      </c>
      <c r="D72" s="11">
        <f t="shared" si="50"/>
        <v>2.5064547193732927</v>
      </c>
      <c r="E72" s="11">
        <v>2.0467072866486573</v>
      </c>
      <c r="F72" s="11">
        <f t="shared" si="51"/>
        <v>4.5531620060219495</v>
      </c>
      <c r="G72" s="200">
        <f t="shared" si="52"/>
        <v>4.7503382217828793E-2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0.66702448906946932</v>
      </c>
      <c r="C73" s="11">
        <v>1.6895713942140977</v>
      </c>
      <c r="D73" s="11">
        <f t="shared" si="50"/>
        <v>1.0225469051446283</v>
      </c>
      <c r="E73" s="11">
        <v>0.47179728655871017</v>
      </c>
      <c r="F73" s="11">
        <f t="shared" si="51"/>
        <v>1.4943441917033384</v>
      </c>
      <c r="G73" s="200">
        <f t="shared" si="52"/>
        <v>3.6305012814126014E-2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3.2039355812265153</v>
      </c>
      <c r="C74" s="11">
        <v>5.1279979459194411</v>
      </c>
      <c r="D74" s="11">
        <f t="shared" ref="D74:D75" si="56">C74-B74</f>
        <v>1.9240623646929258</v>
      </c>
      <c r="E74" s="11">
        <v>2.3413857049641762</v>
      </c>
      <c r="F74" s="11">
        <f t="shared" ref="F74:F75" si="57">SUM(D74:E74)</f>
        <v>4.2654480696571024</v>
      </c>
      <c r="G74" s="200">
        <f t="shared" si="52"/>
        <v>3.7248612436689532E-2</v>
      </c>
      <c r="I74" s="11" t="str">
        <f>I63</f>
        <v>Managers, directors and senior officials</v>
      </c>
      <c r="J74" s="11">
        <f t="array" ref="J74:J82">MMULT(aggregation!$B$13:$AA$21,B181:B206)</f>
        <v>26.757036816377127</v>
      </c>
      <c r="K74" s="11">
        <f t="array" ref="K74:K82">MMULT(aggregation!$B$13:$AA$21,C181:C206)</f>
        <v>25.683235739353851</v>
      </c>
      <c r="L74" s="11">
        <f t="array" ref="L74:L82">MMULT(aggregation!$B$13:$AA$21,D181:D206)</f>
        <v>-1.0738010770232753</v>
      </c>
      <c r="M74" s="11">
        <f t="array" ref="M74:M82">MMULT(aggregation!$B$13:$AA$21,E181:E206)</f>
        <v>10.792732947352363</v>
      </c>
      <c r="N74" s="11">
        <f t="array" ref="N74:N82">MMULT(aggregation!$B$13:$AA$21,F181:F206)</f>
        <v>9.7189318703290866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8.057976604593204</v>
      </c>
      <c r="C75" s="11">
        <v>14.835389169736596</v>
      </c>
      <c r="D75" s="11">
        <f t="shared" si="56"/>
        <v>6.7774125651433916</v>
      </c>
      <c r="E75" s="11">
        <v>6.3788945852210395</v>
      </c>
      <c r="F75" s="11">
        <f t="shared" si="57"/>
        <v>13.15630715036443</v>
      </c>
      <c r="G75" s="200">
        <f t="shared" si="52"/>
        <v>3.9640378377868046E-2</v>
      </c>
      <c r="I75" s="11" t="str">
        <f>I64</f>
        <v>Professional occupations</v>
      </c>
      <c r="J75" s="11">
        <v>32.946580663827689</v>
      </c>
      <c r="K75" s="11">
        <v>32.720138776690135</v>
      </c>
      <c r="L75" s="11">
        <v>-0.22644188713754643</v>
      </c>
      <c r="M75" s="11">
        <v>12.623574262781897</v>
      </c>
      <c r="N75" s="11">
        <v>12.397132375644352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7.0269505707326179</v>
      </c>
      <c r="C76" s="11">
        <v>14.134127441698569</v>
      </c>
      <c r="D76" s="11">
        <f t="shared" si="50"/>
        <v>7.1071768709659509</v>
      </c>
      <c r="E76" s="11">
        <v>6.3218367823520865</v>
      </c>
      <c r="F76" s="11">
        <f t="shared" si="51"/>
        <v>13.429013653318037</v>
      </c>
      <c r="G76" s="200">
        <f t="shared" si="52"/>
        <v>4.3706354767304445E-2</v>
      </c>
      <c r="I76" s="11" t="str">
        <f>I65</f>
        <v>Associate professional occupations</v>
      </c>
      <c r="J76" s="11">
        <v>33.219116289784225</v>
      </c>
      <c r="K76" s="11">
        <v>29.97783710264504</v>
      </c>
      <c r="L76" s="11">
        <v>-3.2412791871391842</v>
      </c>
      <c r="M76" s="11">
        <v>12.275620310404793</v>
      </c>
      <c r="N76" s="11">
        <v>9.0343411232656106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1.0090462921952417</v>
      </c>
      <c r="C77" s="11">
        <v>2.5941066112727178</v>
      </c>
      <c r="D77" s="11">
        <f t="shared" si="50"/>
        <v>1.5850603190774761</v>
      </c>
      <c r="E77" s="11">
        <v>1.2355279335726315</v>
      </c>
      <c r="F77" s="11">
        <f t="shared" si="51"/>
        <v>2.8205882526501078</v>
      </c>
      <c r="G77" s="200">
        <f t="shared" si="52"/>
        <v>5.4746740744965328E-2</v>
      </c>
      <c r="I77" s="11" t="str">
        <f>I66</f>
        <v>Administrative and secretarial occupations</v>
      </c>
      <c r="J77" s="11">
        <v>37.552252241339261</v>
      </c>
      <c r="K77" s="11">
        <v>30.223425152563536</v>
      </c>
      <c r="L77" s="11">
        <v>-7.328827088775725</v>
      </c>
      <c r="M77" s="11">
        <v>15.546466504825647</v>
      </c>
      <c r="N77" s="11">
        <v>8.2176394160499235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0.15956334312017478</v>
      </c>
      <c r="C78" s="11">
        <v>0.40504054178372145</v>
      </c>
      <c r="D78" s="11">
        <f t="shared" si="50"/>
        <v>0.24547719866354667</v>
      </c>
      <c r="E78" s="11">
        <v>0.17695559856882193</v>
      </c>
      <c r="F78" s="11">
        <f t="shared" si="51"/>
        <v>0.4224327972323686</v>
      </c>
      <c r="G78" s="200">
        <f t="shared" si="52"/>
        <v>5.1005751119282738E-2</v>
      </c>
      <c r="I78" s="11" t="str">
        <f t="shared" ref="I78:I82" si="58">I67</f>
        <v>Skilled trades occupations</v>
      </c>
      <c r="J78" s="11">
        <v>39.87566498764771</v>
      </c>
      <c r="K78" s="11">
        <v>35.644702204129018</v>
      </c>
      <c r="L78" s="11">
        <v>-4.2309627835186863</v>
      </c>
      <c r="M78" s="11">
        <v>13.628936800213365</v>
      </c>
      <c r="N78" s="11">
        <v>9.397974016694679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0.6931253131729892</v>
      </c>
      <c r="C79" s="11">
        <v>1.8221986037233717</v>
      </c>
      <c r="D79" s="11">
        <f t="shared" si="50"/>
        <v>1.1290732905503824</v>
      </c>
      <c r="E79" s="11">
        <v>0.75717850211240056</v>
      </c>
      <c r="F79" s="11">
        <f t="shared" si="51"/>
        <v>1.8862517926627831</v>
      </c>
      <c r="G79" s="200">
        <f t="shared" si="52"/>
        <v>5.045265235494556E-2</v>
      </c>
      <c r="I79" s="11" t="str">
        <f t="shared" si="58"/>
        <v>Caring, leisure and other service occupations</v>
      </c>
      <c r="J79" s="11">
        <v>43.933319104977016</v>
      </c>
      <c r="K79" s="11">
        <v>59.080867429952015</v>
      </c>
      <c r="L79" s="11">
        <v>15.147548324975007</v>
      </c>
      <c r="M79" s="11">
        <v>28.395474917933548</v>
      </c>
      <c r="N79" s="11">
        <v>43.543023242908554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0.25026382816965326</v>
      </c>
      <c r="C80" s="11">
        <v>0.51780342053472328</v>
      </c>
      <c r="D80" s="11">
        <f t="shared" ref="D80" si="59">C80-B80</f>
        <v>0.26753959236507002</v>
      </c>
      <c r="E80" s="11">
        <v>0.25128331892387046</v>
      </c>
      <c r="F80" s="11">
        <f t="shared" ref="F80" si="60">SUM(D80:E80)</f>
        <v>0.51882291128894042</v>
      </c>
      <c r="G80" s="200">
        <f t="shared" si="52"/>
        <v>4.7436198636492399E-2</v>
      </c>
      <c r="I80" s="11" t="str">
        <f t="shared" si="58"/>
        <v>Sales and customer service occupations</v>
      </c>
      <c r="J80" s="11">
        <v>29.693363809677749</v>
      </c>
      <c r="K80" s="11">
        <v>33.595234195564103</v>
      </c>
      <c r="L80" s="11">
        <v>3.9018703858863555</v>
      </c>
      <c r="M80" s="11">
        <v>13.925081201534766</v>
      </c>
      <c r="N80" s="11">
        <v>17.826951587421121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0.76467491495892326</v>
      </c>
      <c r="C81" s="11">
        <v>1.6827782197605992</v>
      </c>
      <c r="D81" s="11">
        <f t="shared" si="50"/>
        <v>0.9181033048016759</v>
      </c>
      <c r="E81" s="11">
        <v>0.78067014687983305</v>
      </c>
      <c r="F81" s="11">
        <f t="shared" si="51"/>
        <v>1.698773451681509</v>
      </c>
      <c r="G81" s="200">
        <f t="shared" si="52"/>
        <v>4.8020814965338721E-2</v>
      </c>
      <c r="I81" s="11" t="str">
        <f t="shared" si="58"/>
        <v>Process, plant and machine operatives</v>
      </c>
      <c r="J81" s="11">
        <v>19.929113720056186</v>
      </c>
      <c r="K81" s="11">
        <v>26.774856817664627</v>
      </c>
      <c r="L81" s="11">
        <v>6.845743097608441</v>
      </c>
      <c r="M81" s="11">
        <v>10.273607585548319</v>
      </c>
      <c r="N81" s="11">
        <v>17.11935068315676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2.8705987534369304</v>
      </c>
      <c r="C82" s="11">
        <v>7.5496229088414459</v>
      </c>
      <c r="D82" s="11">
        <f t="shared" si="50"/>
        <v>4.679024155404516</v>
      </c>
      <c r="E82" s="11">
        <v>3.4918012670519252</v>
      </c>
      <c r="F82" s="11">
        <f t="shared" si="51"/>
        <v>8.1708254224564421</v>
      </c>
      <c r="G82" s="200">
        <f t="shared" si="52"/>
        <v>5.449186076260859E-2</v>
      </c>
      <c r="I82" s="11" t="str">
        <f t="shared" si="58"/>
        <v>Elementary occupations</v>
      </c>
      <c r="J82" s="11">
        <v>22.774802323783433</v>
      </c>
      <c r="K82" s="11">
        <v>24.188764053911086</v>
      </c>
      <c r="L82" s="11">
        <v>1.4139617301276548</v>
      </c>
      <c r="M82" s="11">
        <v>10.723435924312621</v>
      </c>
      <c r="N82" s="11">
        <v>12.137397654440274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0.47053840939400443</v>
      </c>
      <c r="C83" s="11">
        <v>1.1363071570705323</v>
      </c>
      <c r="D83" s="11">
        <f t="shared" ref="D83:D84" si="61">C83-B83</f>
        <v>0.66576874767652794</v>
      </c>
      <c r="E83" s="11">
        <v>0.47194894499198631</v>
      </c>
      <c r="F83" s="11">
        <f t="shared" ref="F83:F84" si="62">SUM(D83:E83)</f>
        <v>1.1377176926685142</v>
      </c>
      <c r="G83" s="200">
        <f t="shared" si="52"/>
        <v>4.7398699005994471E-2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4.1371529734282285E-2</v>
      </c>
      <c r="C84" s="11">
        <v>7.3130980526891501E-2</v>
      </c>
      <c r="D84" s="11">
        <f t="shared" si="61"/>
        <v>3.1759450792609216E-2</v>
      </c>
      <c r="E84" s="11">
        <v>3.3519331960641753E-2</v>
      </c>
      <c r="F84" s="11">
        <f t="shared" si="62"/>
        <v>6.5278782753250969E-2</v>
      </c>
      <c r="G84" s="200">
        <f t="shared" si="52"/>
        <v>4.035561753560768E-2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2.0797256170664724</v>
      </c>
      <c r="C85" s="11">
        <v>4.4722603000195598</v>
      </c>
      <c r="D85" s="11">
        <f t="shared" si="50"/>
        <v>2.3925346829530874</v>
      </c>
      <c r="E85" s="11">
        <v>1.8369422452362028</v>
      </c>
      <c r="F85" s="11">
        <f t="shared" si="51"/>
        <v>4.2294769281892899</v>
      </c>
      <c r="G85" s="200">
        <f t="shared" si="52"/>
        <v>4.3103446168468063E-2</v>
      </c>
      <c r="I85" s="11" t="str">
        <f>I74</f>
        <v>Managers, directors and senior officials</v>
      </c>
      <c r="J85" s="11">
        <f t="array" ref="J85:J93">MMULT(aggregation!$B$13:$AA$21,B210:B235)</f>
        <v>20.698844259709201</v>
      </c>
      <c r="K85" s="11">
        <f t="array" ref="K85:K93">MMULT(aggregation!$B$13:$AA$21,C210:C235)</f>
        <v>13.995479356459438</v>
      </c>
      <c r="L85" s="11">
        <f t="array" ref="L85:L93">MMULT(aggregation!$B$13:$AA$21,D210:D235)</f>
        <v>-6.7033649032497626</v>
      </c>
      <c r="M85" s="11">
        <f t="array" ref="M85:M93">MMULT(aggregation!$B$13:$AA$21,E210:E235)</f>
        <v>8.0496735954712584</v>
      </c>
      <c r="N85" s="11">
        <f t="array" ref="N85:N93">MMULT(aggregation!$B$13:$AA$21,F210:F235)</f>
        <v>1.3463086922214949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0.86455453182597797</v>
      </c>
      <c r="C86" s="11">
        <v>2.7134111422131393</v>
      </c>
      <c r="D86" s="11">
        <f t="shared" si="50"/>
        <v>1.8488566103871613</v>
      </c>
      <c r="E86" s="11">
        <v>1.0129148262659455</v>
      </c>
      <c r="F86" s="11">
        <f t="shared" si="51"/>
        <v>2.8617714366531066</v>
      </c>
      <c r="G86" s="200">
        <f t="shared" si="52"/>
        <v>5.3057367842117786E-2</v>
      </c>
      <c r="I86" s="11" t="str">
        <f>I75</f>
        <v>Professional occupations</v>
      </c>
      <c r="J86" s="11">
        <v>21.745416445778329</v>
      </c>
      <c r="K86" s="11">
        <v>13.848286858310694</v>
      </c>
      <c r="L86" s="11">
        <v>-7.897129587467635</v>
      </c>
      <c r="M86" s="11">
        <v>6.7398911829425296</v>
      </c>
      <c r="N86" s="11">
        <v>-1.1572384045251058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0.45796679314070537</v>
      </c>
      <c r="C87" s="11">
        <v>1.6258044159411276</v>
      </c>
      <c r="D87" s="11">
        <f t="shared" ref="D87:D88" si="63">C87-B87</f>
        <v>1.1678376228004221</v>
      </c>
      <c r="E87" s="11">
        <v>0.6292013446829704</v>
      </c>
      <c r="F87" s="11">
        <f t="shared" ref="F87:F88" si="64">SUM(D87:E87)</f>
        <v>1.7970389674833926</v>
      </c>
      <c r="G87" s="200">
        <f t="shared" si="52"/>
        <v>5.9328967946025157E-2</v>
      </c>
      <c r="I87" s="11" t="str">
        <f>I76</f>
        <v>Associate professional occupations</v>
      </c>
      <c r="J87" s="11">
        <v>24.474307275408101</v>
      </c>
      <c r="K87" s="11">
        <v>14.953471167822563</v>
      </c>
      <c r="L87" s="11">
        <v>-9.5208361075855397</v>
      </c>
      <c r="M87" s="11">
        <v>7.183828250000083</v>
      </c>
      <c r="N87" s="11">
        <v>-2.3370078575854563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0.52625037661522689</v>
      </c>
      <c r="C88" s="11">
        <v>1.2812924983524419</v>
      </c>
      <c r="D88" s="11">
        <f t="shared" si="63"/>
        <v>0.75504212173721497</v>
      </c>
      <c r="E88" s="11">
        <v>0.68772283208601293</v>
      </c>
      <c r="F88" s="11">
        <f t="shared" si="64"/>
        <v>1.4427649538232279</v>
      </c>
      <c r="G88" s="200">
        <f t="shared" si="52"/>
        <v>5.7307011385616002E-2</v>
      </c>
      <c r="I88" s="11" t="str">
        <f>I77</f>
        <v>Administrative and secretarial occupations</v>
      </c>
      <c r="J88" s="11">
        <v>39.646046843617107</v>
      </c>
      <c r="K88" s="11">
        <v>19.291438694429658</v>
      </c>
      <c r="L88" s="11">
        <v>-20.354608149187449</v>
      </c>
      <c r="M88" s="11">
        <v>11.986794688302433</v>
      </c>
      <c r="N88" s="11">
        <v>-8.3678134608850137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0.17201120083586904</v>
      </c>
      <c r="C89" s="11">
        <v>0.40012930355552223</v>
      </c>
      <c r="D89" s="11">
        <f t="shared" si="50"/>
        <v>0.22811810271965319</v>
      </c>
      <c r="E89" s="11">
        <v>0.17694702352084996</v>
      </c>
      <c r="F89" s="11">
        <f t="shared" si="51"/>
        <v>0.40506512624050317</v>
      </c>
      <c r="G89" s="200">
        <f t="shared" si="52"/>
        <v>4.8289206135122109E-2</v>
      </c>
      <c r="I89" s="11" t="str">
        <f t="shared" ref="I89:I93" si="65">I78</f>
        <v>Skilled trades occupations</v>
      </c>
      <c r="J89" s="11">
        <v>29.063201448359653</v>
      </c>
      <c r="K89" s="11">
        <v>21.551122663205696</v>
      </c>
      <c r="L89" s="11">
        <v>-7.5120787851539621</v>
      </c>
      <c r="M89" s="11">
        <v>10.153057924759198</v>
      </c>
      <c r="N89" s="11">
        <v>2.6409791396052356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1.6797578252127396</v>
      </c>
      <c r="C90" s="11">
        <v>4.1514367394613529</v>
      </c>
      <c r="D90" s="11">
        <f t="shared" ref="D90" si="66">C90-B90</f>
        <v>2.4716789142486135</v>
      </c>
      <c r="E90" s="11">
        <v>1.9311013710626914</v>
      </c>
      <c r="F90" s="11">
        <f t="shared" ref="F90" si="67">SUM(D90:E90)</f>
        <v>4.4027802853113052</v>
      </c>
      <c r="G90" s="200">
        <f t="shared" ref="G90:G91" si="68">IF(B90&gt;0,(1+(E90/B90))^(1/($C$6-$B$6))-1,0)</f>
        <v>5.2343667546687733E-2</v>
      </c>
      <c r="I90" s="11" t="str">
        <f t="shared" si="65"/>
        <v>Caring, leisure and other service occupations</v>
      </c>
      <c r="J90" s="11">
        <v>33.340321411479323</v>
      </c>
      <c r="K90" s="11">
        <v>22.551673733573736</v>
      </c>
      <c r="L90" s="11">
        <v>-10.788647677905583</v>
      </c>
      <c r="M90" s="11">
        <v>13.724166563947227</v>
      </c>
      <c r="N90" s="11">
        <v>2.9355188860416441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112.36077945743321</v>
      </c>
      <c r="C91" s="11">
        <f t="shared" ref="C91:F91" si="69">SUM(C65:C90)</f>
        <v>209.24182367593562</v>
      </c>
      <c r="D91" s="11">
        <f t="shared" si="69"/>
        <v>96.881044218502353</v>
      </c>
      <c r="E91" s="11">
        <f t="shared" si="69"/>
        <v>91.681312885588724</v>
      </c>
      <c r="F91" s="11">
        <f t="shared" si="69"/>
        <v>188.56235710409106</v>
      </c>
      <c r="G91" s="200">
        <f t="shared" si="68"/>
        <v>4.0575672451368172E-2</v>
      </c>
      <c r="I91" s="11" t="str">
        <f t="shared" si="65"/>
        <v>Sales and customer service occupations</v>
      </c>
      <c r="J91" s="11">
        <v>28.01280309084374</v>
      </c>
      <c r="K91" s="11">
        <v>19.526011572762528</v>
      </c>
      <c r="L91" s="11">
        <v>-8.4867915180812119</v>
      </c>
      <c r="M91" s="11">
        <v>10.857947757331555</v>
      </c>
      <c r="N91" s="11">
        <v>2.3711562392503414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24.574843227855649</v>
      </c>
      <c r="K92" s="11">
        <v>25.071088014971739</v>
      </c>
      <c r="L92" s="11">
        <v>0.49624478711609044</v>
      </c>
      <c r="M92" s="11">
        <v>12.14144254798876</v>
      </c>
      <c r="N92" s="11">
        <v>12.63768733510485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36.120391595072995</v>
      </c>
      <c r="K93" s="11">
        <v>27.698699233772821</v>
      </c>
      <c r="L93" s="11">
        <v>-8.4216923613001775</v>
      </c>
      <c r="M93" s="11">
        <v>14.434666618112153</v>
      </c>
      <c r="N93" s="11">
        <v>6.0129742568119742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23.122570526336368</v>
      </c>
      <c r="C94" s="11">
        <v>28.3071980302466</v>
      </c>
      <c r="D94" s="11">
        <f>C94-B94</f>
        <v>5.1846275039102316</v>
      </c>
      <c r="E94" s="11">
        <v>14.907495092611436</v>
      </c>
      <c r="F94" s="11">
        <f>SUM(D94:E94)</f>
        <v>20.092122596521669</v>
      </c>
      <c r="G94" s="200">
        <f>IF(B94&gt;0,(1+(E94/B94))^(1/($C$6-$B$6))-1,0)</f>
        <v>3.3727486375896065E-2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7.8905078983122356</v>
      </c>
      <c r="C95" s="11">
        <v>13.873054897932086</v>
      </c>
      <c r="D95" s="11">
        <f t="shared" ref="D95:D118" si="72">C95-B95</f>
        <v>5.9825469996198501</v>
      </c>
      <c r="E95" s="11">
        <v>7.4345800752073217</v>
      </c>
      <c r="F95" s="11">
        <f t="shared" ref="F95:F118" si="73">SUM(D95:E95)</f>
        <v>13.417127074827171</v>
      </c>
      <c r="G95" s="200">
        <f t="shared" ref="G95:G120" si="74">IF(B95&gt;0,(1+(E95/B95))^(1/($C$6-$B$6))-1,0)</f>
        <v>4.5249257755375361E-2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21.217355591775505</v>
      </c>
      <c r="C96" s="11">
        <v>25.278249895364763</v>
      </c>
      <c r="D96" s="11">
        <f t="shared" si="72"/>
        <v>4.060894303589258</v>
      </c>
      <c r="E96" s="11">
        <v>9.3072124880844189</v>
      </c>
      <c r="F96" s="11">
        <f t="shared" si="73"/>
        <v>13.368106791673677</v>
      </c>
      <c r="G96" s="200">
        <f t="shared" si="74"/>
        <v>2.4543851790894244E-2</v>
      </c>
      <c r="I96" s="11" t="str">
        <f>I85</f>
        <v>Managers, directors and senior officials</v>
      </c>
      <c r="J96" s="11">
        <f t="array" ref="J96:J104">MMULT(aggregation!$B$13:$AA$21,B239:B264)</f>
        <v>13.214446270024878</v>
      </c>
      <c r="K96" s="11">
        <f t="array" ref="K96:K104">MMULT(aggregation!$B$13:$AA$21,C239:C264)</f>
        <v>8.6946299372802756</v>
      </c>
      <c r="L96" s="11">
        <f t="array" ref="L96:L104">MMULT(aggregation!$B$13:$AA$21,D239:D264)</f>
        <v>-4.5198163327446021</v>
      </c>
      <c r="M96" s="11">
        <f t="array" ref="M96:M104">MMULT(aggregation!$B$13:$AA$21,E239:E264)</f>
        <v>4.6372962990999014</v>
      </c>
      <c r="N96" s="11">
        <f t="array" ref="N96:N104">MMULT(aggregation!$B$13:$AA$21,F239:F264)</f>
        <v>0.11747996635530011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19.656606038946588</v>
      </c>
      <c r="C97" s="11">
        <v>24.100447707968172</v>
      </c>
      <c r="D97" s="11">
        <f t="shared" si="72"/>
        <v>4.4438416690215838</v>
      </c>
      <c r="E97" s="11">
        <v>12.771921590476639</v>
      </c>
      <c r="F97" s="11">
        <f t="shared" si="73"/>
        <v>17.215763259498225</v>
      </c>
      <c r="G97" s="200">
        <f t="shared" si="74"/>
        <v>3.3938196874687021E-2</v>
      </c>
      <c r="I97" s="11" t="str">
        <f>I86</f>
        <v>Professional occupations</v>
      </c>
      <c r="J97" s="11">
        <v>12.341026403357329</v>
      </c>
      <c r="K97" s="11">
        <v>7.2479247819001333</v>
      </c>
      <c r="L97" s="11">
        <v>-5.0931016214571958</v>
      </c>
      <c r="M97" s="11">
        <v>3.3164461362375999</v>
      </c>
      <c r="N97" s="11">
        <v>-1.7766554852195962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15.543590777564544</v>
      </c>
      <c r="C98" s="11">
        <v>9.7063927446618887</v>
      </c>
      <c r="D98" s="11">
        <f t="shared" ref="D98" si="75">C98-B98</f>
        <v>-5.8371980329026556</v>
      </c>
      <c r="E98" s="11">
        <v>6.1842755594142096</v>
      </c>
      <c r="F98" s="11">
        <f t="shared" ref="F98" si="76">SUM(D98:E98)</f>
        <v>0.34707752651155399</v>
      </c>
      <c r="G98" s="200">
        <f t="shared" si="74"/>
        <v>2.2580990706508874E-2</v>
      </c>
      <c r="I98" s="11" t="str">
        <f>I87</f>
        <v>Associate professional occupations</v>
      </c>
      <c r="J98" s="11">
        <v>13.43625407882206</v>
      </c>
      <c r="K98" s="11">
        <v>7.3537857873233339</v>
      </c>
      <c r="L98" s="11">
        <v>-6.082468291498726</v>
      </c>
      <c r="M98" s="11">
        <v>3.4074750801597951</v>
      </c>
      <c r="N98" s="11">
        <v>-2.6749932113389305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29.530730734652952</v>
      </c>
      <c r="C99" s="11">
        <v>37.553064250857972</v>
      </c>
      <c r="D99" s="11">
        <f t="shared" si="72"/>
        <v>8.0223335162050198</v>
      </c>
      <c r="E99" s="11">
        <v>17.899145800834201</v>
      </c>
      <c r="F99" s="11">
        <f t="shared" si="73"/>
        <v>25.921479317039221</v>
      </c>
      <c r="G99" s="200">
        <f t="shared" si="74"/>
        <v>3.2092257352445808E-2</v>
      </c>
      <c r="I99" s="11" t="str">
        <f>I88</f>
        <v>Administrative and secretarial occupations</v>
      </c>
      <c r="J99" s="11">
        <v>19.000349830387869</v>
      </c>
      <c r="K99" s="11">
        <v>4.7988038658185337</v>
      </c>
      <c r="L99" s="11">
        <v>-14.201545964569334</v>
      </c>
      <c r="M99" s="11">
        <v>3.7498910594951478</v>
      </c>
      <c r="N99" s="11">
        <v>-10.451654905074186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6.4890538394643551</v>
      </c>
      <c r="C100" s="11">
        <v>7.2825743560428986</v>
      </c>
      <c r="D100" s="11">
        <f t="shared" si="72"/>
        <v>0.7935205165785435</v>
      </c>
      <c r="E100" s="11">
        <v>3.0142483210180737</v>
      </c>
      <c r="F100" s="11">
        <f t="shared" si="73"/>
        <v>3.8077688375966172</v>
      </c>
      <c r="G100" s="200">
        <f t="shared" si="74"/>
        <v>2.5761065598124189E-2</v>
      </c>
      <c r="I100" s="11" t="str">
        <f t="shared" ref="I100:I104" si="77">I89</f>
        <v>Skilled trades occupations</v>
      </c>
      <c r="J100" s="11">
        <v>16.038619710280045</v>
      </c>
      <c r="K100" s="11">
        <v>12.179554031967351</v>
      </c>
      <c r="L100" s="11">
        <v>-3.859065678312696</v>
      </c>
      <c r="M100" s="11">
        <v>5.4884497525977842</v>
      </c>
      <c r="N100" s="11">
        <v>1.6293840742850878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6.2378019468983608</v>
      </c>
      <c r="C101" s="11">
        <v>8.380982654655508</v>
      </c>
      <c r="D101" s="11">
        <f t="shared" si="72"/>
        <v>2.1431807077571472</v>
      </c>
      <c r="E101" s="11">
        <v>4.709664761094122</v>
      </c>
      <c r="F101" s="11">
        <f t="shared" si="73"/>
        <v>6.8528454688512692</v>
      </c>
      <c r="G101" s="200">
        <f t="shared" si="74"/>
        <v>3.8210627362867067E-2</v>
      </c>
      <c r="I101" s="11" t="str">
        <f t="shared" si="77"/>
        <v>Caring, leisure and other service occupations</v>
      </c>
      <c r="J101" s="11">
        <v>8.3393369731392433</v>
      </c>
      <c r="K101" s="11">
        <v>4.7532564803894761</v>
      </c>
      <c r="L101" s="11">
        <v>-3.5860804927497667</v>
      </c>
      <c r="M101" s="11">
        <v>2.2606070342916662</v>
      </c>
      <c r="N101" s="11">
        <v>-1.3254734584581007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3.2047849268603756</v>
      </c>
      <c r="C102" s="11">
        <v>6.6412970504779478</v>
      </c>
      <c r="D102" s="11">
        <f t="shared" si="72"/>
        <v>3.4365121236175722</v>
      </c>
      <c r="E102" s="11">
        <v>2.1781555483772825</v>
      </c>
      <c r="F102" s="11">
        <f t="shared" si="73"/>
        <v>5.6146676719948552</v>
      </c>
      <c r="G102" s="200">
        <f t="shared" si="74"/>
        <v>3.5177234650690892E-2</v>
      </c>
      <c r="I102" s="11" t="str">
        <f t="shared" si="77"/>
        <v>Sales and customer service occupations</v>
      </c>
      <c r="J102" s="11">
        <v>15.637167272988659</v>
      </c>
      <c r="K102" s="11">
        <v>7.8983327614602148</v>
      </c>
      <c r="L102" s="11">
        <v>-7.7388345115284443</v>
      </c>
      <c r="M102" s="11">
        <v>3.8988805463491385</v>
      </c>
      <c r="N102" s="11">
        <v>-3.8399539651793062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6.8681838910807693</v>
      </c>
      <c r="C103" s="11">
        <v>7.0026000474884862</v>
      </c>
      <c r="D103" s="11">
        <f t="shared" ref="D103:D104" si="78">C103-B103</f>
        <v>0.13441615640771687</v>
      </c>
      <c r="E103" s="11">
        <v>3.3612225418977166</v>
      </c>
      <c r="F103" s="11">
        <f t="shared" ref="F103:F104" si="79">SUM(D103:E103)</f>
        <v>3.4956386983054335</v>
      </c>
      <c r="G103" s="200">
        <f t="shared" si="74"/>
        <v>2.6913590086204975E-2</v>
      </c>
      <c r="I103" s="11" t="str">
        <f t="shared" si="77"/>
        <v>Process, plant and machine operatives</v>
      </c>
      <c r="J103" s="11">
        <v>19.298184649124053</v>
      </c>
      <c r="K103" s="11">
        <v>13.677355764578945</v>
      </c>
      <c r="L103" s="11">
        <v>-5.6208288845451078</v>
      </c>
      <c r="M103" s="11">
        <v>7.44585406306064</v>
      </c>
      <c r="N103" s="11">
        <v>1.8250251785155318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17.898522972893659</v>
      </c>
      <c r="C104" s="11">
        <v>20.181570589335241</v>
      </c>
      <c r="D104" s="11">
        <f t="shared" si="78"/>
        <v>2.2830476164415821</v>
      </c>
      <c r="E104" s="11">
        <v>9.8998630665324487</v>
      </c>
      <c r="F104" s="11">
        <f t="shared" si="79"/>
        <v>12.182910682974031</v>
      </c>
      <c r="G104" s="200">
        <f t="shared" si="74"/>
        <v>2.9785626801754006E-2</v>
      </c>
      <c r="I104" s="11" t="str">
        <f t="shared" si="77"/>
        <v>Elementary occupations</v>
      </c>
      <c r="J104" s="11">
        <v>33.558611187007322</v>
      </c>
      <c r="K104" s="11">
        <v>23.433687691907618</v>
      </c>
      <c r="L104" s="11">
        <v>-10.124923495099702</v>
      </c>
      <c r="M104" s="11">
        <v>11.206971949403307</v>
      </c>
      <c r="N104" s="11">
        <v>1.082048454303604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23.946750243815409</v>
      </c>
      <c r="C105" s="11">
        <v>31.913544863535684</v>
      </c>
      <c r="D105" s="11">
        <f t="shared" si="72"/>
        <v>7.9667946197202753</v>
      </c>
      <c r="E105" s="11">
        <v>15.540959433502778</v>
      </c>
      <c r="F105" s="11">
        <f t="shared" si="73"/>
        <v>23.507754053223053</v>
      </c>
      <c r="G105" s="200">
        <f t="shared" si="74"/>
        <v>3.3905924709693558E-2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3.4305673568541359</v>
      </c>
      <c r="C106" s="11">
        <v>7.3267139399684176</v>
      </c>
      <c r="D106" s="11">
        <f t="shared" si="72"/>
        <v>3.8961465831142816</v>
      </c>
      <c r="E106" s="11">
        <v>3.6068441742372293</v>
      </c>
      <c r="F106" s="11">
        <f t="shared" si="73"/>
        <v>7.5029907573515109</v>
      </c>
      <c r="G106" s="200">
        <f t="shared" si="74"/>
        <v>4.9066776111421184E-2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1.2522288531061609</v>
      </c>
      <c r="C107" s="11">
        <v>2.2811597366492471</v>
      </c>
      <c r="D107" s="11">
        <f t="shared" si="72"/>
        <v>1.0289308835430861</v>
      </c>
      <c r="E107" s="11">
        <v>1.2160268757814565</v>
      </c>
      <c r="F107" s="11">
        <f t="shared" si="73"/>
        <v>2.2449577593245427</v>
      </c>
      <c r="G107" s="200">
        <f t="shared" si="74"/>
        <v>4.6278007107764196E-2</v>
      </c>
      <c r="I107" s="11" t="str">
        <f>I96</f>
        <v>Managers, directors and senior officials</v>
      </c>
      <c r="J107" s="11">
        <f t="array" ref="J107:J115">MMULT(aggregation!$B$13:$AA$21,B268:B293)</f>
        <v>3.1952099150010853</v>
      </c>
      <c r="K107" s="11">
        <f t="array" ref="K107:K115">MMULT(aggregation!$B$13:$AA$21,C268:C293)</f>
        <v>2.3837822562274944</v>
      </c>
      <c r="L107" s="11">
        <f t="array" ref="L107:L115">MMULT(aggregation!$B$13:$AA$21,D268:D293)</f>
        <v>-0.81142765877359069</v>
      </c>
      <c r="M107" s="11">
        <f t="array" ref="M107:M115">MMULT(aggregation!$B$13:$AA$21,E268:E293)</f>
        <v>1.0475005005658911</v>
      </c>
      <c r="N107" s="11">
        <f t="array" ref="N107:N115">MMULT(aggregation!$B$13:$AA$21,F268:F293)</f>
        <v>0.23607284179230037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1.9624896412532398</v>
      </c>
      <c r="C108" s="11">
        <v>3.4805383070495295</v>
      </c>
      <c r="D108" s="11">
        <f t="shared" si="72"/>
        <v>1.5180486657962897</v>
      </c>
      <c r="E108" s="11">
        <v>1.5041373277874295</v>
      </c>
      <c r="F108" s="11">
        <f t="shared" si="73"/>
        <v>3.0221859935837192</v>
      </c>
      <c r="G108" s="200">
        <f t="shared" si="74"/>
        <v>3.8659782666569553E-2</v>
      </c>
      <c r="I108" s="11" t="str">
        <f>I97</f>
        <v>Professional occupations</v>
      </c>
      <c r="J108" s="11">
        <v>2.778098947965038</v>
      </c>
      <c r="K108" s="11">
        <v>2.0617267663352954</v>
      </c>
      <c r="L108" s="11">
        <v>-0.71637218162974248</v>
      </c>
      <c r="M108" s="11">
        <v>0.91785910196675569</v>
      </c>
      <c r="N108" s="11">
        <v>0.20148692033701315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1.0421546737418403</v>
      </c>
      <c r="C109" s="11">
        <v>1.7268569609080766</v>
      </c>
      <c r="D109" s="11">
        <f t="shared" ref="D109" si="80">C109-B109</f>
        <v>0.68470228716623627</v>
      </c>
      <c r="E109" s="11">
        <v>0.83215339268312127</v>
      </c>
      <c r="F109" s="11">
        <f t="shared" ref="F109" si="81">SUM(D109:E109)</f>
        <v>1.5168556798493575</v>
      </c>
      <c r="G109" s="200">
        <f t="shared" si="74"/>
        <v>3.9905606338278776E-2</v>
      </c>
      <c r="I109" s="11" t="str">
        <f>I98</f>
        <v>Associate professional occupations</v>
      </c>
      <c r="J109" s="11">
        <v>3.0087549678910852</v>
      </c>
      <c r="K109" s="11">
        <v>1.9836495727298213</v>
      </c>
      <c r="L109" s="11">
        <v>-1.0251053951612641</v>
      </c>
      <c r="M109" s="11">
        <v>0.89462663418223742</v>
      </c>
      <c r="N109" s="11">
        <v>-0.13047876097902664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1.6963215019886182</v>
      </c>
      <c r="C110" s="11">
        <v>2.4820757772317195</v>
      </c>
      <c r="D110" s="11">
        <f t="shared" si="72"/>
        <v>0.78575427524310126</v>
      </c>
      <c r="E110" s="11">
        <v>1.2079953778354469</v>
      </c>
      <c r="F110" s="11">
        <f t="shared" si="73"/>
        <v>1.9937496530785481</v>
      </c>
      <c r="G110" s="200">
        <f t="shared" si="74"/>
        <v>3.649940102371696E-2</v>
      </c>
      <c r="I110" s="11" t="str">
        <f>I99</f>
        <v>Administrative and secretarial occupations</v>
      </c>
      <c r="J110" s="11">
        <v>4.8799612948951685</v>
      </c>
      <c r="K110" s="11">
        <v>3.3038002397475479</v>
      </c>
      <c r="L110" s="11">
        <v>-1.5761610551476208</v>
      </c>
      <c r="M110" s="11">
        <v>1.433077781144815</v>
      </c>
      <c r="N110" s="11">
        <v>-0.14308327400280574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9.2503457666863547</v>
      </c>
      <c r="C111" s="11">
        <v>13.69109311216388</v>
      </c>
      <c r="D111" s="11">
        <f>C111-B111</f>
        <v>4.4407473454775257</v>
      </c>
      <c r="E111" s="11">
        <v>8.0209008372106734</v>
      </c>
      <c r="F111" s="11">
        <f>SUM(D111:E111)</f>
        <v>12.461648182688199</v>
      </c>
      <c r="G111" s="200">
        <f t="shared" si="74"/>
        <v>4.2503962993797328E-2</v>
      </c>
      <c r="I111" s="11" t="str">
        <f t="shared" ref="I111:I115" si="82">I100</f>
        <v>Skilled trades occupations</v>
      </c>
      <c r="J111" s="11">
        <v>7.3613392052776012</v>
      </c>
      <c r="K111" s="11">
        <v>3.1475433506960635</v>
      </c>
      <c r="L111" s="11">
        <v>-4.2137958545815373</v>
      </c>
      <c r="M111" s="11">
        <v>1.8547832205641015</v>
      </c>
      <c r="N111" s="11">
        <v>-2.3590126340174362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2.3393374133535163</v>
      </c>
      <c r="C112" s="11">
        <v>4.2807523493610349</v>
      </c>
      <c r="D112" s="11">
        <f t="shared" ref="D112:D113" si="83">C112-B112</f>
        <v>1.9414149360075186</v>
      </c>
      <c r="E112" s="11">
        <v>2.0999723320776766</v>
      </c>
      <c r="F112" s="11">
        <f t="shared" ref="F112:F113" si="84">SUM(D112:E112)</f>
        <v>4.0413872680851952</v>
      </c>
      <c r="G112" s="200">
        <f t="shared" si="74"/>
        <v>4.3633886577816527E-2</v>
      </c>
      <c r="I112" s="11" t="str">
        <f t="shared" si="82"/>
        <v>Caring, leisure and other service occupations</v>
      </c>
      <c r="J112" s="11">
        <v>2.3612565333534321</v>
      </c>
      <c r="K112" s="11">
        <v>1.4119358413665182</v>
      </c>
      <c r="L112" s="11">
        <v>-0.94932069198691404</v>
      </c>
      <c r="M112" s="11">
        <v>0.60292569129719087</v>
      </c>
      <c r="N112" s="11">
        <v>-0.34639500068972318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0.19743357900107067</v>
      </c>
      <c r="C113" s="11">
        <v>0.3175713410030056</v>
      </c>
      <c r="D113" s="11">
        <f t="shared" si="83"/>
        <v>0.12013776200193493</v>
      </c>
      <c r="E113" s="11">
        <v>0.16916123037260383</v>
      </c>
      <c r="F113" s="11">
        <f t="shared" si="84"/>
        <v>0.28929899237453877</v>
      </c>
      <c r="G113" s="200">
        <f t="shared" si="74"/>
        <v>4.2119892997420916E-2</v>
      </c>
      <c r="I113" s="11" t="str">
        <f t="shared" si="82"/>
        <v>Sales and customer service occupations</v>
      </c>
      <c r="J113" s="11">
        <v>5.804851287295504</v>
      </c>
      <c r="K113" s="11">
        <v>3.1831909943660235</v>
      </c>
      <c r="L113" s="11">
        <v>-2.6216602929294801</v>
      </c>
      <c r="M113" s="11">
        <v>1.3348389124794087</v>
      </c>
      <c r="N113" s="11">
        <v>-1.2868213804500714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8.7931064536001227</v>
      </c>
      <c r="C114" s="11">
        <v>12.694872499977233</v>
      </c>
      <c r="D114" s="11">
        <f t="shared" si="72"/>
        <v>3.9017660463771104</v>
      </c>
      <c r="E114" s="11">
        <v>6.0030119275747769</v>
      </c>
      <c r="F114" s="11">
        <f t="shared" si="73"/>
        <v>9.9047779739518873</v>
      </c>
      <c r="G114" s="200">
        <f t="shared" si="74"/>
        <v>3.5301947817033996E-2</v>
      </c>
      <c r="I114" s="11" t="str">
        <f t="shared" si="82"/>
        <v>Process, plant and machine operatives</v>
      </c>
      <c r="J114" s="11">
        <v>8.6765246285883819</v>
      </c>
      <c r="K114" s="11">
        <v>3.0990516421843735</v>
      </c>
      <c r="L114" s="11">
        <v>-5.5774729864040076</v>
      </c>
      <c r="M114" s="11">
        <v>2.1644643124874561</v>
      </c>
      <c r="N114" s="11">
        <v>-3.4130086739165524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3.6057852408727604</v>
      </c>
      <c r="C115" s="11">
        <v>7.1581882094072045</v>
      </c>
      <c r="D115" s="11">
        <f t="shared" si="72"/>
        <v>3.552402968534444</v>
      </c>
      <c r="E115" s="11">
        <v>2.9691203647922952</v>
      </c>
      <c r="F115" s="11">
        <f t="shared" si="73"/>
        <v>6.5215233333267388</v>
      </c>
      <c r="G115" s="200">
        <f t="shared" si="74"/>
        <v>4.0860779721571205E-2</v>
      </c>
      <c r="I115" s="11" t="str">
        <f t="shared" si="82"/>
        <v>Elementary occupations</v>
      </c>
      <c r="J115" s="11">
        <v>13.172312357442454</v>
      </c>
      <c r="K115" s="11">
        <v>4.6471256638125364</v>
      </c>
      <c r="L115" s="11">
        <v>-8.5251866936299194</v>
      </c>
      <c r="M115" s="11">
        <v>2.47729134257039</v>
      </c>
      <c r="N115" s="11">
        <v>-6.0478953510595286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1.2293233791533107</v>
      </c>
      <c r="C116" s="11">
        <v>3.5242634698252284</v>
      </c>
      <c r="D116" s="11">
        <f t="shared" ref="D116:D117" si="85">C116-B116</f>
        <v>2.2949400906719175</v>
      </c>
      <c r="E116" s="11">
        <v>1.3717924551602858</v>
      </c>
      <c r="F116" s="11">
        <f t="shared" ref="F116:F117" si="86">SUM(D116:E116)</f>
        <v>3.6667325458322031</v>
      </c>
      <c r="G116" s="200">
        <f t="shared" si="74"/>
        <v>5.1234414679320883E-2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1.9576546170803222</v>
      </c>
      <c r="C117" s="11">
        <v>3.6999606602299107</v>
      </c>
      <c r="D117" s="11">
        <f t="shared" si="85"/>
        <v>1.7423060431495885</v>
      </c>
      <c r="E117" s="11">
        <v>2.0852966755032476</v>
      </c>
      <c r="F117" s="11">
        <f t="shared" si="86"/>
        <v>3.8276027186528361</v>
      </c>
      <c r="G117" s="200">
        <f t="shared" si="74"/>
        <v>4.9536376740148658E-2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0.77608927340304634</v>
      </c>
      <c r="C118" s="11">
        <v>0.98899534994535798</v>
      </c>
      <c r="D118" s="11">
        <f t="shared" si="72"/>
        <v>0.21290607654231164</v>
      </c>
      <c r="E118" s="11">
        <v>0.54576735326057935</v>
      </c>
      <c r="F118" s="11">
        <f t="shared" si="73"/>
        <v>0.75867342980289099</v>
      </c>
      <c r="G118" s="200">
        <f t="shared" si="74"/>
        <v>3.6139375445284116E-2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6.5038530749667496</v>
      </c>
      <c r="C119" s="11">
        <v>10.53763034695751</v>
      </c>
      <c r="D119" s="11">
        <f t="shared" ref="D119" si="87">C119-B119</f>
        <v>4.0337772719907603</v>
      </c>
      <c r="E119" s="11">
        <v>5.7659547657154251</v>
      </c>
      <c r="F119" s="11">
        <f t="shared" ref="F119" si="88">SUM(D119:E119)</f>
        <v>9.7997320377061854</v>
      </c>
      <c r="G119" s="200">
        <f t="shared" si="74"/>
        <v>4.3224559498202586E-2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225.64315021366241</v>
      </c>
      <c r="C120" s="11">
        <f t="shared" ref="C120:F120" si="89">SUM(C94:C119)</f>
        <v>294.41164914924457</v>
      </c>
      <c r="D120" s="11">
        <f t="shared" si="89"/>
        <v>68.768498935582215</v>
      </c>
      <c r="E120" s="11">
        <f t="shared" si="89"/>
        <v>144.6068793690429</v>
      </c>
      <c r="F120" s="11">
        <f t="shared" si="89"/>
        <v>213.37537830462509</v>
      </c>
      <c r="G120" s="200">
        <f t="shared" si="74"/>
        <v>3.3565957383352663E-2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4.5953974862502207</v>
      </c>
      <c r="C123" s="11">
        <v>4.7555177747328585</v>
      </c>
      <c r="D123" s="11">
        <f>C123-B123</f>
        <v>0.16012028848263782</v>
      </c>
      <c r="E123" s="11">
        <v>2.4453132579352594</v>
      </c>
      <c r="F123" s="11">
        <f>SUM(D123:E123)</f>
        <v>2.6054335464178973</v>
      </c>
      <c r="G123" s="200">
        <f>IF(B123&gt;0,(1+(E123/B123))^(1/($C$6-$B$6))-1,0)</f>
        <v>2.8851972817542926E-2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2.4098425551411942</v>
      </c>
      <c r="C124" s="11">
        <v>3.7445502369708432</v>
      </c>
      <c r="D124" s="11">
        <f t="shared" ref="D124:D139" si="92">C124-B124</f>
        <v>1.3347076818296491</v>
      </c>
      <c r="E124" s="11">
        <v>2.0583713062075395</v>
      </c>
      <c r="F124" s="11">
        <f t="shared" ref="F124:F131" si="93">SUM(D124:E124)</f>
        <v>3.3930789880371885</v>
      </c>
      <c r="G124" s="200">
        <f t="shared" ref="G124:G147" si="94">IF(B124&gt;0,(1+(E124/B124))^(1/($C$6-$B$6))-1,0)</f>
        <v>4.2020713752971117E-2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2.3150057862208735</v>
      </c>
      <c r="C125" s="11">
        <v>2.7369184774025923</v>
      </c>
      <c r="D125" s="11">
        <f t="shared" si="92"/>
        <v>0.42191269118171881</v>
      </c>
      <c r="E125" s="11">
        <v>0.97131380089125641</v>
      </c>
      <c r="F125" s="11">
        <f t="shared" si="93"/>
        <v>1.3932264920729751</v>
      </c>
      <c r="G125" s="200">
        <f t="shared" si="94"/>
        <v>2.3631984965532205E-2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6.2147925943320566</v>
      </c>
      <c r="C126" s="11">
        <v>1.3503491493145361</v>
      </c>
      <c r="D126" s="11">
        <f t="shared" si="92"/>
        <v>-4.8644434450175202</v>
      </c>
      <c r="E126" s="11">
        <v>1.1957022073328873</v>
      </c>
      <c r="F126" s="11">
        <f t="shared" si="93"/>
        <v>-3.6687412376846327</v>
      </c>
      <c r="G126" s="200">
        <f t="shared" si="94"/>
        <v>1.1800068544717712E-2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0.98176397488377942</v>
      </c>
      <c r="C127" s="11">
        <v>0.49424487516255855</v>
      </c>
      <c r="D127" s="11">
        <f t="shared" si="92"/>
        <v>-0.48751909972122087</v>
      </c>
      <c r="E127" s="11">
        <v>0.15669403458424269</v>
      </c>
      <c r="F127" s="11">
        <f t="shared" si="93"/>
        <v>-0.33082506513697818</v>
      </c>
      <c r="G127" s="200">
        <f>IF(B127&gt;0,(1+(E127/B127))^(1/($C$6-$B$6))-1,0)</f>
        <v>9.9208266226906705E-3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2.5637776811566049</v>
      </c>
      <c r="C128" s="11">
        <v>2.6318315792409872</v>
      </c>
      <c r="D128" s="11">
        <f t="shared" si="92"/>
        <v>6.8053898084382336E-2</v>
      </c>
      <c r="E128" s="11">
        <v>0.94464785478827051</v>
      </c>
      <c r="F128" s="11">
        <f t="shared" si="93"/>
        <v>1.012701752872653</v>
      </c>
      <c r="G128" s="200">
        <f t="shared" si="94"/>
        <v>2.1132565468549025E-2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1.1025051474963614</v>
      </c>
      <c r="C129" s="11">
        <v>1.5724407251391432</v>
      </c>
      <c r="D129" s="11">
        <f t="shared" si="92"/>
        <v>0.46993557764278182</v>
      </c>
      <c r="E129" s="11">
        <v>0.6085627733753225</v>
      </c>
      <c r="F129" s="11">
        <f t="shared" si="93"/>
        <v>1.0784983510181043</v>
      </c>
      <c r="G129" s="200">
        <f t="shared" si="94"/>
        <v>2.9735712554441518E-2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3.1793440073034533</v>
      </c>
      <c r="C130" s="11">
        <v>1.5656600394774556</v>
      </c>
      <c r="D130" s="11">
        <f t="shared" si="92"/>
        <v>-1.6136839678259978</v>
      </c>
      <c r="E130" s="11">
        <v>0.99085132569025047</v>
      </c>
      <c r="F130" s="11">
        <f t="shared" si="93"/>
        <v>-0.62283264213574729</v>
      </c>
      <c r="G130" s="200">
        <f t="shared" si="94"/>
        <v>1.8250405634352429E-2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0.92393936186796599</v>
      </c>
      <c r="C131" s="11">
        <v>1.8840893234420759</v>
      </c>
      <c r="D131" s="11">
        <f t="shared" si="92"/>
        <v>0.96014996157410992</v>
      </c>
      <c r="E131" s="11">
        <v>0.55766728872534421</v>
      </c>
      <c r="F131" s="11">
        <f t="shared" si="93"/>
        <v>1.517817250299454</v>
      </c>
      <c r="G131" s="200">
        <f t="shared" si="94"/>
        <v>3.1983206261561259E-2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0.86109693139700139</v>
      </c>
      <c r="C132" s="11">
        <v>1.0333180165411944</v>
      </c>
      <c r="D132" s="11">
        <f t="shared" si="92"/>
        <v>0.17222108514419299</v>
      </c>
      <c r="E132" s="11">
        <v>0.44415630540422213</v>
      </c>
      <c r="F132" s="11">
        <f t="shared" ref="F132:F133" si="95">SUM(D132:E132)</f>
        <v>0.61637739054841512</v>
      </c>
      <c r="G132" s="200">
        <f t="shared" si="94"/>
        <v>2.8117731143230351E-2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4.9439687269030408</v>
      </c>
      <c r="C133" s="11">
        <v>5.7512070217581996</v>
      </c>
      <c r="D133" s="11">
        <f t="shared" si="92"/>
        <v>0.80723829485515886</v>
      </c>
      <c r="E133" s="11">
        <v>2.6314191410136445</v>
      </c>
      <c r="F133" s="11">
        <f t="shared" si="95"/>
        <v>3.4386574358688033</v>
      </c>
      <c r="G133" s="200">
        <f t="shared" si="94"/>
        <v>2.8857617265242386E-2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8.0034345787217305</v>
      </c>
      <c r="C134" s="11">
        <v>9.7666861107135272</v>
      </c>
      <c r="D134" s="11">
        <f t="shared" si="92"/>
        <v>1.7632515319917967</v>
      </c>
      <c r="E134" s="11">
        <v>5.2121934106528531</v>
      </c>
      <c r="F134" s="11">
        <f t="shared" ref="F134:F137" si="96">SUM(D134:E134)</f>
        <v>6.9754449426446499</v>
      </c>
      <c r="G134" s="200">
        <f t="shared" si="94"/>
        <v>3.4000527663953228E-2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1.6486296861484493</v>
      </c>
      <c r="C135" s="11">
        <v>2.8390824024683865</v>
      </c>
      <c r="D135" s="11">
        <f t="shared" si="92"/>
        <v>1.1904527163199372</v>
      </c>
      <c r="E135" s="11">
        <v>1.4708381704600704</v>
      </c>
      <c r="F135" s="11">
        <f t="shared" si="96"/>
        <v>2.6612908867800078</v>
      </c>
      <c r="G135" s="200">
        <f t="shared" si="94"/>
        <v>4.3431219327845438E-2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0.66317759505544105</v>
      </c>
      <c r="C136" s="11">
        <v>1.1840584893720878</v>
      </c>
      <c r="D136" s="11">
        <f t="shared" si="92"/>
        <v>0.52088089431664675</v>
      </c>
      <c r="E136" s="11">
        <v>0.68926421000630855</v>
      </c>
      <c r="F136" s="11">
        <f t="shared" si="96"/>
        <v>1.2101451043229554</v>
      </c>
      <c r="G136" s="200">
        <f t="shared" si="94"/>
        <v>4.8654881287872653E-2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0.7566434334435852</v>
      </c>
      <c r="C137" s="11">
        <v>1.1462235549966151</v>
      </c>
      <c r="D137" s="11">
        <f t="shared" si="92"/>
        <v>0.3895801215530299</v>
      </c>
      <c r="E137" s="11">
        <v>0.47066132836521302</v>
      </c>
      <c r="F137" s="11">
        <f t="shared" si="96"/>
        <v>0.86024144991824292</v>
      </c>
      <c r="G137" s="200">
        <f t="shared" si="94"/>
        <v>3.2771100499153993E-2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0.68070968265197696</v>
      </c>
      <c r="C138" s="11">
        <v>1.1523439079631217</v>
      </c>
      <c r="D138" s="11">
        <f t="shared" si="92"/>
        <v>0.47163422531114474</v>
      </c>
      <c r="E138" s="11">
        <v>0.57041086984147804</v>
      </c>
      <c r="F138" s="11">
        <f t="shared" ref="F138" si="97">SUM(D138:E138)</f>
        <v>1.0420450951526228</v>
      </c>
      <c r="G138" s="200">
        <f t="shared" si="94"/>
        <v>4.1411770637421297E-2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0.63865952457471142</v>
      </c>
      <c r="C139" s="11">
        <v>0.87047194887432688</v>
      </c>
      <c r="D139" s="11">
        <f t="shared" si="92"/>
        <v>0.23181242429961546</v>
      </c>
      <c r="E139" s="11">
        <v>0.43788222466747012</v>
      </c>
      <c r="F139" s="11">
        <f t="shared" ref="F139" si="98">SUM(D139:E139)</f>
        <v>0.66969464896708564</v>
      </c>
      <c r="G139" s="200">
        <f t="shared" si="94"/>
        <v>3.5422104588323622E-2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7.2920838773667453</v>
      </c>
      <c r="C140" s="11">
        <v>8.102623800388006</v>
      </c>
      <c r="D140" s="11">
        <f>C140-B140</f>
        <v>0.81053992302126066</v>
      </c>
      <c r="E140" s="11">
        <v>4.8084874835776503</v>
      </c>
      <c r="F140" s="11">
        <f>SUM(D140:E140)</f>
        <v>5.619027406598911</v>
      </c>
      <c r="G140" s="200">
        <f t="shared" si="94"/>
        <v>3.4340701951796948E-2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1.4677089915615282</v>
      </c>
      <c r="C141" s="11">
        <v>2.2775508050579885</v>
      </c>
      <c r="D141" s="11">
        <f t="shared" ref="D141:D147" si="99">C141-B141</f>
        <v>0.80984181349646023</v>
      </c>
      <c r="E141" s="11">
        <v>1.1822180951325922</v>
      </c>
      <c r="F141" s="11">
        <f t="shared" ref="F141:F142" si="100">SUM(D141:E141)</f>
        <v>1.9920599086290525</v>
      </c>
      <c r="G141" s="200">
        <f t="shared" si="94"/>
        <v>4.0174648131661161E-2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6.2137408431150613E-2</v>
      </c>
      <c r="C142" s="11">
        <v>8.2869535515920814E-2</v>
      </c>
      <c r="D142" s="11">
        <f t="shared" si="99"/>
        <v>2.0732127084770201E-2</v>
      </c>
      <c r="E142" s="11">
        <v>4.1606568464168464E-2</v>
      </c>
      <c r="F142" s="11">
        <f t="shared" si="100"/>
        <v>6.2338695548938665E-2</v>
      </c>
      <c r="G142" s="200">
        <f t="shared" si="94"/>
        <v>3.4762426106809796E-2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2.8564254066692412</v>
      </c>
      <c r="C143" s="11">
        <v>3.7161901556379533</v>
      </c>
      <c r="D143" s="11">
        <f t="shared" si="99"/>
        <v>0.85976474896871213</v>
      </c>
      <c r="E143" s="11">
        <v>1.8501328273942539</v>
      </c>
      <c r="F143" s="11">
        <f t="shared" ref="F143:F144" si="101">SUM(D143:E143)</f>
        <v>2.709897576362966</v>
      </c>
      <c r="G143" s="200">
        <f t="shared" si="94"/>
        <v>3.3852788074820062E-2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1.0831585021509917</v>
      </c>
      <c r="C144" s="11">
        <v>2.2136723500326676</v>
      </c>
      <c r="D144" s="11">
        <f t="shared" si="99"/>
        <v>1.1305138478816759</v>
      </c>
      <c r="E144" s="11">
        <v>0.95339264911861554</v>
      </c>
      <c r="F144" s="11">
        <f t="shared" si="101"/>
        <v>2.0839064970002914</v>
      </c>
      <c r="G144" s="200">
        <f t="shared" si="94"/>
        <v>4.2990182825135781E-2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0.57616696194935724</v>
      </c>
      <c r="C145" s="11">
        <v>1.3874523320935166</v>
      </c>
      <c r="D145" s="11">
        <f t="shared" si="99"/>
        <v>0.81128537014415936</v>
      </c>
      <c r="E145" s="11">
        <v>0.53233533035176472</v>
      </c>
      <c r="F145" s="11">
        <f t="shared" ref="F145:F146" si="102">SUM(D145:E145)</f>
        <v>1.343620700495924</v>
      </c>
      <c r="G145" s="200">
        <f t="shared" si="94"/>
        <v>4.4590045601039074E-2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0.90154706976283017</v>
      </c>
      <c r="C146" s="11">
        <v>1.5500261633174361</v>
      </c>
      <c r="D146" s="11">
        <f t="shared" si="99"/>
        <v>0.64847909355460598</v>
      </c>
      <c r="E146" s="11">
        <v>0.86976971739639009</v>
      </c>
      <c r="F146" s="11">
        <f t="shared" si="102"/>
        <v>1.518248810950996</v>
      </c>
      <c r="G146" s="200">
        <f t="shared" si="94"/>
        <v>4.6053400213033946E-2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0.46596454615332733</v>
      </c>
      <c r="C147" s="11">
        <v>0.65763758333407962</v>
      </c>
      <c r="D147" s="11">
        <f t="shared" si="99"/>
        <v>0.19167303718075229</v>
      </c>
      <c r="E147" s="11">
        <v>0.34930555025544269</v>
      </c>
      <c r="F147" s="11">
        <f t="shared" ref="F147" si="103">SUM(D147:E147)</f>
        <v>0.54097858743619498</v>
      </c>
      <c r="G147" s="200">
        <f t="shared" si="94"/>
        <v>3.7998141552872733E-2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3.2752867724344736</v>
      </c>
      <c r="C148" s="11">
        <v>5.5972077146277979</v>
      </c>
      <c r="D148" s="11">
        <f t="shared" ref="D148" si="104">C148-B148</f>
        <v>2.3219209421933242</v>
      </c>
      <c r="E148" s="11">
        <v>2.8796673552511183</v>
      </c>
      <c r="F148" s="11">
        <f t="shared" ref="F148" si="105">SUM(D148:E148)</f>
        <v>5.2015882974444425</v>
      </c>
      <c r="G148" s="200">
        <f t="shared" ref="G148:G149" si="106">IF(B148&gt;0,(1+(E148/B148))^(1/($C$6-$B$6))-1,0)</f>
        <v>4.2953708315033312E-2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60.463168290028094</v>
      </c>
      <c r="C149" s="11">
        <f t="shared" ref="C149:F149" si="107">SUM(C123:C148)</f>
        <v>70.064224073575872</v>
      </c>
      <c r="D149" s="11">
        <f t="shared" si="107"/>
        <v>9.6010557835477837</v>
      </c>
      <c r="E149" s="11">
        <f t="shared" si="107"/>
        <v>35.322865086883624</v>
      </c>
      <c r="F149" s="11">
        <f t="shared" si="107"/>
        <v>44.923920870431409</v>
      </c>
      <c r="G149" s="200">
        <f t="shared" si="106"/>
        <v>3.114740355997081E-2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6.4309339327557824</v>
      </c>
      <c r="C152" s="11">
        <v>6.8957453215541964</v>
      </c>
      <c r="D152" s="11">
        <f>C152-B152</f>
        <v>0.46481138879841399</v>
      </c>
      <c r="E152" s="11">
        <v>3.5192401091252821</v>
      </c>
      <c r="F152" s="11">
        <f>SUM(D152:E152)</f>
        <v>3.9840514979236961</v>
      </c>
      <c r="G152" s="200">
        <f>IF(B152&gt;0,(1+(E152/B152))^(1/($C$6-$B$6))-1,0)</f>
        <v>2.952550147861599E-2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2.4715988561746443</v>
      </c>
      <c r="C153" s="11">
        <v>4.0445299540890964</v>
      </c>
      <c r="D153" s="11">
        <f t="shared" ref="D153:D168" si="110">C153-B153</f>
        <v>1.5729310979144522</v>
      </c>
      <c r="E153" s="11">
        <v>2.0732631418557657</v>
      </c>
      <c r="F153" s="11">
        <f t="shared" ref="F153:F160" si="111">SUM(D153:E153)</f>
        <v>3.6461942397702178</v>
      </c>
      <c r="G153" s="200">
        <f t="shared" ref="G153:G155" si="112">IF(B153&gt;0,(1+(E153/B153))^(1/($C$6-$B$6))-1,0)</f>
        <v>4.1444620508258589E-2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5.7150817414780262</v>
      </c>
      <c r="C154" s="11">
        <v>6.1495422852636086</v>
      </c>
      <c r="D154" s="11">
        <f t="shared" si="110"/>
        <v>0.43446054378558241</v>
      </c>
      <c r="E154" s="11">
        <v>2.1561066519626815</v>
      </c>
      <c r="F154" s="11">
        <f t="shared" si="111"/>
        <v>2.5905671957482639</v>
      </c>
      <c r="G154" s="200">
        <f t="shared" si="112"/>
        <v>2.1569357080603258E-2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1.3691585700252775</v>
      </c>
      <c r="C155" s="11">
        <v>1.7205456951623419</v>
      </c>
      <c r="D155" s="11">
        <f t="shared" si="110"/>
        <v>0.35138712513706438</v>
      </c>
      <c r="E155" s="11">
        <v>0.78758035157019468</v>
      </c>
      <c r="F155" s="11">
        <f t="shared" si="111"/>
        <v>1.1389674767072591</v>
      </c>
      <c r="G155" s="200">
        <f t="shared" si="112"/>
        <v>3.0756910485829403E-2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0.48596253933059469</v>
      </c>
      <c r="C156" s="11">
        <v>0.33980949172885788</v>
      </c>
      <c r="D156" s="11">
        <f t="shared" si="110"/>
        <v>-0.14615304760173681</v>
      </c>
      <c r="E156" s="11">
        <v>0.16996556684815403</v>
      </c>
      <c r="F156" s="11">
        <f t="shared" si="111"/>
        <v>2.3812519246417224E-2</v>
      </c>
      <c r="G156" s="200">
        <f>IF(B156&gt;0,(1+(E156/B156))^(1/($C$6-$B$6))-1,0)</f>
        <v>2.0195874981657314E-2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4.3974692181780348</v>
      </c>
      <c r="C157" s="11">
        <v>5.6493136185353183</v>
      </c>
      <c r="D157" s="11">
        <f t="shared" si="110"/>
        <v>1.2518444003572835</v>
      </c>
      <c r="E157" s="11">
        <v>2.4845991836790664</v>
      </c>
      <c r="F157" s="11">
        <f t="shared" si="111"/>
        <v>3.7364435840363499</v>
      </c>
      <c r="G157" s="200">
        <f t="shared" ref="G157:G178" si="113">IF(B157&gt;0,(1+(E157/B157))^(1/($C$6-$B$6))-1,0)</f>
        <v>3.0309596895925273E-2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2.4369216880703082</v>
      </c>
      <c r="C158" s="11">
        <v>2.2342813282869831</v>
      </c>
      <c r="D158" s="11">
        <f t="shared" si="110"/>
        <v>-0.20264035978332506</v>
      </c>
      <c r="E158" s="11">
        <v>0.84789293069470928</v>
      </c>
      <c r="F158" s="11">
        <f t="shared" si="111"/>
        <v>0.64525257091138422</v>
      </c>
      <c r="G158" s="200">
        <f t="shared" si="113"/>
        <v>2.010439681331011E-2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1.0110093953746249</v>
      </c>
      <c r="C159" s="11">
        <v>1.1594115495662092</v>
      </c>
      <c r="D159" s="11">
        <f t="shared" si="110"/>
        <v>0.14840215419158431</v>
      </c>
      <c r="E159" s="11">
        <v>0.61904410542087895</v>
      </c>
      <c r="F159" s="11">
        <f t="shared" si="111"/>
        <v>0.76744625961246327</v>
      </c>
      <c r="G159" s="200">
        <f t="shared" si="113"/>
        <v>3.2356693158142269E-2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0.64437660645607464</v>
      </c>
      <c r="C160" s="11">
        <v>0.94481844969113993</v>
      </c>
      <c r="D160" s="11">
        <f t="shared" si="110"/>
        <v>0.30044184323506529</v>
      </c>
      <c r="E160" s="11">
        <v>0.27703236099222489</v>
      </c>
      <c r="F160" s="11">
        <f t="shared" si="111"/>
        <v>0.57747420422729023</v>
      </c>
      <c r="G160" s="200">
        <f t="shared" si="113"/>
        <v>2.412785354801561E-2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1.0301695253466341</v>
      </c>
      <c r="C161" s="11">
        <v>0.93153293625422962</v>
      </c>
      <c r="D161" s="11">
        <f t="shared" si="110"/>
        <v>-9.863658909240447E-2</v>
      </c>
      <c r="E161" s="11">
        <v>0.44832505304054093</v>
      </c>
      <c r="F161" s="11">
        <f t="shared" ref="F161:F162" si="114">SUM(D161:E161)</f>
        <v>0.34968846394813646</v>
      </c>
      <c r="G161" s="200">
        <f t="shared" si="113"/>
        <v>2.4379163012612448E-2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4.3132450989279789</v>
      </c>
      <c r="C162" s="11">
        <v>4.8964794635878333</v>
      </c>
      <c r="D162" s="11">
        <f t="shared" si="110"/>
        <v>0.58323436465985434</v>
      </c>
      <c r="E162" s="11">
        <v>2.2230302411755365</v>
      </c>
      <c r="F162" s="11">
        <f t="shared" si="114"/>
        <v>2.8062646058353908</v>
      </c>
      <c r="G162" s="200">
        <f t="shared" si="113"/>
        <v>2.8099339334574314E-2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7.7994789027894633</v>
      </c>
      <c r="C163" s="11">
        <v>9.3874699055163937</v>
      </c>
      <c r="D163" s="11">
        <f t="shared" si="110"/>
        <v>1.5879910027269304</v>
      </c>
      <c r="E163" s="11">
        <v>4.6925503343356567</v>
      </c>
      <c r="F163" s="11">
        <f t="shared" ref="F163:F166" si="115">SUM(D163:E163)</f>
        <v>6.2805413370625871</v>
      </c>
      <c r="G163" s="200">
        <f t="shared" si="113"/>
        <v>3.1900509666809462E-2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1.2413679557281885</v>
      </c>
      <c r="C164" s="11">
        <v>1.712796035721003</v>
      </c>
      <c r="D164" s="11">
        <f t="shared" si="110"/>
        <v>0.47142807999281455</v>
      </c>
      <c r="E164" s="11">
        <v>0.94024159768343474</v>
      </c>
      <c r="F164" s="11">
        <f t="shared" si="115"/>
        <v>1.4116696776762492</v>
      </c>
      <c r="G164" s="200">
        <f t="shared" si="113"/>
        <v>3.830536906748705E-2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0.95561684545677483</v>
      </c>
      <c r="C165" s="11">
        <v>1.529469634455088</v>
      </c>
      <c r="D165" s="11">
        <f t="shared" si="110"/>
        <v>0.57385278899831316</v>
      </c>
      <c r="E165" s="11">
        <v>0.8157063174565794</v>
      </c>
      <c r="F165" s="11">
        <f t="shared" si="115"/>
        <v>1.3895591064548927</v>
      </c>
      <c r="G165" s="200">
        <f t="shared" si="113"/>
        <v>4.1999715363843393E-2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2.9812198093938984</v>
      </c>
      <c r="C166" s="11">
        <v>4.2047149528171808</v>
      </c>
      <c r="D166" s="11">
        <f t="shared" si="110"/>
        <v>1.2234951434232824</v>
      </c>
      <c r="E166" s="11">
        <v>1.7879694573218936</v>
      </c>
      <c r="F166" s="11">
        <f t="shared" si="115"/>
        <v>3.011464600745176</v>
      </c>
      <c r="G166" s="200">
        <f t="shared" si="113"/>
        <v>3.1818643363946686E-2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1.0085665549503442</v>
      </c>
      <c r="C167" s="11">
        <v>1.5764160028208503</v>
      </c>
      <c r="D167" s="11">
        <f t="shared" si="110"/>
        <v>0.56784944787050606</v>
      </c>
      <c r="E167" s="11">
        <v>0.78389361355450649</v>
      </c>
      <c r="F167" s="11">
        <f t="shared" ref="F167" si="116">SUM(D167:E167)</f>
        <v>1.3517430614250125</v>
      </c>
      <c r="G167" s="200">
        <f t="shared" si="113"/>
        <v>3.9081621508358033E-2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0.63680497992199547</v>
      </c>
      <c r="C168" s="11">
        <v>0.91631509157158009</v>
      </c>
      <c r="D168" s="11">
        <f t="shared" si="110"/>
        <v>0.27951011164958461</v>
      </c>
      <c r="E168" s="11">
        <v>0.43193579298504275</v>
      </c>
      <c r="F168" s="11">
        <f t="shared" ref="F168" si="117">SUM(D168:E168)</f>
        <v>0.71144590463462731</v>
      </c>
      <c r="G168" s="200">
        <f t="shared" si="113"/>
        <v>3.5120862708299283E-2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4.176832648931156</v>
      </c>
      <c r="C169" s="11">
        <v>5.0976007307266409</v>
      </c>
      <c r="D169" s="11">
        <f>C169-B169</f>
        <v>0.92076808179548486</v>
      </c>
      <c r="E169" s="11">
        <v>2.9675431730818516</v>
      </c>
      <c r="F169" s="11">
        <f>SUM(D169:E169)</f>
        <v>3.8883112548773364</v>
      </c>
      <c r="G169" s="200">
        <f t="shared" si="113"/>
        <v>3.6432797980871623E-2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1.914670308230672</v>
      </c>
      <c r="C170" s="11">
        <v>3.1371478700380422</v>
      </c>
      <c r="D170" s="11">
        <f t="shared" ref="D170:D176" si="118">C170-B170</f>
        <v>1.2224775618073702</v>
      </c>
      <c r="E170" s="11">
        <v>1.5911276818956883</v>
      </c>
      <c r="F170" s="11">
        <f t="shared" ref="F170:F171" si="119">SUM(D170:E170)</f>
        <v>2.8136052437030585</v>
      </c>
      <c r="G170" s="200">
        <f t="shared" si="113"/>
        <v>4.1148934517205804E-2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4.9254495679067339E-2</v>
      </c>
      <c r="C171" s="11">
        <v>5.1720164477117359E-2</v>
      </c>
      <c r="D171" s="11">
        <f t="shared" si="118"/>
        <v>2.4656687980500192E-3</v>
      </c>
      <c r="E171" s="11">
        <v>2.8551796046655406E-2</v>
      </c>
      <c r="F171" s="11">
        <f t="shared" si="119"/>
        <v>3.1017464844705425E-2</v>
      </c>
      <c r="G171" s="200">
        <f t="shared" si="113"/>
        <v>3.0950759009415574E-2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2.2488804527291406</v>
      </c>
      <c r="C172" s="11">
        <v>2.7468265362149022</v>
      </c>
      <c r="D172" s="11">
        <f t="shared" si="118"/>
        <v>0.49794608348576164</v>
      </c>
      <c r="E172" s="11">
        <v>1.1883379369779878</v>
      </c>
      <c r="F172" s="11">
        <f t="shared" ref="F172:F173" si="120">SUM(D172:E172)</f>
        <v>1.6862840204637495</v>
      </c>
      <c r="G172" s="200">
        <f t="shared" si="113"/>
        <v>2.8685734327388746E-2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1.4986080634089274</v>
      </c>
      <c r="C173" s="11">
        <v>2.6811304666911675</v>
      </c>
      <c r="D173" s="11">
        <f t="shared" si="118"/>
        <v>1.1825224032822401</v>
      </c>
      <c r="E173" s="11">
        <v>1.0681184384763549</v>
      </c>
      <c r="F173" s="11">
        <f t="shared" si="120"/>
        <v>2.250640841758595</v>
      </c>
      <c r="G173" s="200">
        <f t="shared" si="113"/>
        <v>3.6524174182763103E-2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1.2476115974940234</v>
      </c>
      <c r="C174" s="11">
        <v>2.7768257866714521</v>
      </c>
      <c r="D174" s="11">
        <f t="shared" si="118"/>
        <v>1.5292141891774287</v>
      </c>
      <c r="E174" s="11">
        <v>1.0978194458368176</v>
      </c>
      <c r="F174" s="11">
        <f t="shared" ref="F174:F175" si="121">SUM(D174:E174)</f>
        <v>2.6270336350142465</v>
      </c>
      <c r="G174" s="200">
        <f t="shared" si="113"/>
        <v>4.2980569575124861E-2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1.4128803623021962</v>
      </c>
      <c r="C175" s="11">
        <v>2.5435280012697525</v>
      </c>
      <c r="D175" s="11">
        <f t="shared" si="118"/>
        <v>1.1306476389675564</v>
      </c>
      <c r="E175" s="11">
        <v>1.4827639234059991</v>
      </c>
      <c r="F175" s="11">
        <f t="shared" si="121"/>
        <v>2.6134115623735554</v>
      </c>
      <c r="G175" s="200">
        <f t="shared" si="113"/>
        <v>4.9001207428518878E-2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0.57236894026680729</v>
      </c>
      <c r="C176" s="11">
        <v>0.73299442223572919</v>
      </c>
      <c r="D176" s="11">
        <f t="shared" si="118"/>
        <v>0.1606254819689219</v>
      </c>
      <c r="E176" s="11">
        <v>0.34712235934980573</v>
      </c>
      <c r="F176" s="11">
        <f t="shared" ref="F176" si="122">SUM(D176:E176)</f>
        <v>0.50774784131872763</v>
      </c>
      <c r="G176" s="200">
        <f t="shared" si="113"/>
        <v>3.2107112855163322E-2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2.8051198316554609</v>
      </c>
      <c r="C177" s="11">
        <v>4.3254081782853655</v>
      </c>
      <c r="D177" s="11">
        <f t="shared" ref="D177" si="123">C177-B177</f>
        <v>1.5202883466299046</v>
      </c>
      <c r="E177" s="11">
        <v>2.2589853989553008</v>
      </c>
      <c r="F177" s="11">
        <f t="shared" ref="F177" si="124">SUM(D177:E177)</f>
        <v>3.7792737455852055</v>
      </c>
      <c r="G177" s="200">
        <f t="shared" si="113"/>
        <v>4.0167835475539704E-2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60.855208921056082</v>
      </c>
      <c r="C178" s="11">
        <f t="shared" ref="C178:F178" si="125">SUM(C152:C177)</f>
        <v>78.386373873232088</v>
      </c>
      <c r="D178" s="11">
        <f t="shared" si="125"/>
        <v>17.531164952175981</v>
      </c>
      <c r="E178" s="11">
        <f t="shared" si="125"/>
        <v>37.08874696372861</v>
      </c>
      <c r="F178" s="11">
        <f t="shared" si="125"/>
        <v>54.619911915904609</v>
      </c>
      <c r="G178" s="200">
        <f t="shared" si="113"/>
        <v>3.223518602376152E-2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18.788377543493393</v>
      </c>
      <c r="C181" s="11">
        <v>16.273905161201903</v>
      </c>
      <c r="D181" s="11">
        <f>C181-B181</f>
        <v>-2.5144723822914905</v>
      </c>
      <c r="E181" s="11">
        <v>6.7804089201229498</v>
      </c>
      <c r="F181" s="11">
        <f>SUM(D181:E181)</f>
        <v>4.2659365378314593</v>
      </c>
      <c r="G181" s="200">
        <f>IF(B181&gt;0,(1+(E181/B181))^(1/($C$6-$B$6))-1,0)</f>
        <v>2.0754702105373779E-2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7.9686592728837331</v>
      </c>
      <c r="C182" s="11">
        <v>9.4093305781519483</v>
      </c>
      <c r="D182" s="11">
        <f t="shared" ref="D182:D197" si="128">C182-B182</f>
        <v>1.4406713052682152</v>
      </c>
      <c r="E182" s="11">
        <v>4.0123240272294129</v>
      </c>
      <c r="F182" s="11">
        <f t="shared" ref="F182:F189" si="129">SUM(D182:E182)</f>
        <v>5.4529953324976281</v>
      </c>
      <c r="G182" s="200">
        <f t="shared" ref="G182:G184" si="130">IF(B182&gt;0,(1+(E182/B182))^(1/($C$6-$B$6))-1,0)</f>
        <v>2.7559898148454165E-2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10.225109998190396</v>
      </c>
      <c r="C183" s="11">
        <v>8.1392146851326217</v>
      </c>
      <c r="D183" s="11">
        <f t="shared" si="128"/>
        <v>-2.0858953130577742</v>
      </c>
      <c r="E183" s="11">
        <v>2.4043923100422466</v>
      </c>
      <c r="F183" s="11">
        <f t="shared" si="129"/>
        <v>0.31849699698447242</v>
      </c>
      <c r="G183" s="200">
        <f t="shared" si="130"/>
        <v>1.4178851090336231E-2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6.6999096607572426</v>
      </c>
      <c r="C184" s="11">
        <v>8.2864080300282303</v>
      </c>
      <c r="D184" s="11">
        <f t="shared" si="128"/>
        <v>1.5864983692709878</v>
      </c>
      <c r="E184" s="11">
        <v>4.0155551012433559</v>
      </c>
      <c r="F184" s="11">
        <f t="shared" si="129"/>
        <v>5.6020534705143437</v>
      </c>
      <c r="G184" s="200">
        <f t="shared" si="130"/>
        <v>3.1801459146233002E-2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2.8948860783092001</v>
      </c>
      <c r="C185" s="11">
        <v>2.7001730391169314</v>
      </c>
      <c r="D185" s="11">
        <f t="shared" si="128"/>
        <v>-0.19471303919226868</v>
      </c>
      <c r="E185" s="11">
        <v>1.0268881852128573</v>
      </c>
      <c r="F185" s="11">
        <f t="shared" si="129"/>
        <v>0.83217514602058862</v>
      </c>
      <c r="G185" s="200">
        <f>IF(B185&gt;0,(1+(E185/B185))^(1/($C$6-$B$6))-1,0)</f>
        <v>2.0446109605009033E-2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13.126674926570848</v>
      </c>
      <c r="C186" s="11">
        <v>13.594343022412357</v>
      </c>
      <c r="D186" s="11">
        <f t="shared" si="128"/>
        <v>0.4676680958415087</v>
      </c>
      <c r="E186" s="11">
        <v>5.1767386662834385</v>
      </c>
      <c r="F186" s="11">
        <f t="shared" si="129"/>
        <v>5.6444067621249472</v>
      </c>
      <c r="G186" s="200">
        <f t="shared" ref="G186:G205" si="131">IF(B186&gt;0,(1+(E186/B186))^(1/($C$6-$B$6))-1,0)</f>
        <v>2.2410162309452808E-2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5.3954478155388719</v>
      </c>
      <c r="C187" s="11">
        <v>3.343061597242813</v>
      </c>
      <c r="D187" s="11">
        <f t="shared" si="128"/>
        <v>-2.0523862182960588</v>
      </c>
      <c r="E187" s="11">
        <v>1.3067504121408611</v>
      </c>
      <c r="F187" s="11">
        <f t="shared" si="129"/>
        <v>-0.74563580615519776</v>
      </c>
      <c r="G187" s="200">
        <f t="shared" si="131"/>
        <v>1.4563696441098672E-2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5.1607162179222286</v>
      </c>
      <c r="C188" s="11">
        <v>6.5575567974916762</v>
      </c>
      <c r="D188" s="11">
        <f t="shared" si="128"/>
        <v>1.3968405795694476</v>
      </c>
      <c r="E188" s="11">
        <v>3.2136123105980197</v>
      </c>
      <c r="F188" s="11">
        <f t="shared" si="129"/>
        <v>4.6104528901674673</v>
      </c>
      <c r="G188" s="200">
        <f t="shared" si="131"/>
        <v>3.2799457350435102E-2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3.1018140031115675</v>
      </c>
      <c r="C189" s="11">
        <v>3.2221884455810712</v>
      </c>
      <c r="D189" s="11">
        <f t="shared" si="128"/>
        <v>0.12037444246950368</v>
      </c>
      <c r="E189" s="11">
        <v>0.7764938070479751</v>
      </c>
      <c r="F189" s="11">
        <f t="shared" si="129"/>
        <v>0.89686824951747879</v>
      </c>
      <c r="G189" s="200">
        <f t="shared" si="131"/>
        <v>1.500559178907368E-2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3.3818416846607362</v>
      </c>
      <c r="C190" s="11">
        <v>2.6531987033601956</v>
      </c>
      <c r="D190" s="11">
        <f t="shared" si="128"/>
        <v>-0.72864298130054062</v>
      </c>
      <c r="E190" s="11">
        <v>1.0155931291638831</v>
      </c>
      <c r="F190" s="11">
        <f t="shared" ref="F190:F191" si="132">SUM(D190:E190)</f>
        <v>0.2869501478633425</v>
      </c>
      <c r="G190" s="200">
        <f t="shared" si="131"/>
        <v>1.7660870024405195E-2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16.179296568550818</v>
      </c>
      <c r="C191" s="11">
        <v>14.201831558969282</v>
      </c>
      <c r="D191" s="11">
        <f t="shared" si="128"/>
        <v>-1.977465009581536</v>
      </c>
      <c r="E191" s="11">
        <v>5.963170651454055</v>
      </c>
      <c r="F191" s="11">
        <f t="shared" si="132"/>
        <v>3.985705641872519</v>
      </c>
      <c r="G191" s="200">
        <f t="shared" si="131"/>
        <v>2.1137969239431564E-2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31.533554995851411</v>
      </c>
      <c r="C192" s="11">
        <v>26.511088494178082</v>
      </c>
      <c r="D192" s="11">
        <f t="shared" si="128"/>
        <v>-5.0224665016733283</v>
      </c>
      <c r="E192" s="11">
        <v>12.641978718022532</v>
      </c>
      <c r="F192" s="11">
        <f t="shared" ref="F192:F195" si="133">SUM(D192:E192)</f>
        <v>7.6195122163492037</v>
      </c>
      <c r="G192" s="200">
        <f t="shared" si="131"/>
        <v>2.2729048546650255E-2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6.0186972454878491</v>
      </c>
      <c r="C193" s="11">
        <v>3.7123366583854529</v>
      </c>
      <c r="D193" s="11">
        <f t="shared" si="128"/>
        <v>-2.3063605871023962</v>
      </c>
      <c r="E193" s="11">
        <v>2.9044877868031151</v>
      </c>
      <c r="F193" s="11">
        <f t="shared" si="133"/>
        <v>0.59812719970071893</v>
      </c>
      <c r="G193" s="200">
        <f t="shared" si="131"/>
        <v>2.6599763923113251E-2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1.7842862580445302</v>
      </c>
      <c r="C194" s="11">
        <v>1.8498865000199927</v>
      </c>
      <c r="D194" s="11">
        <f t="shared" si="128"/>
        <v>6.5600241975462437E-2</v>
      </c>
      <c r="E194" s="11">
        <v>0.85398372439779957</v>
      </c>
      <c r="F194" s="11">
        <f t="shared" si="133"/>
        <v>0.91958396637326201</v>
      </c>
      <c r="G194" s="200">
        <f t="shared" si="131"/>
        <v>2.6416552410553296E-2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19.30250584497357</v>
      </c>
      <c r="C195" s="11">
        <v>16.659214095570562</v>
      </c>
      <c r="D195" s="11">
        <f t="shared" si="128"/>
        <v>-2.6432917494030086</v>
      </c>
      <c r="E195" s="11">
        <v>5.9582809917755331</v>
      </c>
      <c r="F195" s="11">
        <f t="shared" si="133"/>
        <v>3.3149892423725245</v>
      </c>
      <c r="G195" s="200">
        <f t="shared" si="131"/>
        <v>1.809634604410193E-2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13.162043309818834</v>
      </c>
      <c r="C196" s="11">
        <v>11.169058579300794</v>
      </c>
      <c r="D196" s="11">
        <f t="shared" si="128"/>
        <v>-1.9929847305180406</v>
      </c>
      <c r="E196" s="11">
        <v>4.4710199196339913</v>
      </c>
      <c r="F196" s="11">
        <f t="shared" ref="F196" si="134">SUM(D196:E196)</f>
        <v>2.4780351891159507</v>
      </c>
      <c r="G196" s="200">
        <f t="shared" si="131"/>
        <v>1.9687189651207415E-2</v>
      </c>
    </row>
    <row r="197" spans="1:14" x14ac:dyDescent="0.2">
      <c r="A197" t="str">
        <f t="shared" si="127"/>
        <v>54 Textiles, printing and other skilled trades</v>
      </c>
      <c r="B197" s="11">
        <v>5.6268295748107668</v>
      </c>
      <c r="C197" s="11">
        <v>5.9665430292376671</v>
      </c>
      <c r="D197" s="11">
        <f t="shared" si="128"/>
        <v>0.33971345442690026</v>
      </c>
      <c r="E197" s="11">
        <v>2.345652164406042</v>
      </c>
      <c r="F197" s="11">
        <f t="shared" ref="F197" si="135">SUM(D197:E197)</f>
        <v>2.6853656188329422</v>
      </c>
      <c r="G197" s="200">
        <f t="shared" si="131"/>
        <v>2.3501895843781373E-2</v>
      </c>
    </row>
    <row r="198" spans="1:14" x14ac:dyDescent="0.2">
      <c r="A198" t="str">
        <f t="shared" si="127"/>
        <v>61 Caring personal service occupations</v>
      </c>
      <c r="B198" s="11">
        <v>36.250987780996446</v>
      </c>
      <c r="C198" s="11">
        <v>52.507872717367583</v>
      </c>
      <c r="D198" s="11">
        <f>C198-B198</f>
        <v>16.256884936371137</v>
      </c>
      <c r="E198" s="11">
        <v>25.284574852792904</v>
      </c>
      <c r="F198" s="11">
        <f>SUM(D198:E198)</f>
        <v>41.541459789164037</v>
      </c>
      <c r="G198" s="200">
        <f t="shared" si="131"/>
        <v>3.5906175405507668E-2</v>
      </c>
    </row>
    <row r="199" spans="1:14" x14ac:dyDescent="0.2">
      <c r="A199" t="str">
        <f t="shared" si="127"/>
        <v>62 Leisure, travel and related personal service occupations</v>
      </c>
      <c r="B199" s="11">
        <v>7.4324875537620052</v>
      </c>
      <c r="C199" s="11">
        <v>6.3875929559048883</v>
      </c>
      <c r="D199" s="11">
        <f t="shared" ref="D199:D205" si="136">C199-B199</f>
        <v>-1.0448945978571169</v>
      </c>
      <c r="E199" s="11">
        <v>3.0482090264932111</v>
      </c>
      <c r="F199" s="11">
        <f t="shared" ref="F199:F200" si="137">SUM(D199:E199)</f>
        <v>2.0033144286360942</v>
      </c>
      <c r="G199" s="200">
        <f t="shared" si="131"/>
        <v>2.3176123818514194E-2</v>
      </c>
    </row>
    <row r="200" spans="1:14" x14ac:dyDescent="0.2">
      <c r="A200" t="str">
        <f t="shared" si="127"/>
        <v>63 Community and civil enforcement occupations</v>
      </c>
      <c r="B200" s="11">
        <v>0.2498437702185578</v>
      </c>
      <c r="C200" s="11">
        <v>0.18540175667954478</v>
      </c>
      <c r="D200" s="11">
        <f t="shared" si="136"/>
        <v>-6.4442013539013021E-2</v>
      </c>
      <c r="E200" s="11">
        <v>6.2691038647431779E-2</v>
      </c>
      <c r="F200" s="11">
        <f t="shared" si="137"/>
        <v>-1.7509748915812418E-3</v>
      </c>
      <c r="G200" s="200">
        <f t="shared" si="131"/>
        <v>1.5037275581329501E-2</v>
      </c>
    </row>
    <row r="201" spans="1:14" x14ac:dyDescent="0.2">
      <c r="A201" t="str">
        <f t="shared" si="127"/>
        <v>71 Sales occupations</v>
      </c>
      <c r="B201" s="11">
        <v>22.744164277625806</v>
      </c>
      <c r="C201" s="11">
        <v>23.157659006046647</v>
      </c>
      <c r="D201" s="11">
        <f t="shared" si="136"/>
        <v>0.41349472842084012</v>
      </c>
      <c r="E201" s="11">
        <v>10.156113540177378</v>
      </c>
      <c r="F201" s="11">
        <f t="shared" ref="F201:F202" si="138">SUM(D201:E201)</f>
        <v>10.569608268598218</v>
      </c>
      <c r="G201" s="200">
        <f t="shared" si="131"/>
        <v>2.491686329623799E-2</v>
      </c>
    </row>
    <row r="202" spans="1:14" x14ac:dyDescent="0.2">
      <c r="A202" t="str">
        <f t="shared" si="127"/>
        <v>72 Customer service occupations</v>
      </c>
      <c r="B202" s="11">
        <v>6.9491995320519431</v>
      </c>
      <c r="C202" s="11">
        <v>10.437575189517458</v>
      </c>
      <c r="D202" s="11">
        <f t="shared" si="136"/>
        <v>3.4883756574655154</v>
      </c>
      <c r="E202" s="11">
        <v>3.7689676613573893</v>
      </c>
      <c r="F202" s="11">
        <f t="shared" si="138"/>
        <v>7.2573433188229046</v>
      </c>
      <c r="G202" s="200">
        <f t="shared" si="131"/>
        <v>2.9308872556658372E-2</v>
      </c>
    </row>
    <row r="203" spans="1:14" x14ac:dyDescent="0.2">
      <c r="A203" t="str">
        <f t="shared" si="127"/>
        <v>81 Process, plant and machine operatives</v>
      </c>
      <c r="B203" s="11">
        <v>9.9736349252029175</v>
      </c>
      <c r="C203" s="11">
        <v>14.56595078764151</v>
      </c>
      <c r="D203" s="11">
        <f t="shared" si="136"/>
        <v>4.5923158624385927</v>
      </c>
      <c r="E203" s="11">
        <v>4.7687785898911779</v>
      </c>
      <c r="F203" s="11">
        <f t="shared" ref="F203:F204" si="139">SUM(D203:E203)</f>
        <v>9.3610944523297697</v>
      </c>
      <c r="G203" s="200">
        <f t="shared" si="131"/>
        <v>2.6394559677848317E-2</v>
      </c>
    </row>
    <row r="204" spans="1:14" x14ac:dyDescent="0.2">
      <c r="A204" t="str">
        <f t="shared" si="127"/>
        <v>82 Transport and mobile machine drivers and operatives</v>
      </c>
      <c r="B204" s="11">
        <v>9.9554787948532688</v>
      </c>
      <c r="C204" s="11">
        <v>12.208906030023117</v>
      </c>
      <c r="D204" s="11">
        <f t="shared" si="136"/>
        <v>2.2534272351698483</v>
      </c>
      <c r="E204" s="11">
        <v>5.5048289956571415</v>
      </c>
      <c r="F204" s="11">
        <f t="shared" si="139"/>
        <v>7.7582562308269898</v>
      </c>
      <c r="G204" s="200">
        <f t="shared" si="131"/>
        <v>2.9778291362808407E-2</v>
      </c>
    </row>
    <row r="205" spans="1:14" x14ac:dyDescent="0.2">
      <c r="A205" t="str">
        <f t="shared" si="127"/>
        <v>91 Elementary trades and related occupations</v>
      </c>
      <c r="B205" s="11">
        <v>3.5365268668255272</v>
      </c>
      <c r="C205" s="11">
        <v>3.6911701306007778</v>
      </c>
      <c r="D205" s="11">
        <f t="shared" si="136"/>
        <v>0.15464326377525062</v>
      </c>
      <c r="E205" s="11">
        <v>1.2824506190945444</v>
      </c>
      <c r="F205" s="11">
        <f t="shared" ref="F205" si="140">SUM(D205:E205)</f>
        <v>1.437093882869795</v>
      </c>
      <c r="G205" s="200">
        <f t="shared" si="131"/>
        <v>2.0841998420612295E-2</v>
      </c>
    </row>
    <row r="206" spans="1:14" x14ac:dyDescent="0.2">
      <c r="A206" t="str">
        <f t="shared" si="127"/>
        <v>92 Elementary administration and service occupations</v>
      </c>
      <c r="B206" s="11">
        <v>19.238275456957904</v>
      </c>
      <c r="C206" s="11">
        <v>20.497593923310308</v>
      </c>
      <c r="D206" s="11">
        <f t="shared" ref="D206" si="141">C206-B206</f>
        <v>1.2593184663524042</v>
      </c>
      <c r="E206" s="11">
        <v>9.4409853052180761</v>
      </c>
      <c r="F206" s="11">
        <f t="shared" ref="F206" si="142">SUM(D206:E206)</f>
        <v>10.70030377157048</v>
      </c>
      <c r="G206" s="200">
        <f t="shared" ref="G206:G207" si="143">IF(B206&gt;0,(1+(E206/B206))^(1/($C$6-$B$6))-1,0)</f>
        <v>2.69755897201438E-2</v>
      </c>
    </row>
    <row r="207" spans="1:14" x14ac:dyDescent="0.2">
      <c r="A207" t="str">
        <f t="shared" si="127"/>
        <v>All occupations</v>
      </c>
      <c r="B207" s="11">
        <f>SUM(B181:B206)</f>
        <v>286.68124995747036</v>
      </c>
      <c r="C207" s="11">
        <f t="shared" ref="C207:F207" si="144">SUM(C181:C206)</f>
        <v>297.88906147247337</v>
      </c>
      <c r="D207" s="11">
        <f t="shared" si="144"/>
        <v>11.207811515003041</v>
      </c>
      <c r="E207" s="11">
        <f t="shared" si="144"/>
        <v>128.18493045490732</v>
      </c>
      <c r="F207" s="11">
        <f t="shared" si="144"/>
        <v>139.39274196991033</v>
      </c>
      <c r="G207" s="200">
        <f t="shared" si="143"/>
        <v>2.4945051312216693E-2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12.982298621615227</v>
      </c>
      <c r="C210" s="11">
        <v>7.0496441298948724</v>
      </c>
      <c r="D210" s="11">
        <f>C210-B210</f>
        <v>-5.9326544917203545</v>
      </c>
      <c r="E210" s="11">
        <v>3.9834002602664889</v>
      </c>
      <c r="F210" s="11">
        <f>SUM(D210:E210)</f>
        <v>-1.9492542314538657</v>
      </c>
      <c r="G210" s="200">
        <f>IF(B210&gt;0,(1+(E210/B210))^(1/($C$6-$B$6))-1,0)</f>
        <v>1.8000545368928034E-2</v>
      </c>
    </row>
    <row r="211" spans="1:7" x14ac:dyDescent="0.2">
      <c r="A211" t="str">
        <f t="shared" si="146"/>
        <v>12 Other managers and proprietors</v>
      </c>
      <c r="B211" s="11">
        <v>7.7165456380939732</v>
      </c>
      <c r="C211" s="11">
        <v>6.9458352265645651</v>
      </c>
      <c r="D211" s="11">
        <f t="shared" ref="D211:D226" si="147">C211-B211</f>
        <v>-0.77071041152940811</v>
      </c>
      <c r="E211" s="11">
        <v>4.0662733352047686</v>
      </c>
      <c r="F211" s="11">
        <f t="shared" ref="F211:F218" si="148">SUM(D211:E211)</f>
        <v>3.2955629236753605</v>
      </c>
      <c r="G211" s="200">
        <f t="shared" ref="G211:G213" si="149">IF(B211&gt;0,(1+(E211/B211))^(1/($C$6-$B$6))-1,0)</f>
        <v>2.8620286123106631E-2</v>
      </c>
    </row>
    <row r="212" spans="1:7" x14ac:dyDescent="0.2">
      <c r="A212" t="str">
        <f t="shared" si="146"/>
        <v>21 Science, research, engineering and technology professionals</v>
      </c>
      <c r="B212" s="11">
        <v>6.9286746018364331</v>
      </c>
      <c r="C212" s="11">
        <v>4.5821121888610827</v>
      </c>
      <c r="D212" s="11">
        <f t="shared" si="147"/>
        <v>-2.3465624129753504</v>
      </c>
      <c r="E212" s="11">
        <v>1.80642494257675</v>
      </c>
      <c r="F212" s="11">
        <f t="shared" si="148"/>
        <v>-0.54013747039860038</v>
      </c>
      <c r="G212" s="200">
        <f t="shared" si="149"/>
        <v>1.5565283124726825E-2</v>
      </c>
    </row>
    <row r="213" spans="1:7" x14ac:dyDescent="0.2">
      <c r="A213" t="str">
        <f t="shared" si="146"/>
        <v>22 Health professionals</v>
      </c>
      <c r="B213" s="11">
        <v>4.5565699762361591</v>
      </c>
      <c r="C213" s="11">
        <v>2.8662285939815022</v>
      </c>
      <c r="D213" s="11">
        <f t="shared" si="147"/>
        <v>-1.6903413822546569</v>
      </c>
      <c r="E213" s="11">
        <v>1.6848391451936406</v>
      </c>
      <c r="F213" s="11">
        <f t="shared" si="148"/>
        <v>-5.5022370610162685E-3</v>
      </c>
      <c r="G213" s="200">
        <f t="shared" si="149"/>
        <v>2.11972590730789E-2</v>
      </c>
    </row>
    <row r="214" spans="1:7" x14ac:dyDescent="0.2">
      <c r="A214" t="str">
        <f t="shared" si="146"/>
        <v>23 Teaching and other educational professionals</v>
      </c>
      <c r="B214" s="11">
        <v>2.2726409981888565</v>
      </c>
      <c r="C214" s="11">
        <v>1.250933153734908</v>
      </c>
      <c r="D214" s="11">
        <f t="shared" si="147"/>
        <v>-1.0217078444539485</v>
      </c>
      <c r="E214" s="11">
        <v>0.7717346292631293</v>
      </c>
      <c r="F214" s="11">
        <f t="shared" si="148"/>
        <v>-0.24997321519081916</v>
      </c>
      <c r="G214" s="200">
        <f>IF(B214&gt;0,(1+(E214/B214))^(1/($C$6-$B$6))-1,0)</f>
        <v>1.9681390325832382E-2</v>
      </c>
    </row>
    <row r="215" spans="1:7" x14ac:dyDescent="0.2">
      <c r="A215" t="str">
        <f t="shared" si="146"/>
        <v>24 Business, media and public service professionals</v>
      </c>
      <c r="B215" s="11">
        <v>7.9875308695168803</v>
      </c>
      <c r="C215" s="11">
        <v>5.1490129217332008</v>
      </c>
      <c r="D215" s="11">
        <f t="shared" si="147"/>
        <v>-2.8385179477836795</v>
      </c>
      <c r="E215" s="11">
        <v>2.4768924659090095</v>
      </c>
      <c r="F215" s="11">
        <f t="shared" si="148"/>
        <v>-0.36162548187467003</v>
      </c>
      <c r="G215" s="200">
        <f t="shared" ref="G215:G234" si="150">IF(B215&gt;0,(1+(E215/B215))^(1/($C$6-$B$6))-1,0)</f>
        <v>1.8169734695637763E-2</v>
      </c>
    </row>
    <row r="216" spans="1:7" x14ac:dyDescent="0.2">
      <c r="A216" t="str">
        <f t="shared" si="146"/>
        <v>31 Science, engineering and technology associate professionals</v>
      </c>
      <c r="B216" s="11">
        <v>3.837651952557362</v>
      </c>
      <c r="C216" s="11">
        <v>2.4197228702181004</v>
      </c>
      <c r="D216" s="11">
        <f t="shared" si="147"/>
        <v>-1.4179290823392616</v>
      </c>
      <c r="E216" s="11">
        <v>1.0006425794295302</v>
      </c>
      <c r="F216" s="11">
        <f t="shared" si="148"/>
        <v>-0.41728650290973146</v>
      </c>
      <c r="G216" s="200">
        <f t="shared" si="150"/>
        <v>1.5566690057555288E-2</v>
      </c>
    </row>
    <row r="217" spans="1:7" x14ac:dyDescent="0.2">
      <c r="A217" t="str">
        <f t="shared" si="146"/>
        <v>32 Health and social care associate professionals</v>
      </c>
      <c r="B217" s="11">
        <v>3.7715402077222233</v>
      </c>
      <c r="C217" s="11">
        <v>2.3290781113015422</v>
      </c>
      <c r="D217" s="11">
        <f t="shared" si="147"/>
        <v>-1.4424620964206811</v>
      </c>
      <c r="E217" s="11">
        <v>1.4907001328210829</v>
      </c>
      <c r="F217" s="11">
        <f t="shared" si="148"/>
        <v>4.8238036400401807E-2</v>
      </c>
      <c r="G217" s="200">
        <f t="shared" si="150"/>
        <v>2.2453256534347599E-2</v>
      </c>
    </row>
    <row r="218" spans="1:7" x14ac:dyDescent="0.2">
      <c r="A218" t="str">
        <f t="shared" si="146"/>
        <v>33 Protective service occupations</v>
      </c>
      <c r="B218" s="11">
        <v>3.2820766801073966</v>
      </c>
      <c r="C218" s="11">
        <v>2.5187216616741677</v>
      </c>
      <c r="D218" s="11">
        <f t="shared" si="147"/>
        <v>-0.76335501843322895</v>
      </c>
      <c r="E218" s="11">
        <v>0.86211717774681662</v>
      </c>
      <c r="F218" s="11">
        <f t="shared" si="148"/>
        <v>9.8762159313587672E-2</v>
      </c>
      <c r="G218" s="200">
        <f t="shared" si="150"/>
        <v>1.5670306685140467E-2</v>
      </c>
    </row>
    <row r="219" spans="1:7" x14ac:dyDescent="0.2">
      <c r="A219" t="str">
        <f t="shared" si="146"/>
        <v>34 Culture, media and sports occupations</v>
      </c>
      <c r="B219" s="11">
        <v>1.3840702305735848</v>
      </c>
      <c r="C219" s="11">
        <v>0.51676921924323715</v>
      </c>
      <c r="D219" s="11">
        <f t="shared" si="147"/>
        <v>-0.86730101133034765</v>
      </c>
      <c r="E219" s="11">
        <v>0.27113154272932577</v>
      </c>
      <c r="F219" s="11">
        <f t="shared" ref="F219:F220" si="151">SUM(D219:E219)</f>
        <v>-0.59616946860102193</v>
      </c>
      <c r="G219" s="200">
        <f t="shared" si="150"/>
        <v>1.1997689625532049E-2</v>
      </c>
    </row>
    <row r="220" spans="1:7" x14ac:dyDescent="0.2">
      <c r="A220" t="str">
        <f t="shared" si="146"/>
        <v>35 Business and public service associate professionals</v>
      </c>
      <c r="B220" s="11">
        <v>12.198968204447537</v>
      </c>
      <c r="C220" s="11">
        <v>7.1691793053855166</v>
      </c>
      <c r="D220" s="11">
        <f t="shared" si="147"/>
        <v>-5.0297888990620203</v>
      </c>
      <c r="E220" s="11">
        <v>3.559236817273328</v>
      </c>
      <c r="F220" s="11">
        <f t="shared" si="151"/>
        <v>-1.4705520817886923</v>
      </c>
      <c r="G220" s="200">
        <f t="shared" si="150"/>
        <v>1.7213799438176247E-2</v>
      </c>
    </row>
    <row r="221" spans="1:7" x14ac:dyDescent="0.2">
      <c r="A221" t="str">
        <f t="shared" si="146"/>
        <v>41 Administrative occupations</v>
      </c>
      <c r="B221" s="11">
        <v>33.090163865681127</v>
      </c>
      <c r="C221" s="11">
        <v>17.767737199267259</v>
      </c>
      <c r="D221" s="11">
        <f t="shared" si="147"/>
        <v>-15.322426666413868</v>
      </c>
      <c r="E221" s="11">
        <v>10.074067869648607</v>
      </c>
      <c r="F221" s="11">
        <f t="shared" ref="F221:F224" si="152">SUM(D221:E221)</f>
        <v>-5.2483587967652614</v>
      </c>
      <c r="G221" s="200">
        <f t="shared" si="150"/>
        <v>1.7876309468882079E-2</v>
      </c>
    </row>
    <row r="222" spans="1:7" x14ac:dyDescent="0.2">
      <c r="A222" t="str">
        <f t="shared" si="146"/>
        <v>42 Secretarial and related occupations</v>
      </c>
      <c r="B222" s="11">
        <v>6.5558829779359771</v>
      </c>
      <c r="C222" s="11">
        <v>1.5237014951623986</v>
      </c>
      <c r="D222" s="11">
        <f t="shared" si="147"/>
        <v>-5.0321814827735789</v>
      </c>
      <c r="E222" s="11">
        <v>1.9127268186538273</v>
      </c>
      <c r="F222" s="11">
        <f t="shared" si="152"/>
        <v>-3.1194546641197514</v>
      </c>
      <c r="G222" s="200">
        <f t="shared" si="150"/>
        <v>1.7213375112543172E-2</v>
      </c>
    </row>
    <row r="223" spans="1:7" x14ac:dyDescent="0.2">
      <c r="A223" t="str">
        <f t="shared" si="146"/>
        <v>51 Skilled agricultural and related trades</v>
      </c>
      <c r="B223" s="11">
        <v>2.6392006441263662</v>
      </c>
      <c r="C223" s="11">
        <v>2.1100785605872714</v>
      </c>
      <c r="D223" s="11">
        <f t="shared" si="147"/>
        <v>-0.52912208353909485</v>
      </c>
      <c r="E223" s="11">
        <v>1.206014741937945</v>
      </c>
      <c r="F223" s="11">
        <f t="shared" si="152"/>
        <v>0.67689265839885016</v>
      </c>
      <c r="G223" s="200">
        <f t="shared" si="150"/>
        <v>2.5407644595033752E-2</v>
      </c>
    </row>
    <row r="224" spans="1:7" x14ac:dyDescent="0.2">
      <c r="A224" t="str">
        <f t="shared" si="146"/>
        <v>52 Skilled metal, electrical and electronic trades</v>
      </c>
      <c r="B224" s="11">
        <v>9.6194912255622924</v>
      </c>
      <c r="C224" s="11">
        <v>6.1738361790231027</v>
      </c>
      <c r="D224" s="11">
        <f t="shared" si="147"/>
        <v>-3.4456550465391897</v>
      </c>
      <c r="E224" s="11">
        <v>2.6960030714809053</v>
      </c>
      <c r="F224" s="11">
        <f t="shared" si="152"/>
        <v>-0.7496519750582844</v>
      </c>
      <c r="G224" s="200">
        <f t="shared" si="150"/>
        <v>1.6607516225091379E-2</v>
      </c>
    </row>
    <row r="225" spans="1:7" x14ac:dyDescent="0.2">
      <c r="A225" t="str">
        <f t="shared" si="146"/>
        <v>53 Skilled construction and building trades</v>
      </c>
      <c r="B225" s="11">
        <v>11.068202751258701</v>
      </c>
      <c r="C225" s="11">
        <v>9.6580340675243015</v>
      </c>
      <c r="D225" s="11">
        <f t="shared" si="147"/>
        <v>-1.4101686837343994</v>
      </c>
      <c r="E225" s="11">
        <v>4.5231944822508794</v>
      </c>
      <c r="F225" s="11">
        <f t="shared" ref="F225" si="153">SUM(D225:E225)</f>
        <v>3.11302579851648</v>
      </c>
      <c r="G225" s="200">
        <f t="shared" si="150"/>
        <v>2.3105757597893906E-2</v>
      </c>
    </row>
    <row r="226" spans="1:7" x14ac:dyDescent="0.2">
      <c r="A226" t="str">
        <f t="shared" si="146"/>
        <v>54 Textiles, printing and other skilled trades</v>
      </c>
      <c r="B226" s="11">
        <v>5.7363068274122968</v>
      </c>
      <c r="C226" s="11">
        <v>3.6091738560710191</v>
      </c>
      <c r="D226" s="11">
        <f t="shared" si="147"/>
        <v>-2.1271329713412777</v>
      </c>
      <c r="E226" s="11">
        <v>1.7278456290894677</v>
      </c>
      <c r="F226" s="11">
        <f t="shared" ref="F226" si="154">SUM(D226:E226)</f>
        <v>-0.39928734225180995</v>
      </c>
      <c r="G226" s="200">
        <f t="shared" si="150"/>
        <v>1.7708047140439831E-2</v>
      </c>
    </row>
    <row r="227" spans="1:7" x14ac:dyDescent="0.2">
      <c r="A227" t="str">
        <f t="shared" si="146"/>
        <v>61 Caring personal service occupations</v>
      </c>
      <c r="B227" s="11">
        <v>25.39760523109641</v>
      </c>
      <c r="C227" s="11">
        <v>17.664097152124942</v>
      </c>
      <c r="D227" s="11">
        <f>C227-B227</f>
        <v>-7.7335080789714681</v>
      </c>
      <c r="E227" s="11">
        <v>10.872180921127296</v>
      </c>
      <c r="F227" s="11">
        <f>SUM(D227:E227)</f>
        <v>3.1386728421558274</v>
      </c>
      <c r="G227" s="200">
        <f t="shared" si="150"/>
        <v>2.4039750450091324E-2</v>
      </c>
    </row>
    <row r="228" spans="1:7" x14ac:dyDescent="0.2">
      <c r="A228" t="str">
        <f t="shared" si="146"/>
        <v>62 Leisure, travel and related personal service occupations</v>
      </c>
      <c r="B228" s="11">
        <v>7.5970030506017459</v>
      </c>
      <c r="C228" s="11">
        <v>4.6660119761503704</v>
      </c>
      <c r="D228" s="11">
        <f t="shared" ref="D228:D234" si="155">C228-B228</f>
        <v>-2.9309910744513754</v>
      </c>
      <c r="E228" s="11">
        <v>2.7514318874651793</v>
      </c>
      <c r="F228" s="11">
        <f t="shared" ref="F228:F229" si="156">SUM(D228:E228)</f>
        <v>-0.17955918698619611</v>
      </c>
      <c r="G228" s="200">
        <f t="shared" si="150"/>
        <v>2.0819188250751353E-2</v>
      </c>
    </row>
    <row r="229" spans="1:7" x14ac:dyDescent="0.2">
      <c r="A229" t="str">
        <f t="shared" si="146"/>
        <v>63 Community and civil enforcement occupations</v>
      </c>
      <c r="B229" s="11">
        <v>0.34571312978116531</v>
      </c>
      <c r="C229" s="11">
        <v>0.22156460529842548</v>
      </c>
      <c r="D229" s="11">
        <f t="shared" si="155"/>
        <v>-0.12414852448273983</v>
      </c>
      <c r="E229" s="11">
        <v>0.10055375535475262</v>
      </c>
      <c r="F229" s="11">
        <f t="shared" si="156"/>
        <v>-2.3594769127987206E-2</v>
      </c>
      <c r="G229" s="200">
        <f t="shared" si="150"/>
        <v>1.7166197327185051E-2</v>
      </c>
    </row>
    <row r="230" spans="1:7" x14ac:dyDescent="0.2">
      <c r="A230" t="str">
        <f t="shared" si="146"/>
        <v>71 Sales occupations</v>
      </c>
      <c r="B230" s="11">
        <v>21.288967707335782</v>
      </c>
      <c r="C230" s="11">
        <v>12.648271864616412</v>
      </c>
      <c r="D230" s="11">
        <f t="shared" si="155"/>
        <v>-8.6406958427193707</v>
      </c>
      <c r="E230" s="11">
        <v>7.5254219595818332</v>
      </c>
      <c r="F230" s="11">
        <f t="shared" ref="F230:F231" si="157">SUM(D230:E230)</f>
        <v>-1.1152738831375375</v>
      </c>
      <c r="G230" s="200">
        <f t="shared" si="150"/>
        <v>2.038403452275328E-2</v>
      </c>
    </row>
    <row r="231" spans="1:7" x14ac:dyDescent="0.2">
      <c r="A231" t="str">
        <f t="shared" si="146"/>
        <v>72 Customer service occupations</v>
      </c>
      <c r="B231" s="11">
        <v>6.723835383507959</v>
      </c>
      <c r="C231" s="11">
        <v>6.8777397081461169</v>
      </c>
      <c r="D231" s="11">
        <f t="shared" si="155"/>
        <v>0.15390432463815795</v>
      </c>
      <c r="E231" s="11">
        <v>3.3325257977497209</v>
      </c>
      <c r="F231" s="11">
        <f t="shared" si="157"/>
        <v>3.4864301223878789</v>
      </c>
      <c r="G231" s="200">
        <f t="shared" si="150"/>
        <v>2.7199783946492806E-2</v>
      </c>
    </row>
    <row r="232" spans="1:7" x14ac:dyDescent="0.2">
      <c r="A232" t="str">
        <f t="shared" si="146"/>
        <v>81 Process, plant and machine operatives</v>
      </c>
      <c r="B232" s="11">
        <v>11.558492117220275</v>
      </c>
      <c r="C232" s="11">
        <v>12.553901801284978</v>
      </c>
      <c r="D232" s="11">
        <f t="shared" si="155"/>
        <v>0.9954096840647022</v>
      </c>
      <c r="E232" s="11">
        <v>5.2376147234597292</v>
      </c>
      <c r="F232" s="11">
        <f t="shared" ref="F232:F233" si="158">SUM(D232:E232)</f>
        <v>6.2330244075244314</v>
      </c>
      <c r="G232" s="200">
        <f t="shared" si="150"/>
        <v>2.5228089239135443E-2</v>
      </c>
    </row>
    <row r="233" spans="1:7" x14ac:dyDescent="0.2">
      <c r="A233" t="str">
        <f t="shared" si="146"/>
        <v>82 Transport and mobile machine drivers and operatives</v>
      </c>
      <c r="B233" s="11">
        <v>13.016351110635373</v>
      </c>
      <c r="C233" s="11">
        <v>12.517186213686761</v>
      </c>
      <c r="D233" s="11">
        <f t="shared" si="155"/>
        <v>-0.49916489694861177</v>
      </c>
      <c r="E233" s="11">
        <v>6.9038278245290305</v>
      </c>
      <c r="F233" s="11">
        <f t="shared" si="158"/>
        <v>6.4046629275804188</v>
      </c>
      <c r="G233" s="200">
        <f t="shared" si="150"/>
        <v>2.8774676222987905E-2</v>
      </c>
    </row>
    <row r="234" spans="1:7" x14ac:dyDescent="0.2">
      <c r="A234" t="str">
        <f t="shared" si="146"/>
        <v>91 Elementary trades and related occupations</v>
      </c>
      <c r="B234" s="11">
        <v>5.4766106545925544</v>
      </c>
      <c r="C234" s="11">
        <v>3.7617648245262583</v>
      </c>
      <c r="D234" s="11">
        <f t="shared" si="155"/>
        <v>-1.7148458300662961</v>
      </c>
      <c r="E234" s="11">
        <v>1.5962321590246171</v>
      </c>
      <c r="F234" s="11">
        <f t="shared" ref="F234" si="159">SUM(D234:E234)</f>
        <v>-0.11861367104167897</v>
      </c>
      <c r="G234" s="200">
        <f t="shared" si="150"/>
        <v>1.7197949323771944E-2</v>
      </c>
    </row>
    <row r="235" spans="1:7" x14ac:dyDescent="0.2">
      <c r="A235" t="str">
        <f t="shared" si="146"/>
        <v>92 Elementary administration and service occupations</v>
      </c>
      <c r="B235" s="11">
        <v>30.643780940480443</v>
      </c>
      <c r="C235" s="11">
        <v>23.936934409246561</v>
      </c>
      <c r="D235" s="11">
        <f t="shared" ref="D235" si="160">C235-B235</f>
        <v>-6.7068465312338823</v>
      </c>
      <c r="E235" s="11">
        <v>12.838434459087535</v>
      </c>
      <c r="F235" s="11">
        <f t="shared" ref="F235" si="161">SUM(D235:E235)</f>
        <v>6.1315879278536531</v>
      </c>
      <c r="G235" s="200">
        <f t="shared" ref="G235:G236" si="162">IF(B235&gt;0,(1+(E235/B235))^(1/($C$6-$B$6))-1,0)</f>
        <v>2.3602381405057882E-2</v>
      </c>
    </row>
    <row r="236" spans="1:7" x14ac:dyDescent="0.2">
      <c r="A236" t="str">
        <f t="shared" si="146"/>
        <v>All occupations</v>
      </c>
      <c r="B236" s="11">
        <f>SUM(B210:B235)</f>
        <v>257.67617559812413</v>
      </c>
      <c r="C236" s="11">
        <f t="shared" ref="C236:F236" si="163">SUM(C210:C235)</f>
        <v>178.48727129530889</v>
      </c>
      <c r="D236" s="11">
        <f t="shared" si="163"/>
        <v>-79.188904302815217</v>
      </c>
      <c r="E236" s="11">
        <f t="shared" si="163"/>
        <v>95.271469128855202</v>
      </c>
      <c r="F236" s="11">
        <f t="shared" si="163"/>
        <v>16.082564826039963</v>
      </c>
      <c r="G236" s="200">
        <f t="shared" si="162"/>
        <v>2.1195913281047973E-2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8.6331912968567686</v>
      </c>
      <c r="C239" s="11">
        <v>5.3522763018716821</v>
      </c>
      <c r="D239" s="11">
        <f>C239-B239</f>
        <v>-3.2809149949850864</v>
      </c>
      <c r="E239" s="11">
        <v>2.8180134762014619</v>
      </c>
      <c r="F239" s="11">
        <f>SUM(D239:E239)</f>
        <v>-0.46290151878362451</v>
      </c>
      <c r="G239" s="200">
        <f>IF(B239&gt;0,(1+(E239/B239))^(1/($C$6-$B$6))-1,0)</f>
        <v>1.9010489192309965E-2</v>
      </c>
    </row>
    <row r="240" spans="1:7" x14ac:dyDescent="0.2">
      <c r="A240" t="str">
        <f t="shared" si="165"/>
        <v>12 Other managers and proprietors</v>
      </c>
      <c r="B240" s="11">
        <v>4.5812549731681091</v>
      </c>
      <c r="C240" s="11">
        <v>3.3423536354085939</v>
      </c>
      <c r="D240" s="11">
        <f t="shared" ref="D240:D255" si="166">C240-B240</f>
        <v>-1.2389013377595153</v>
      </c>
      <c r="E240" s="11">
        <v>1.8192828228984399</v>
      </c>
      <c r="F240" s="11">
        <f t="shared" ref="F240:F247" si="167">SUM(D240:E240)</f>
        <v>0.58038148513892462</v>
      </c>
      <c r="G240" s="200">
        <f t="shared" ref="G240:G242" si="168">IF(B240&gt;0,(1+(E240/B240))^(1/($C$6-$B$6))-1,0)</f>
        <v>2.2544303243159147E-2</v>
      </c>
    </row>
    <row r="241" spans="1:7" x14ac:dyDescent="0.2">
      <c r="A241" t="str">
        <f t="shared" si="165"/>
        <v>21 Science, research, engineering and technology professionals</v>
      </c>
      <c r="B241" s="11">
        <v>3.9960826637955797</v>
      </c>
      <c r="C241" s="11">
        <v>2.77379371966971</v>
      </c>
      <c r="D241" s="11">
        <f t="shared" si="166"/>
        <v>-1.2222889441258697</v>
      </c>
      <c r="E241" s="11">
        <v>0.94398330525787943</v>
      </c>
      <c r="F241" s="11">
        <f t="shared" si="167"/>
        <v>-0.27830563886799031</v>
      </c>
      <c r="G241" s="200">
        <f t="shared" si="168"/>
        <v>1.4238017815664916E-2</v>
      </c>
    </row>
    <row r="242" spans="1:7" x14ac:dyDescent="0.2">
      <c r="A242" t="str">
        <f t="shared" si="165"/>
        <v>22 Health professionals</v>
      </c>
      <c r="B242" s="11">
        <v>2.314076357287882</v>
      </c>
      <c r="C242" s="11">
        <v>1.0458030594826251</v>
      </c>
      <c r="D242" s="11">
        <f t="shared" si="166"/>
        <v>-1.2682732978052569</v>
      </c>
      <c r="E242" s="11">
        <v>0.64007052543621046</v>
      </c>
      <c r="F242" s="11">
        <f t="shared" si="167"/>
        <v>-0.62820277236904642</v>
      </c>
      <c r="G242" s="200">
        <f t="shared" si="168"/>
        <v>1.6413192487137573E-2</v>
      </c>
    </row>
    <row r="243" spans="1:7" x14ac:dyDescent="0.2">
      <c r="A243" t="str">
        <f t="shared" si="165"/>
        <v>23 Teaching and other educational professionals</v>
      </c>
      <c r="B243" s="11">
        <v>1.4168088649630071</v>
      </c>
      <c r="C243" s="11">
        <v>0.70398484961934227</v>
      </c>
      <c r="D243" s="11">
        <f t="shared" si="166"/>
        <v>-0.7128240153436648</v>
      </c>
      <c r="E243" s="11">
        <v>0.39095745498524437</v>
      </c>
      <c r="F243" s="11">
        <f t="shared" si="167"/>
        <v>-0.32186656035842043</v>
      </c>
      <c r="G243" s="200">
        <f>IF(B243&gt;0,(1+(E243/B243))^(1/($C$6-$B$6))-1,0)</f>
        <v>1.6378341041088929E-2</v>
      </c>
    </row>
    <row r="244" spans="1:7" x14ac:dyDescent="0.2">
      <c r="A244" t="str">
        <f t="shared" si="165"/>
        <v>24 Business, media and public service professionals</v>
      </c>
      <c r="B244" s="11">
        <v>4.6140585173108608</v>
      </c>
      <c r="C244" s="11">
        <v>2.7243431531284559</v>
      </c>
      <c r="D244" s="11">
        <f t="shared" si="166"/>
        <v>-1.8897153641824049</v>
      </c>
      <c r="E244" s="11">
        <v>1.3414348505582658</v>
      </c>
      <c r="F244" s="11">
        <f t="shared" si="167"/>
        <v>-0.5482805136241391</v>
      </c>
      <c r="G244" s="200">
        <f t="shared" ref="G244:G263" si="169">IF(B244&gt;0,(1+(E244/B244))^(1/($C$6-$B$6))-1,0)</f>
        <v>1.7159305219620169E-2</v>
      </c>
    </row>
    <row r="245" spans="1:7" x14ac:dyDescent="0.2">
      <c r="A245" t="str">
        <f t="shared" si="165"/>
        <v>31 Science, engineering and technology associate professionals</v>
      </c>
      <c r="B245" s="11">
        <v>3.0622676148786949</v>
      </c>
      <c r="C245" s="11">
        <v>2.0852331468104754</v>
      </c>
      <c r="D245" s="11">
        <f t="shared" si="166"/>
        <v>-0.97703446806821947</v>
      </c>
      <c r="E245" s="11">
        <v>0.8037167242389176</v>
      </c>
      <c r="F245" s="11">
        <f t="shared" si="167"/>
        <v>-0.17331774382930187</v>
      </c>
      <c r="G245" s="200">
        <f>IF(B245&gt;0,(1+(E245/B245))^(1/($C$6-$B$6))-1,0)</f>
        <v>1.5658708454106662E-2</v>
      </c>
    </row>
    <row r="246" spans="1:7" x14ac:dyDescent="0.2">
      <c r="A246" t="str">
        <f t="shared" si="165"/>
        <v>32 Health and social care associate professionals</v>
      </c>
      <c r="B246" s="11">
        <v>0.96900625103329574</v>
      </c>
      <c r="C246" s="11">
        <v>0.36177991248506758</v>
      </c>
      <c r="D246" s="11">
        <f t="shared" si="166"/>
        <v>-0.60722633854822816</v>
      </c>
      <c r="E246" s="11">
        <v>0.241828197996863</v>
      </c>
      <c r="F246" s="11">
        <f t="shared" si="167"/>
        <v>-0.36539814055136516</v>
      </c>
      <c r="G246" s="200">
        <f t="shared" si="169"/>
        <v>1.4963783951627452E-2</v>
      </c>
    </row>
    <row r="247" spans="1:7" x14ac:dyDescent="0.2">
      <c r="A247" t="str">
        <f t="shared" si="165"/>
        <v>33 Protective service occupations</v>
      </c>
      <c r="B247" s="11">
        <v>1.705441171686171</v>
      </c>
      <c r="C247" s="11">
        <v>1.1942500987825904</v>
      </c>
      <c r="D247" s="11">
        <f t="shared" si="166"/>
        <v>-0.51119107290358068</v>
      </c>
      <c r="E247" s="11">
        <v>0.52331285053243626</v>
      </c>
      <c r="F247" s="11">
        <f t="shared" si="167"/>
        <v>1.2121777628855579E-2</v>
      </c>
      <c r="G247" s="200">
        <f t="shared" si="169"/>
        <v>1.8001363712259355E-2</v>
      </c>
    </row>
    <row r="248" spans="1:7" x14ac:dyDescent="0.2">
      <c r="A248" t="str">
        <f t="shared" si="165"/>
        <v>34 Culture, media and sports occupations</v>
      </c>
      <c r="B248" s="11">
        <v>1.331161881461209</v>
      </c>
      <c r="C248" s="11">
        <v>0.60801280145616665</v>
      </c>
      <c r="D248" s="11">
        <f t="shared" si="166"/>
        <v>-0.7231490800050423</v>
      </c>
      <c r="E248" s="11">
        <v>0.3207185712557975</v>
      </c>
      <c r="F248" s="11">
        <f t="shared" ref="F248:F249" si="170">SUM(D248:E248)</f>
        <v>-0.4024305087492448</v>
      </c>
      <c r="G248" s="200">
        <f t="shared" si="169"/>
        <v>1.4494856300937498E-2</v>
      </c>
    </row>
    <row r="249" spans="1:7" x14ac:dyDescent="0.2">
      <c r="A249" t="str">
        <f t="shared" si="165"/>
        <v>35 Business and public service associate professionals</v>
      </c>
      <c r="B249" s="11">
        <v>6.368377159762689</v>
      </c>
      <c r="C249" s="11">
        <v>3.1045098277890339</v>
      </c>
      <c r="D249" s="11">
        <f t="shared" si="166"/>
        <v>-3.2638673319736551</v>
      </c>
      <c r="E249" s="11">
        <v>1.5178987361357807</v>
      </c>
      <c r="F249" s="11">
        <f t="shared" si="170"/>
        <v>-1.7459685958378743</v>
      </c>
      <c r="G249" s="200">
        <f t="shared" si="169"/>
        <v>1.4353999742675372E-2</v>
      </c>
    </row>
    <row r="250" spans="1:7" x14ac:dyDescent="0.2">
      <c r="A250" t="str">
        <f t="shared" si="165"/>
        <v>41 Administrative occupations</v>
      </c>
      <c r="B250" s="11">
        <v>13.697471664472092</v>
      </c>
      <c r="C250" s="11">
        <v>3.7710633691684179</v>
      </c>
      <c r="D250" s="11">
        <f t="shared" si="166"/>
        <v>-9.9264082953036734</v>
      </c>
      <c r="E250" s="11">
        <v>2.6386970497028628</v>
      </c>
      <c r="F250" s="11">
        <f t="shared" ref="F250:F253" si="171">SUM(D250:E250)</f>
        <v>-7.2877112456008106</v>
      </c>
      <c r="G250" s="200">
        <f t="shared" si="169"/>
        <v>1.1813927875137686E-2</v>
      </c>
    </row>
    <row r="251" spans="1:7" x14ac:dyDescent="0.2">
      <c r="A251" t="str">
        <f t="shared" si="165"/>
        <v>42 Secretarial and related occupations</v>
      </c>
      <c r="B251" s="11">
        <v>5.302878165915776</v>
      </c>
      <c r="C251" s="11">
        <v>1.027740496650116</v>
      </c>
      <c r="D251" s="11">
        <f t="shared" si="166"/>
        <v>-4.2751376692656597</v>
      </c>
      <c r="E251" s="11">
        <v>1.111194009792285</v>
      </c>
      <c r="F251" s="11">
        <f t="shared" si="171"/>
        <v>-3.1639436594733747</v>
      </c>
      <c r="G251" s="200">
        <f t="shared" si="169"/>
        <v>1.2763745420119932E-2</v>
      </c>
    </row>
    <row r="252" spans="1:7" x14ac:dyDescent="0.2">
      <c r="A252" t="str">
        <f t="shared" si="165"/>
        <v>51 Skilled agricultural and related trades</v>
      </c>
      <c r="B252" s="11">
        <v>1.9301267047188415</v>
      </c>
      <c r="C252" s="11">
        <v>2.1861444852709213</v>
      </c>
      <c r="D252" s="11">
        <f t="shared" si="166"/>
        <v>0.2560177805520798</v>
      </c>
      <c r="E252" s="11">
        <v>0.92322603407359738</v>
      </c>
      <c r="F252" s="11">
        <f t="shared" si="171"/>
        <v>1.1792438146256772</v>
      </c>
      <c r="G252" s="200">
        <f t="shared" si="169"/>
        <v>2.6403150147988663E-2</v>
      </c>
    </row>
    <row r="253" spans="1:7" x14ac:dyDescent="0.2">
      <c r="A253" t="str">
        <f t="shared" si="165"/>
        <v>52 Skilled metal, electrical and electronic trades</v>
      </c>
      <c r="B253" s="11">
        <v>4.7004566271275214</v>
      </c>
      <c r="C253" s="11">
        <v>2.8864107031289712</v>
      </c>
      <c r="D253" s="11">
        <f t="shared" si="166"/>
        <v>-1.8140459239985502</v>
      </c>
      <c r="E253" s="11">
        <v>1.4149023218990697</v>
      </c>
      <c r="F253" s="11">
        <f t="shared" si="171"/>
        <v>-0.39914360209948052</v>
      </c>
      <c r="G253" s="200">
        <f t="shared" si="169"/>
        <v>1.7697701373432961E-2</v>
      </c>
    </row>
    <row r="254" spans="1:7" x14ac:dyDescent="0.2">
      <c r="A254" t="str">
        <f t="shared" si="165"/>
        <v>53 Skilled construction and building trades</v>
      </c>
      <c r="B254" s="11">
        <v>5.097583338788394</v>
      </c>
      <c r="C254" s="11">
        <v>4.3964736278993044</v>
      </c>
      <c r="D254" s="11">
        <f t="shared" si="166"/>
        <v>-0.70110971088908958</v>
      </c>
      <c r="E254" s="11">
        <v>1.957061301980157</v>
      </c>
      <c r="F254" s="11">
        <f t="shared" ref="F254" si="172">SUM(D254:E254)</f>
        <v>1.2559515910910675</v>
      </c>
      <c r="G254" s="200">
        <f t="shared" si="169"/>
        <v>2.1897618796492324E-2</v>
      </c>
    </row>
    <row r="255" spans="1:7" x14ac:dyDescent="0.2">
      <c r="A255" t="str">
        <f t="shared" si="165"/>
        <v>54 Textiles, printing and other skilled trades</v>
      </c>
      <c r="B255" s="11">
        <v>4.3104530396452905</v>
      </c>
      <c r="C255" s="11">
        <v>2.7105252156681545</v>
      </c>
      <c r="D255" s="11">
        <f t="shared" si="166"/>
        <v>-1.599927823977136</v>
      </c>
      <c r="E255" s="11">
        <v>1.1932600946449599</v>
      </c>
      <c r="F255" s="11">
        <f t="shared" ref="F255" si="173">SUM(D255:E255)</f>
        <v>-0.4066677293321761</v>
      </c>
      <c r="G255" s="200">
        <f t="shared" si="169"/>
        <v>1.6425436109057223E-2</v>
      </c>
    </row>
    <row r="256" spans="1:7" x14ac:dyDescent="0.2">
      <c r="A256" t="str">
        <f t="shared" si="165"/>
        <v>61 Caring personal service occupations</v>
      </c>
      <c r="B256" s="11">
        <v>3.4700121617291306</v>
      </c>
      <c r="C256" s="11">
        <v>1.7146921619923798</v>
      </c>
      <c r="D256" s="11">
        <f>C256-B256</f>
        <v>-1.7553199997367508</v>
      </c>
      <c r="E256" s="11">
        <v>0.71067324282467115</v>
      </c>
      <c r="F256" s="11">
        <f>SUM(D256:E256)</f>
        <v>-1.0446467569120796</v>
      </c>
      <c r="G256" s="200">
        <f t="shared" si="169"/>
        <v>1.2498603204826653E-2</v>
      </c>
    </row>
    <row r="257" spans="1:7" x14ac:dyDescent="0.2">
      <c r="A257" t="str">
        <f t="shared" si="165"/>
        <v>62 Leisure, travel and related personal service occupations</v>
      </c>
      <c r="B257" s="11">
        <v>4.5808869317985978</v>
      </c>
      <c r="C257" s="11">
        <v>2.8442782100649597</v>
      </c>
      <c r="D257" s="11">
        <f t="shared" ref="D257:D263" si="174">C257-B257</f>
        <v>-1.7366087217336381</v>
      </c>
      <c r="E257" s="11">
        <v>1.4647409955901918</v>
      </c>
      <c r="F257" s="11">
        <f t="shared" ref="F257:F258" si="175">SUM(D257:E257)</f>
        <v>-0.27186772614344634</v>
      </c>
      <c r="G257" s="200">
        <f t="shared" si="169"/>
        <v>1.8668295313545968E-2</v>
      </c>
    </row>
    <row r="258" spans="1:7" x14ac:dyDescent="0.2">
      <c r="A258" t="str">
        <f t="shared" si="165"/>
        <v>63 Community and civil enforcement occupations</v>
      </c>
      <c r="B258" s="11">
        <v>0.28843787961151418</v>
      </c>
      <c r="C258" s="11">
        <v>0.19428610833213639</v>
      </c>
      <c r="D258" s="11">
        <f t="shared" si="174"/>
        <v>-9.4151771279377794E-2</v>
      </c>
      <c r="E258" s="11">
        <v>8.5192795876803076E-2</v>
      </c>
      <c r="F258" s="11">
        <f t="shared" si="175"/>
        <v>-8.9589754025747176E-3</v>
      </c>
      <c r="G258" s="200">
        <f t="shared" si="169"/>
        <v>1.7402222609832263E-2</v>
      </c>
    </row>
    <row r="259" spans="1:7" x14ac:dyDescent="0.2">
      <c r="A259" t="str">
        <f t="shared" si="165"/>
        <v>71 Sales occupations</v>
      </c>
      <c r="B259" s="11">
        <v>12.64190992744834</v>
      </c>
      <c r="C259" s="11">
        <v>4.5393693940357274</v>
      </c>
      <c r="D259" s="11">
        <f t="shared" si="174"/>
        <v>-8.102540533412613</v>
      </c>
      <c r="E259" s="11">
        <v>2.8253898959210013</v>
      </c>
      <c r="F259" s="11">
        <f t="shared" ref="F259:F260" si="176">SUM(D259:E259)</f>
        <v>-5.2771506374916122</v>
      </c>
      <c r="G259" s="200">
        <f t="shared" si="169"/>
        <v>1.3538197762805959E-2</v>
      </c>
    </row>
    <row r="260" spans="1:7" x14ac:dyDescent="0.2">
      <c r="A260" t="str">
        <f t="shared" si="165"/>
        <v>72 Customer service occupations</v>
      </c>
      <c r="B260" s="11">
        <v>2.9952573455403186</v>
      </c>
      <c r="C260" s="11">
        <v>3.3589633674244874</v>
      </c>
      <c r="D260" s="11">
        <f t="shared" si="174"/>
        <v>0.36370602188416878</v>
      </c>
      <c r="E260" s="11">
        <v>1.0734906504281372</v>
      </c>
      <c r="F260" s="11">
        <f t="shared" si="176"/>
        <v>1.437196672312306</v>
      </c>
      <c r="G260" s="200">
        <f t="shared" si="169"/>
        <v>2.063026714364935E-2</v>
      </c>
    </row>
    <row r="261" spans="1:7" x14ac:dyDescent="0.2">
      <c r="A261" t="str">
        <f t="shared" si="165"/>
        <v>81 Process, plant and machine operatives</v>
      </c>
      <c r="B261" s="11">
        <v>8.7984323488280527</v>
      </c>
      <c r="C261" s="11">
        <v>5.43001655778657</v>
      </c>
      <c r="D261" s="11">
        <f t="shared" si="174"/>
        <v>-3.3684157910414827</v>
      </c>
      <c r="E261" s="11">
        <v>2.9524718055719794</v>
      </c>
      <c r="F261" s="11">
        <f t="shared" ref="F261:F262" si="177">SUM(D261:E261)</f>
        <v>-0.41594398546950329</v>
      </c>
      <c r="G261" s="200">
        <f t="shared" si="169"/>
        <v>1.9477704323785039E-2</v>
      </c>
    </row>
    <row r="262" spans="1:7" x14ac:dyDescent="0.2">
      <c r="A262" t="str">
        <f t="shared" si="165"/>
        <v>82 Transport and mobile machine drivers and operatives</v>
      </c>
      <c r="B262" s="11">
        <v>10.499752300296</v>
      </c>
      <c r="C262" s="11">
        <v>8.2473392067923754</v>
      </c>
      <c r="D262" s="11">
        <f t="shared" si="174"/>
        <v>-2.2524130935036251</v>
      </c>
      <c r="E262" s="11">
        <v>4.4933822574886602</v>
      </c>
      <c r="F262" s="11">
        <f t="shared" si="177"/>
        <v>2.2409691639850351</v>
      </c>
      <c r="G262" s="200">
        <f t="shared" si="169"/>
        <v>2.4033644720059089E-2</v>
      </c>
    </row>
    <row r="263" spans="1:7" x14ac:dyDescent="0.2">
      <c r="A263" t="str">
        <f t="shared" si="165"/>
        <v>91 Elementary trades and related occupations</v>
      </c>
      <c r="B263" s="11">
        <v>6.7606727409766103</v>
      </c>
      <c r="C263" s="11">
        <v>4.2744450632206599</v>
      </c>
      <c r="D263" s="11">
        <f t="shared" si="174"/>
        <v>-2.4862276777559504</v>
      </c>
      <c r="E263" s="11">
        <v>1.9622924255744474</v>
      </c>
      <c r="F263" s="11">
        <f t="shared" ref="F263" si="178">SUM(D263:E263)</f>
        <v>-0.52393525218150305</v>
      </c>
      <c r="G263" s="200">
        <f t="shared" si="169"/>
        <v>1.713425714329242E-2</v>
      </c>
    </row>
    <row r="264" spans="1:7" x14ac:dyDescent="0.2">
      <c r="A264" t="str">
        <f t="shared" si="165"/>
        <v>92 Elementary administration and service occupations</v>
      </c>
      <c r="B264" s="11">
        <v>26.79793844603071</v>
      </c>
      <c r="C264" s="11">
        <v>19.159242628686957</v>
      </c>
      <c r="D264" s="11">
        <f t="shared" ref="D264" si="179">C264-B264</f>
        <v>-7.638695817343752</v>
      </c>
      <c r="E264" s="11">
        <v>9.244679523828859</v>
      </c>
      <c r="F264" s="11">
        <f>SUM(D264:E264)</f>
        <v>1.605983706485107</v>
      </c>
      <c r="G264" s="200">
        <f t="shared" ref="G264:G265" si="180">IF(B264&gt;0,(1+(E264/B264))^(1/($C$6-$B$6))-1,0)</f>
        <v>1.9954964623470905E-2</v>
      </c>
    </row>
    <row r="265" spans="1:7" x14ac:dyDescent="0.2">
      <c r="A265" t="str">
        <f t="shared" si="165"/>
        <v>All occupations</v>
      </c>
      <c r="B265" s="11">
        <f>SUM(B239:B264)</f>
        <v>150.86399637513148</v>
      </c>
      <c r="C265" s="11">
        <f t="shared" ref="C265:F265" si="181">SUM(C239:C264)</f>
        <v>90.03733110262587</v>
      </c>
      <c r="D265" s="11">
        <f t="shared" si="181"/>
        <v>-60.826665272505572</v>
      </c>
      <c r="E265" s="11">
        <f t="shared" si="181"/>
        <v>45.411871920694978</v>
      </c>
      <c r="F265" s="11">
        <f t="shared" si="181"/>
        <v>-15.414793351810596</v>
      </c>
      <c r="G265" s="200">
        <f t="shared" si="180"/>
        <v>1.7697606916283082E-2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1.6850124646104216</v>
      </c>
      <c r="C268" s="11">
        <v>1.0354007976594297</v>
      </c>
      <c r="D268" s="11">
        <f>C268-B268</f>
        <v>-0.64961166695099193</v>
      </c>
      <c r="E268" s="11">
        <v>0.44826242173192143</v>
      </c>
      <c r="F268" s="11">
        <f>SUM(D268:E268)</f>
        <v>-0.20134924521907049</v>
      </c>
      <c r="G268" s="200">
        <f>IF(B268&gt;0,(1+(E268/B268))^(1/($C$6-$B$6))-1,0)</f>
        <v>1.5849988906990742E-2</v>
      </c>
    </row>
    <row r="269" spans="1:7" x14ac:dyDescent="0.2">
      <c r="A269" t="str">
        <f t="shared" si="183"/>
        <v>12 Other managers and proprietors</v>
      </c>
      <c r="B269" s="11">
        <v>1.5101974503906637</v>
      </c>
      <c r="C269" s="11">
        <v>1.3483814585680649</v>
      </c>
      <c r="D269" s="11">
        <f t="shared" ref="D269:D284" si="184">C269-B269</f>
        <v>-0.16181599182259876</v>
      </c>
      <c r="E269" s="11">
        <v>0.59923807883396962</v>
      </c>
      <c r="F269" s="11">
        <f t="shared" ref="F269:F276" si="185">SUM(D269:E269)</f>
        <v>0.43742208701137086</v>
      </c>
      <c r="G269" s="200">
        <f t="shared" ref="G269:G271" si="186">IF(B269&gt;0,(1+(E269/B269))^(1/($C$6-$B$6))-1,0)</f>
        <v>2.2528688470533798E-2</v>
      </c>
    </row>
    <row r="270" spans="1:7" x14ac:dyDescent="0.2">
      <c r="A270" t="str">
        <f t="shared" si="183"/>
        <v>21 Science, research, engineering and technology professionals</v>
      </c>
      <c r="B270" s="11">
        <v>0.93255193000268377</v>
      </c>
      <c r="C270" s="11">
        <v>0.7859463687999364</v>
      </c>
      <c r="D270" s="11">
        <f t="shared" si="184"/>
        <v>-0.14660556120274737</v>
      </c>
      <c r="E270" s="11">
        <v>0.29713801485010483</v>
      </c>
      <c r="F270" s="11">
        <f t="shared" si="185"/>
        <v>0.15053245364735746</v>
      </c>
      <c r="G270" s="200">
        <f t="shared" si="186"/>
        <v>1.8610557384006521E-2</v>
      </c>
    </row>
    <row r="271" spans="1:7" x14ac:dyDescent="0.2">
      <c r="A271" t="str">
        <f t="shared" si="183"/>
        <v>22 Health professionals</v>
      </c>
      <c r="B271" s="11">
        <v>0.35500699784389583</v>
      </c>
      <c r="C271" s="11">
        <v>0.3153183183343084</v>
      </c>
      <c r="D271" s="11">
        <f t="shared" si="184"/>
        <v>-3.9688679509587432E-2</v>
      </c>
      <c r="E271" s="11">
        <v>0.14071404593783052</v>
      </c>
      <c r="F271" s="11">
        <f t="shared" si="185"/>
        <v>0.10102536642824309</v>
      </c>
      <c r="G271" s="200">
        <f t="shared" si="186"/>
        <v>2.2507956528951656E-2</v>
      </c>
    </row>
    <row r="272" spans="1:7" x14ac:dyDescent="0.2">
      <c r="A272" t="str">
        <f t="shared" si="183"/>
        <v>23 Teaching and other educational professionals</v>
      </c>
      <c r="B272" s="11">
        <v>0.34617941252789702</v>
      </c>
      <c r="C272" s="11">
        <v>0.21359677047029918</v>
      </c>
      <c r="D272" s="11">
        <f t="shared" si="184"/>
        <v>-0.13258264205759784</v>
      </c>
      <c r="E272" s="11">
        <v>0.11431604984642674</v>
      </c>
      <c r="F272" s="11">
        <f t="shared" si="185"/>
        <v>-1.8266592211171107E-2</v>
      </c>
      <c r="G272" s="200">
        <f>IF(B272&gt;0,(1+(E272/B272))^(1/($C$6-$B$6))-1,0)</f>
        <v>1.9205146323006739E-2</v>
      </c>
    </row>
    <row r="273" spans="1:7" x14ac:dyDescent="0.2">
      <c r="A273" t="str">
        <f t="shared" si="183"/>
        <v>24 Business, media and public service professionals</v>
      </c>
      <c r="B273" s="11">
        <v>1.1443606075905612</v>
      </c>
      <c r="C273" s="11">
        <v>0.74686530873075141</v>
      </c>
      <c r="D273" s="11">
        <f t="shared" si="184"/>
        <v>-0.39749529885980983</v>
      </c>
      <c r="E273" s="11">
        <v>0.36569099133239352</v>
      </c>
      <c r="F273" s="11">
        <f t="shared" si="185"/>
        <v>-3.1804307527416309E-2</v>
      </c>
      <c r="G273" s="200">
        <f t="shared" ref="G273" si="187">IF(B273&gt;0,(1+(E273/B273))^(1/($C$6-$B$6))-1,0)</f>
        <v>1.865845098063823E-2</v>
      </c>
    </row>
    <row r="274" spans="1:7" x14ac:dyDescent="0.2">
      <c r="A274" t="str">
        <f t="shared" si="183"/>
        <v>31 Science, engineering and technology associate professionals</v>
      </c>
      <c r="B274" s="11">
        <v>0.62169048207763433</v>
      </c>
      <c r="C274" s="11">
        <v>0.51117433032824422</v>
      </c>
      <c r="D274" s="11">
        <f t="shared" si="184"/>
        <v>-0.11051615174939011</v>
      </c>
      <c r="E274" s="11">
        <v>0.22367348978652288</v>
      </c>
      <c r="F274" s="11">
        <f t="shared" si="185"/>
        <v>0.11315733803713277</v>
      </c>
      <c r="G274" s="200">
        <f>IF(B274&gt;0,(1+(E274/B274))^(1/($C$6-$B$6))-1,0)</f>
        <v>2.0699654492642994E-2</v>
      </c>
    </row>
    <row r="275" spans="1:7" x14ac:dyDescent="0.2">
      <c r="A275" t="str">
        <f t="shared" si="183"/>
        <v>32 Health and social care associate professionals</v>
      </c>
      <c r="B275" s="11">
        <v>0.18053370819610848</v>
      </c>
      <c r="C275" s="11">
        <v>0.15342735260805232</v>
      </c>
      <c r="D275" s="11">
        <f t="shared" si="184"/>
        <v>-2.7106355588056158E-2</v>
      </c>
      <c r="E275" s="11">
        <v>7.3509787770423468E-2</v>
      </c>
      <c r="F275" s="11">
        <f t="shared" si="185"/>
        <v>4.640343218236731E-2</v>
      </c>
      <c r="G275" s="200">
        <f t="shared" ref="G275:G292" si="188">IF(B275&gt;0,(1+(E275/B275))^(1/($C$6-$B$6))-1,0)</f>
        <v>2.3033806100423826E-2</v>
      </c>
    </row>
    <row r="276" spans="1:7" x14ac:dyDescent="0.2">
      <c r="A276" t="str">
        <f t="shared" si="183"/>
        <v>33 Protective service occupations</v>
      </c>
      <c r="B276" s="11">
        <v>0.24497810096167477</v>
      </c>
      <c r="C276" s="11">
        <v>0.20147553999779025</v>
      </c>
      <c r="D276" s="11">
        <f t="shared" si="184"/>
        <v>-4.3502560963884523E-2</v>
      </c>
      <c r="E276" s="11">
        <v>5.3524709674638883E-2</v>
      </c>
      <c r="F276" s="11">
        <f t="shared" si="185"/>
        <v>1.002214871075436E-2</v>
      </c>
      <c r="G276" s="200">
        <f t="shared" si="188"/>
        <v>1.3261194991034175E-2</v>
      </c>
    </row>
    <row r="277" spans="1:7" x14ac:dyDescent="0.2">
      <c r="A277" t="str">
        <f t="shared" si="183"/>
        <v>34 Culture, media and sports occupations</v>
      </c>
      <c r="B277" s="11">
        <v>0.5118500142344371</v>
      </c>
      <c r="C277" s="11">
        <v>0.27183404037963221</v>
      </c>
      <c r="D277" s="11">
        <f t="shared" si="184"/>
        <v>-0.24001597385480489</v>
      </c>
      <c r="E277" s="11">
        <v>0.16914734001651516</v>
      </c>
      <c r="F277" s="11">
        <f t="shared" ref="F277:F278" si="189">SUM(D277:E277)</f>
        <v>-7.086863383828973E-2</v>
      </c>
      <c r="G277" s="200">
        <f t="shared" si="188"/>
        <v>1.9217441537821678E-2</v>
      </c>
    </row>
    <row r="278" spans="1:7" x14ac:dyDescent="0.2">
      <c r="A278" t="str">
        <f t="shared" si="183"/>
        <v>35 Business and public service associate professionals</v>
      </c>
      <c r="B278" s="11">
        <v>1.4497026624212308</v>
      </c>
      <c r="C278" s="11">
        <v>0.8457383094161024</v>
      </c>
      <c r="D278" s="11">
        <f t="shared" si="184"/>
        <v>-0.60396435300512841</v>
      </c>
      <c r="E278" s="11">
        <v>0.37477130693413707</v>
      </c>
      <c r="F278" s="11">
        <f t="shared" si="189"/>
        <v>-0.22919304607099134</v>
      </c>
      <c r="G278" s="200">
        <f t="shared" si="188"/>
        <v>1.5446972241075496E-2</v>
      </c>
    </row>
    <row r="279" spans="1:7" x14ac:dyDescent="0.2">
      <c r="A279" t="str">
        <f t="shared" si="183"/>
        <v>41 Administrative occupations</v>
      </c>
      <c r="B279" s="11">
        <v>3.4437079456099702</v>
      </c>
      <c r="C279" s="11">
        <v>1.5563765114435746</v>
      </c>
      <c r="D279" s="11">
        <f t="shared" si="184"/>
        <v>-1.8873314341663956</v>
      </c>
      <c r="E279" s="11">
        <v>0.76415828458859858</v>
      </c>
      <c r="F279" s="11">
        <f t="shared" ref="F279:F282" si="190">SUM(D279:E279)</f>
        <v>-1.123173149577797</v>
      </c>
      <c r="G279" s="200">
        <f t="shared" si="188"/>
        <v>1.3450109990252201E-2</v>
      </c>
    </row>
    <row r="280" spans="1:7" x14ac:dyDescent="0.2">
      <c r="A280" t="str">
        <f t="shared" si="183"/>
        <v>42 Secretarial and related occupations</v>
      </c>
      <c r="B280" s="11">
        <v>1.4362533492851985</v>
      </c>
      <c r="C280" s="11">
        <v>1.7474237283039733</v>
      </c>
      <c r="D280" s="11">
        <f t="shared" si="184"/>
        <v>0.31117037901877476</v>
      </c>
      <c r="E280" s="11">
        <v>0.66891949655621652</v>
      </c>
      <c r="F280" s="11">
        <f t="shared" si="190"/>
        <v>0.98008987557499128</v>
      </c>
      <c r="G280" s="200">
        <f t="shared" si="188"/>
        <v>2.581831097129017E-2</v>
      </c>
    </row>
    <row r="281" spans="1:7" x14ac:dyDescent="0.2">
      <c r="A281" t="str">
        <f t="shared" si="183"/>
        <v>51 Skilled agricultural and related trades</v>
      </c>
      <c r="B281" s="11">
        <v>1.2412170391799227</v>
      </c>
      <c r="C281" s="11">
        <v>0.73298974435524755</v>
      </c>
      <c r="D281" s="11">
        <f t="shared" si="184"/>
        <v>-0.5082272948246751</v>
      </c>
      <c r="E281" s="11">
        <v>0.42238753814731939</v>
      </c>
      <c r="F281" s="11">
        <f t="shared" si="190"/>
        <v>-8.5839756677355716E-2</v>
      </c>
      <c r="G281" s="200">
        <f t="shared" si="188"/>
        <v>1.9718171422185904E-2</v>
      </c>
    </row>
    <row r="282" spans="1:7" x14ac:dyDescent="0.2">
      <c r="A282" t="str">
        <f t="shared" si="183"/>
        <v>52 Skilled metal, electrical and electronic trades</v>
      </c>
      <c r="B282" s="11">
        <v>1.8246879870050565</v>
      </c>
      <c r="C282" s="11">
        <v>1.1200040580264656</v>
      </c>
      <c r="D282" s="11">
        <f t="shared" si="184"/>
        <v>-0.70468392897859089</v>
      </c>
      <c r="E282" s="11">
        <v>0.56780348812772885</v>
      </c>
      <c r="F282" s="11">
        <f t="shared" si="190"/>
        <v>-0.13688044085086204</v>
      </c>
      <c r="G282" s="200">
        <f t="shared" si="188"/>
        <v>1.8225851577047925E-2</v>
      </c>
    </row>
    <row r="283" spans="1:7" x14ac:dyDescent="0.2">
      <c r="A283" t="str">
        <f t="shared" si="183"/>
        <v>53 Skilled construction and building trades</v>
      </c>
      <c r="B283" s="11">
        <v>2.4402464304583793</v>
      </c>
      <c r="C283" s="11">
        <v>0.56385050907035184</v>
      </c>
      <c r="D283" s="11">
        <f t="shared" si="184"/>
        <v>-1.8763959213880275</v>
      </c>
      <c r="E283" s="11">
        <v>0.4980597661841748</v>
      </c>
      <c r="F283" s="11">
        <f t="shared" ref="F283" si="191">SUM(D283:E283)</f>
        <v>-1.3783361552038527</v>
      </c>
      <c r="G283" s="200">
        <f t="shared" si="188"/>
        <v>1.2459261968354118E-2</v>
      </c>
    </row>
    <row r="284" spans="1:7" x14ac:dyDescent="0.2">
      <c r="A284" t="str">
        <f t="shared" si="183"/>
        <v>54 Textiles, printing and other skilled trades</v>
      </c>
      <c r="B284" s="11">
        <v>1.8551877486342427</v>
      </c>
      <c r="C284" s="11">
        <v>0.73069903924399837</v>
      </c>
      <c r="D284" s="11">
        <f t="shared" si="184"/>
        <v>-1.1244887093902443</v>
      </c>
      <c r="E284" s="11">
        <v>0.36653242810487846</v>
      </c>
      <c r="F284" s="11">
        <f t="shared" ref="F284" si="192">SUM(D284:E284)</f>
        <v>-0.75795628128536574</v>
      </c>
      <c r="G284" s="200">
        <f t="shared" si="188"/>
        <v>1.2092250305492325E-2</v>
      </c>
    </row>
    <row r="285" spans="1:7" x14ac:dyDescent="0.2">
      <c r="A285" t="str">
        <f t="shared" si="183"/>
        <v>61 Caring personal service occupations</v>
      </c>
      <c r="B285" s="11">
        <v>0.83952281745811452</v>
      </c>
      <c r="C285" s="11">
        <v>0.73970684193129577</v>
      </c>
      <c r="D285" s="11">
        <f>C285-B285</f>
        <v>-9.9815975526818757E-2</v>
      </c>
      <c r="E285" s="11">
        <v>0.25636637029130821</v>
      </c>
      <c r="F285" s="11">
        <f>SUM(D285:E285)</f>
        <v>0.15655039476448945</v>
      </c>
      <c r="G285" s="200">
        <f t="shared" si="188"/>
        <v>1.7924598069127828E-2</v>
      </c>
    </row>
    <row r="286" spans="1:7" x14ac:dyDescent="0.2">
      <c r="A286" t="str">
        <f t="shared" si="183"/>
        <v>62 Leisure, travel and related personal service occupations</v>
      </c>
      <c r="B286" s="11">
        <v>1.4452586234380209</v>
      </c>
      <c r="C286" s="11">
        <v>0.64427579849817596</v>
      </c>
      <c r="D286" s="11">
        <f t="shared" ref="D286:D292" si="193">C286-B286</f>
        <v>-0.80098282493984496</v>
      </c>
      <c r="E286" s="11">
        <v>0.3351854024547497</v>
      </c>
      <c r="F286" s="11">
        <f t="shared" ref="F286:F287" si="194">SUM(D286:E286)</f>
        <v>-0.46579742248509526</v>
      </c>
      <c r="G286" s="200">
        <f t="shared" si="188"/>
        <v>1.4002090512023058E-2</v>
      </c>
    </row>
    <row r="287" spans="1:7" x14ac:dyDescent="0.2">
      <c r="A287" t="str">
        <f t="shared" si="183"/>
        <v>63 Community and civil enforcement occupations</v>
      </c>
      <c r="B287" s="11">
        <v>7.6475092457296681E-2</v>
      </c>
      <c r="C287" s="11">
        <v>2.7953200937046365E-2</v>
      </c>
      <c r="D287" s="11">
        <f t="shared" si="193"/>
        <v>-4.8521891520250313E-2</v>
      </c>
      <c r="E287" s="11">
        <v>1.1373918551132945E-2</v>
      </c>
      <c r="F287" s="11">
        <f t="shared" si="194"/>
        <v>-3.7147972969117371E-2</v>
      </c>
      <c r="G287" s="200">
        <f t="shared" si="188"/>
        <v>9.2864848150098211E-3</v>
      </c>
    </row>
    <row r="288" spans="1:7" x14ac:dyDescent="0.2">
      <c r="A288" t="str">
        <f t="shared" si="183"/>
        <v>71 Sales occupations</v>
      </c>
      <c r="B288" s="11">
        <v>4.8480464560562897</v>
      </c>
      <c r="C288" s="11">
        <v>2.0216597107521928</v>
      </c>
      <c r="D288" s="11">
        <f t="shared" si="193"/>
        <v>-2.8263867453040969</v>
      </c>
      <c r="E288" s="11">
        <v>0.90612650312350218</v>
      </c>
      <c r="F288" s="11">
        <f t="shared" ref="F288:F289" si="195">SUM(D288:E288)</f>
        <v>-1.9202602421805948</v>
      </c>
      <c r="G288" s="200">
        <f t="shared" si="188"/>
        <v>1.1488794530098101E-2</v>
      </c>
    </row>
    <row r="289" spans="1:7" x14ac:dyDescent="0.2">
      <c r="A289" t="str">
        <f t="shared" si="183"/>
        <v>72 Customer service occupations</v>
      </c>
      <c r="B289" s="11">
        <v>0.956804831239214</v>
      </c>
      <c r="C289" s="11">
        <v>1.1615312836138307</v>
      </c>
      <c r="D289" s="11">
        <f t="shared" si="193"/>
        <v>0.20472645237461673</v>
      </c>
      <c r="E289" s="11">
        <v>0.42871240935590654</v>
      </c>
      <c r="F289" s="11">
        <f t="shared" si="195"/>
        <v>0.63343886173052333</v>
      </c>
      <c r="G289" s="200">
        <f t="shared" si="188"/>
        <v>2.4989079462529151E-2</v>
      </c>
    </row>
    <row r="290" spans="1:7" x14ac:dyDescent="0.2">
      <c r="A290" t="str">
        <f t="shared" si="183"/>
        <v>81 Process, plant and machine operatives</v>
      </c>
      <c r="B290" s="11">
        <v>3.6525584778423705</v>
      </c>
      <c r="C290" s="11">
        <v>0.85145634250569591</v>
      </c>
      <c r="D290" s="11">
        <f t="shared" si="193"/>
        <v>-2.8011021353366745</v>
      </c>
      <c r="E290" s="11">
        <v>0.5349888555228175</v>
      </c>
      <c r="F290" s="11">
        <f t="shared" ref="F290:F291" si="196">SUM(D290:E290)</f>
        <v>-2.2661132798138572</v>
      </c>
      <c r="G290" s="200">
        <f t="shared" si="188"/>
        <v>9.1541335031732896E-3</v>
      </c>
    </row>
    <row r="291" spans="1:7" x14ac:dyDescent="0.2">
      <c r="A291" t="str">
        <f t="shared" si="183"/>
        <v>82 Transport and mobile machine drivers and operatives</v>
      </c>
      <c r="B291" s="11">
        <v>5.0239661507460109</v>
      </c>
      <c r="C291" s="11">
        <v>2.2475952996786774</v>
      </c>
      <c r="D291" s="11">
        <f t="shared" si="193"/>
        <v>-2.7763708510673335</v>
      </c>
      <c r="E291" s="11">
        <v>1.6294754569646384</v>
      </c>
      <c r="F291" s="11">
        <f t="shared" si="196"/>
        <v>-1.1468953941026951</v>
      </c>
      <c r="G291" s="200">
        <f t="shared" si="188"/>
        <v>1.8904099666705143E-2</v>
      </c>
    </row>
    <row r="292" spans="1:7" x14ac:dyDescent="0.2">
      <c r="A292" t="str">
        <f t="shared" si="183"/>
        <v>91 Elementary trades and related occupations</v>
      </c>
      <c r="B292" s="11">
        <v>2.9020454504152271</v>
      </c>
      <c r="C292" s="11">
        <v>1.0537669591103329</v>
      </c>
      <c r="D292" s="11">
        <f t="shared" si="193"/>
        <v>-1.8482784913048942</v>
      </c>
      <c r="E292" s="11">
        <v>0.57174455637807453</v>
      </c>
      <c r="F292" s="11">
        <f t="shared" ref="F292" si="197">SUM(D292:E292)</f>
        <v>-1.2765339349268197</v>
      </c>
      <c r="G292" s="200">
        <f t="shared" si="188"/>
        <v>1.2060845955822019E-2</v>
      </c>
    </row>
    <row r="293" spans="1:7" x14ac:dyDescent="0.2">
      <c r="A293" t="str">
        <f t="shared" si="183"/>
        <v>92 Elementary administration and service occupations</v>
      </c>
      <c r="B293" s="11">
        <v>10.270266907027228</v>
      </c>
      <c r="C293" s="11">
        <v>3.5933587047022031</v>
      </c>
      <c r="D293" s="11">
        <f t="shared" ref="D293" si="198">C293-B293</f>
        <v>-6.6769082023250252</v>
      </c>
      <c r="E293" s="11">
        <v>1.9055467861923157</v>
      </c>
      <c r="F293" s="11">
        <f t="shared" ref="F293" si="199">SUM(D293:E293)</f>
        <v>-4.7713614161327094</v>
      </c>
      <c r="G293" s="200">
        <f t="shared" ref="G293:G294" si="200">IF(B293&gt;0,(1+(E293/B293))^(1/($C$6-$B$6))-1,0)</f>
        <v>1.1411182254987162E-2</v>
      </c>
    </row>
    <row r="294" spans="1:7" x14ac:dyDescent="0.2">
      <c r="A294" s="24" t="str">
        <f t="shared" si="183"/>
        <v>All occupations</v>
      </c>
      <c r="B294" s="34">
        <f>SUM(B268:B293)</f>
        <v>51.238309137709763</v>
      </c>
      <c r="C294" s="34">
        <f t="shared" ref="C294:F294" si="201">SUM(C268:C293)</f>
        <v>25.221806327465679</v>
      </c>
      <c r="D294" s="34">
        <f t="shared" si="201"/>
        <v>-26.016502810244077</v>
      </c>
      <c r="E294" s="34">
        <f t="shared" si="201"/>
        <v>12.727367497258248</v>
      </c>
      <c r="F294" s="34">
        <f t="shared" si="201"/>
        <v>-13.289135312985831</v>
      </c>
      <c r="G294" s="234">
        <f t="shared" si="200"/>
        <v>1.490053297281313E-2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West Yorkshire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-14.395195355816085</v>
      </c>
      <c r="Q7" s="11">
        <f>'Occ T1'!J16</f>
        <v>38.795365173587641</v>
      </c>
    </row>
    <row r="8" spans="1:17" x14ac:dyDescent="0.2">
      <c r="O8" t="str">
        <f>name!E11</f>
        <v>Process, plant and machine operatives</v>
      </c>
      <c r="P8" s="11">
        <f>'Occ T1'!H15</f>
        <v>6.5990525309445331</v>
      </c>
      <c r="Q8" s="11">
        <f>'Occ T1'!J15</f>
        <v>47.613913412374842</v>
      </c>
    </row>
    <row r="9" spans="1:17" x14ac:dyDescent="0.2">
      <c r="O9" t="str">
        <f>name!E10</f>
        <v>Sales and customer service occupations</v>
      </c>
      <c r="P9" s="11">
        <f>'Occ T1'!H14</f>
        <v>0.73533124445481235</v>
      </c>
      <c r="Q9" s="11">
        <f>'Occ T1'!J14</f>
        <v>47.85590791266744</v>
      </c>
    </row>
    <row r="10" spans="1:17" x14ac:dyDescent="0.2">
      <c r="O10" t="str">
        <f>name!E9</f>
        <v>Caring, leisure and other service occupations</v>
      </c>
      <c r="P10" s="11">
        <f>'Occ T1'!H13</f>
        <v>15.6592557082014</v>
      </c>
      <c r="Q10" s="11">
        <f>'Occ T1'!J13</f>
        <v>85.669178716484453</v>
      </c>
    </row>
    <row r="11" spans="1:17" x14ac:dyDescent="0.2">
      <c r="O11" t="str">
        <f>name!E8</f>
        <v>Skilled trades occupations</v>
      </c>
      <c r="P11" s="11">
        <f>'Occ T1'!H12</f>
        <v>-8.8205988601953038</v>
      </c>
      <c r="Q11" s="11">
        <f>'Occ T1'!J12</f>
        <v>35.144541839430325</v>
      </c>
    </row>
    <row r="12" spans="1:17" x14ac:dyDescent="0.2">
      <c r="O12" t="str">
        <f>name!E7</f>
        <v>Administrative and secretarial occupations</v>
      </c>
      <c r="P12" s="11">
        <f>'Occ T1'!H11</f>
        <v>-16.980350186937528</v>
      </c>
      <c r="Q12" s="11">
        <f>'Occ T1'!J11</f>
        <v>55.431574247448339</v>
      </c>
    </row>
    <row r="13" spans="1:17" x14ac:dyDescent="0.2">
      <c r="O13" t="str">
        <f>name!E6</f>
        <v>Associate professional occupations</v>
      </c>
      <c r="P13" s="11">
        <f>'Occ T1'!H10</f>
        <v>5.8245493014806584</v>
      </c>
      <c r="Q13" s="11">
        <f>'Occ T1'!J10</f>
        <v>76.615655643916938</v>
      </c>
    </row>
    <row r="14" spans="1:17" x14ac:dyDescent="0.2">
      <c r="O14" t="str">
        <f>name!E5</f>
        <v>Professional occupations</v>
      </c>
      <c r="P14" s="11">
        <f>'Occ T1'!H9</f>
        <v>47.407075460151702</v>
      </c>
      <c r="Q14" s="11">
        <f>'Occ T1'!J9</f>
        <v>181.57387309606611</v>
      </c>
    </row>
    <row r="15" spans="1:17" x14ac:dyDescent="0.2">
      <c r="O15" t="str">
        <f>name!E4</f>
        <v>Managers, directors and senior officials</v>
      </c>
      <c r="P15" s="11">
        <f>'Occ T1'!H8</f>
        <v>15.417880157715601</v>
      </c>
      <c r="Q15" s="11">
        <f>'Occ T1'!J8</f>
        <v>85.524318429962221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West Yorkshire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1.2436784635570035</v>
      </c>
      <c r="Q37" s="11">
        <f>'Occ T2'!J8</f>
        <v>44.54994731731756</v>
      </c>
    </row>
    <row r="38" spans="1:17" x14ac:dyDescent="0.2">
      <c r="O38" s="10" t="str">
        <f>name!D5</f>
        <v>12 Other managers and proprietors</v>
      </c>
      <c r="P38" s="11">
        <f>'Occ T2'!H9</f>
        <v>14.174201694158604</v>
      </c>
      <c r="Q38" s="11">
        <f>'Occ T2'!J9</f>
        <v>40.974371112644661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11.088889296240282</v>
      </c>
      <c r="Q39" s="11">
        <f>'Occ T2'!J10</f>
        <v>38.360485218104778</v>
      </c>
    </row>
    <row r="40" spans="1:17" x14ac:dyDescent="0.2">
      <c r="O40" s="10" t="str">
        <f>name!D7</f>
        <v>22 Health professionals</v>
      </c>
      <c r="P40" s="11">
        <f>'Occ T2'!H11</f>
        <v>10.050480939723592</v>
      </c>
      <c r="Q40" s="11">
        <f>'Occ T2'!J11</f>
        <v>41.727398692319142</v>
      </c>
    </row>
    <row r="41" spans="1:17" x14ac:dyDescent="0.2">
      <c r="O41" s="10" t="str">
        <f>name!D8</f>
        <v>23 Teaching and other educational professionals</v>
      </c>
      <c r="P41" s="11">
        <f>'Occ T2'!H12</f>
        <v>5.9976018936777677</v>
      </c>
      <c r="Q41" s="11">
        <f>'Occ T2'!J12</f>
        <v>36.32272619259642</v>
      </c>
    </row>
    <row r="42" spans="1:17" x14ac:dyDescent="0.2">
      <c r="O42" s="10" t="str">
        <f>name!D9</f>
        <v>24 Business, media and public service professionals</v>
      </c>
      <c r="P42" s="11">
        <f>'Occ T2'!H13</f>
        <v>20.270103330510082</v>
      </c>
      <c r="Q42" s="11">
        <f>'Occ T2'!J13</f>
        <v>65.163262993045777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-1.4918963503227474</v>
      </c>
      <c r="Q43" s="11">
        <f>'Occ T2'!J14</f>
        <v>8.3218345664028899</v>
      </c>
    </row>
    <row r="44" spans="1:17" x14ac:dyDescent="0.2">
      <c r="O44" s="10" t="str">
        <f>name!D11</f>
        <v>32 Health and social care associate professionals</v>
      </c>
      <c r="P44" s="11">
        <f>'Occ T2'!H15</f>
        <v>2.6122698579279096</v>
      </c>
      <c r="Q44" s="11">
        <f>'Occ T2'!J15</f>
        <v>16.081789423369333</v>
      </c>
    </row>
    <row r="45" spans="1:17" x14ac:dyDescent="0.2">
      <c r="O45" s="10" t="str">
        <f>name!D12</f>
        <v>33 Protective service occupations</v>
      </c>
      <c r="P45" s="11">
        <f>'Occ T2'!H16</f>
        <v>4.5987914124971496</v>
      </c>
      <c r="Q45" s="11">
        <f>'Occ T2'!J16</f>
        <v>10.333089455598987</v>
      </c>
    </row>
    <row r="46" spans="1:17" x14ac:dyDescent="0.2">
      <c r="O46" s="10" t="str">
        <f>name!D13</f>
        <v>34 Culture, media and sports occupations</v>
      </c>
      <c r="P46" s="11">
        <f>'Occ T2'!H17</f>
        <v>-0.13255888398899884</v>
      </c>
      <c r="Q46" s="11">
        <f>'Occ T2'!J17</f>
        <v>8.5180724869572622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0.23794326536733479</v>
      </c>
      <c r="Q47" s="11">
        <f>'Occ T2'!J18</f>
        <v>33.360869711588442</v>
      </c>
    </row>
    <row r="48" spans="1:17" x14ac:dyDescent="0.2">
      <c r="O48" s="10" t="str">
        <f>name!D15</f>
        <v>41 Administrative occupations</v>
      </c>
      <c r="P48" s="11">
        <f>'Occ T2'!H19</f>
        <v>-12.93028874315155</v>
      </c>
      <c r="Q48" s="11">
        <f>'Occ T2'!J19</f>
        <v>45.568880023281459</v>
      </c>
    </row>
    <row r="49" spans="15:17" x14ac:dyDescent="0.2">
      <c r="O49" s="10" t="str">
        <f>name!D16</f>
        <v>42 Secretarial and related occupations</v>
      </c>
      <c r="P49" s="11">
        <f>'Occ T2'!H20</f>
        <v>-4.050061443785971</v>
      </c>
      <c r="Q49" s="11">
        <f>'Occ T2'!J20</f>
        <v>9.86269422416688</v>
      </c>
    </row>
    <row r="50" spans="15:17" x14ac:dyDescent="0.2">
      <c r="O50" s="10" t="str">
        <f>name!D17</f>
        <v>51 Skilled agricultural and related trades</v>
      </c>
      <c r="P50" s="11">
        <f>'Occ T2'!H21</f>
        <v>1.6793791020566857</v>
      </c>
      <c r="Q50" s="11">
        <f>'Occ T2'!J21</f>
        <v>8.0020082849528755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-4.3206756807200009</v>
      </c>
      <c r="Q51" s="11">
        <f>'Occ T2'!J22</f>
        <v>10.859772919946382</v>
      </c>
    </row>
    <row r="52" spans="15:17" x14ac:dyDescent="0.2">
      <c r="O52" s="10" t="str">
        <f>name!D19</f>
        <v>53 Skilled construction and building trades</v>
      </c>
      <c r="P52" s="11">
        <f>'Occ T2'!H23</f>
        <v>-3.9797063323809354</v>
      </c>
      <c r="Q52" s="11">
        <f>'Occ T2'!J23</f>
        <v>9.9159637658212336</v>
      </c>
    </row>
    <row r="53" spans="15:17" x14ac:dyDescent="0.2">
      <c r="O53" s="10" t="str">
        <f>name!D20</f>
        <v>54 Textiles, printing and other skilled trades</v>
      </c>
      <c r="P53" s="11">
        <f>'Occ T2'!H24</f>
        <v>-2.1995959491510533</v>
      </c>
      <c r="Q53" s="11">
        <f>'Occ T2'!J24</f>
        <v>6.3667968687098355</v>
      </c>
    </row>
    <row r="54" spans="15:17" x14ac:dyDescent="0.2">
      <c r="O54" s="10" t="str">
        <f>name!D21</f>
        <v>61 Caring personal service occupations</v>
      </c>
      <c r="P54" s="11">
        <f>'Occ T2'!H25</f>
        <v>17.608619721315947</v>
      </c>
      <c r="Q54" s="11">
        <f>'Occ T2'!J25</f>
        <v>74.084870851266047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-1.7961316231925935</v>
      </c>
      <c r="Q55" s="11">
        <f>'Occ T2'!J26</f>
        <v>11.202530955421308</v>
      </c>
    </row>
    <row r="56" spans="15:17" x14ac:dyDescent="0.2">
      <c r="O56" s="10" t="str">
        <f>name!D23</f>
        <v>63 Community and civil enforcement occupations</v>
      </c>
      <c r="P56" s="11">
        <f>'Occ T2'!H27</f>
        <v>-0.15323238992194832</v>
      </c>
      <c r="Q56" s="11">
        <f>'Occ T2'!J27</f>
        <v>0.38177690979710033</v>
      </c>
    </row>
    <row r="57" spans="15:17" x14ac:dyDescent="0.2">
      <c r="O57" s="10" t="str">
        <f>name!D24</f>
        <v>71 Sales occupations</v>
      </c>
      <c r="P57" s="11">
        <f>'Occ T2'!H28</f>
        <v>-11.369797831275278</v>
      </c>
      <c r="Q57" s="11">
        <f>'Occ T2'!J28</f>
        <v>21.0496475794627</v>
      </c>
    </row>
    <row r="58" spans="15:17" x14ac:dyDescent="0.2">
      <c r="O58" s="10" t="str">
        <f>name!D25</f>
        <v>72 Customer service occupations</v>
      </c>
      <c r="P58" s="11">
        <f>'Occ T2'!H29</f>
        <v>12.105129075730087</v>
      </c>
      <c r="Q58" s="11">
        <f>'Occ T2'!J29</f>
        <v>26.806260333204733</v>
      </c>
    </row>
    <row r="59" spans="15:17" x14ac:dyDescent="0.2">
      <c r="O59" s="10" t="str">
        <f>name!D26</f>
        <v>81 Process, plant and machine operatives</v>
      </c>
      <c r="P59" s="11">
        <f>'Occ T2'!H30</f>
        <v>5.4391816691870289</v>
      </c>
      <c r="Q59" s="11">
        <f>'Occ T2'!J30</f>
        <v>22.668142885067518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1.1598708617575113</v>
      </c>
      <c r="Q60" s="11">
        <f>'Occ T2'!J31</f>
        <v>24.945770527307335</v>
      </c>
    </row>
    <row r="61" spans="15:17" x14ac:dyDescent="0.2">
      <c r="O61" s="10" t="str">
        <f>name!D28</f>
        <v>91 Elementary trades and related occupations</v>
      </c>
      <c r="P61" s="11">
        <f>'Occ T2'!H32</f>
        <v>-5.1002585972436165</v>
      </c>
      <c r="Q61" s="11">
        <f>'Occ T2'!J32</f>
        <v>1.7325589395776504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-9.2949367585724758</v>
      </c>
      <c r="Q62" s="11">
        <f>'Occ T2'!J33</f>
        <v>37.062806234009983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51.446999999999662</v>
      </c>
      <c r="Q64" s="11">
        <f>'Occ T2'!J35</f>
        <v>654.22432847193818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West Yorkshire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1222.0609999999997</v>
      </c>
      <c r="C8" s="305">
        <f>SUM(C9:C17)</f>
        <v>1237.7160000000003</v>
      </c>
      <c r="D8" s="305">
        <f>SUM(D9:D17)</f>
        <v>1273.5079999999998</v>
      </c>
      <c r="E8" s="304"/>
      <c r="F8" s="305">
        <f>SUM(F9:F17)</f>
        <v>16.278962049384393</v>
      </c>
      <c r="G8" s="305">
        <f>SUM(G9:G17)</f>
        <v>22.084571075337323</v>
      </c>
      <c r="H8" s="305">
        <f>SUM(H9:H17)</f>
        <v>29.768459030137986</v>
      </c>
      <c r="I8" s="304"/>
      <c r="J8" s="305">
        <f>SUM(J9:J17)</f>
        <v>112.36077945743322</v>
      </c>
      <c r="K8" s="305">
        <f>SUM(K9:K17)</f>
        <v>154.03434807648631</v>
      </c>
      <c r="L8" s="305">
        <f>SUM(L9:L17)</f>
        <v>209.24182367593556</v>
      </c>
      <c r="M8" s="304"/>
      <c r="N8" s="305">
        <f>SUM(N9:N17)</f>
        <v>225.64315021366232</v>
      </c>
      <c r="O8" s="305">
        <f>SUM(O9:O17)</f>
        <v>252.43612706155309</v>
      </c>
      <c r="P8" s="305">
        <f>SUM(P9:P17)</f>
        <v>294.41164914924462</v>
      </c>
      <c r="Q8" s="306"/>
      <c r="R8" s="305">
        <f>SUM(R9:R17)</f>
        <v>60.463168290028086</v>
      </c>
      <c r="S8" s="305">
        <f>SUM(S9:S17)</f>
        <v>63.538916839400926</v>
      </c>
      <c r="T8" s="305">
        <f>SUM(T9:T17)</f>
        <v>70.064224073575858</v>
      </c>
      <c r="U8" s="306"/>
      <c r="V8" s="305">
        <f>SUM(V9:V17)</f>
        <v>60.855208921056096</v>
      </c>
      <c r="W8" s="305">
        <f>SUM(W9:W17)</f>
        <v>67.467124208888777</v>
      </c>
      <c r="X8" s="305">
        <f>SUM(X9:X17)</f>
        <v>78.386373873232074</v>
      </c>
      <c r="Y8" s="306"/>
      <c r="Z8" s="305">
        <f>SUM(Z9:Z17)</f>
        <v>286.68124995747036</v>
      </c>
      <c r="AA8" s="305">
        <f>SUM(AA9:AA17)</f>
        <v>278.15121750140304</v>
      </c>
      <c r="AB8" s="305">
        <f>SUM(AB9:AB17)</f>
        <v>297.88906147247332</v>
      </c>
      <c r="AC8" s="306"/>
      <c r="AD8" s="305">
        <f>SUM(AD9:AD17)</f>
        <v>257.67617559812413</v>
      </c>
      <c r="AE8" s="305">
        <f>SUM(AE9:AE17)</f>
        <v>223.26488822383735</v>
      </c>
      <c r="AF8" s="305">
        <f>SUM(AF9:AF17)</f>
        <v>178.48727129530889</v>
      </c>
      <c r="AG8" s="306"/>
      <c r="AH8" s="305">
        <f>SUM(AH9:AH17)</f>
        <v>150.86399637513148</v>
      </c>
      <c r="AI8" s="305">
        <f>SUM(AI9:AI17)</f>
        <v>135.4561913973057</v>
      </c>
      <c r="AJ8" s="305">
        <f>SUM(AJ9:AJ17)</f>
        <v>90.03733110262587</v>
      </c>
      <c r="AK8" s="306"/>
      <c r="AL8" s="305">
        <f>SUM(AL9:AL17)</f>
        <v>51.238309137709741</v>
      </c>
      <c r="AM8" s="305">
        <f>SUM(AM9:AM17)</f>
        <v>41.28261561578779</v>
      </c>
      <c r="AN8" s="305">
        <f>SUM(AN9:AN17)</f>
        <v>25.221806327465675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124.69099470190025</v>
      </c>
      <c r="C9" s="304">
        <f t="shared" ref="B9:D17" si="0">SUM(C21,C33,C51,C63,C75,C93)</f>
        <v>125.76795186402578</v>
      </c>
      <c r="D9" s="304">
        <f t="shared" si="0"/>
        <v>140.10887485961575</v>
      </c>
      <c r="E9" s="304"/>
      <c r="F9" s="304">
        <f t="shared" ref="F9:H17" si="1">SUM(F21,F33,F51,F63,F75,F93)</f>
        <v>1.420656767295146</v>
      </c>
      <c r="G9" s="304">
        <f t="shared" si="1"/>
        <v>1.9973645009599501</v>
      </c>
      <c r="H9" s="304">
        <f t="shared" si="1"/>
        <v>2.8203524183281798</v>
      </c>
      <c r="I9" s="304"/>
      <c r="J9" s="304">
        <f t="shared" ref="J9:L17" si="2">SUM(J21,J33,J51,J63,J75,J93)</f>
        <v>12.483949418522363</v>
      </c>
      <c r="K9" s="304">
        <f t="shared" si="2"/>
        <v>17.317851426675684</v>
      </c>
      <c r="L9" s="304">
        <f t="shared" si="2"/>
        <v>24.910798936440827</v>
      </c>
      <c r="M9" s="304"/>
      <c r="N9" s="304">
        <f t="shared" ref="N9:P17" si="3">SUM(N21,N33,N51,N63,N75,N93)</f>
        <v>31.013078424648612</v>
      </c>
      <c r="O9" s="304">
        <f t="shared" si="3"/>
        <v>34.412214402992852</v>
      </c>
      <c r="P9" s="304">
        <f t="shared" si="3"/>
        <v>42.180252928178696</v>
      </c>
      <c r="Q9" s="306"/>
      <c r="R9" s="304">
        <f t="shared" ref="R9:T9" si="4">SUM(R21,R33,R51,R63,R75,R93)</f>
        <v>7.0052400413914127</v>
      </c>
      <c r="S9" s="304">
        <f t="shared" si="4"/>
        <v>7.375637741889749</v>
      </c>
      <c r="T9" s="304">
        <f t="shared" si="4"/>
        <v>8.5000680117037017</v>
      </c>
      <c r="U9" s="306"/>
      <c r="V9" s="304">
        <f t="shared" ref="V9:X9" si="5">SUM(V21,V33,V51,V63,V75,V93)</f>
        <v>8.9025327889304275</v>
      </c>
      <c r="W9" s="304">
        <f t="shared" si="5"/>
        <v>9.390507946555168</v>
      </c>
      <c r="X9" s="304">
        <f t="shared" si="5"/>
        <v>10.940275275643296</v>
      </c>
      <c r="Y9" s="306"/>
      <c r="Z9" s="304">
        <f t="shared" ref="Z9:AB9" si="6">SUM(Z21,Z33,Z51,Z63,Z75,Z93)</f>
        <v>26.75703681637712</v>
      </c>
      <c r="AA9" s="304">
        <f t="shared" si="6"/>
        <v>23.186638696827941</v>
      </c>
      <c r="AB9" s="304">
        <f t="shared" si="6"/>
        <v>25.68323573935384</v>
      </c>
      <c r="AC9" s="306"/>
      <c r="AD9" s="304">
        <f>SUM(AD21,AD33,AD51,AD63,AD75,AD93)</f>
        <v>20.698844259709205</v>
      </c>
      <c r="AE9" s="304">
        <f t="shared" ref="AE9:AF9" si="7">SUM(AE21,AE33,AE51,AE63,AE75,AE93)</f>
        <v>17.093962374652879</v>
      </c>
      <c r="AF9" s="304">
        <f t="shared" si="7"/>
        <v>13.995479356459434</v>
      </c>
      <c r="AG9" s="306"/>
      <c r="AH9" s="304">
        <f t="shared" ref="AH9:AJ9" si="8">SUM(AH21,AH33,AH51,AH63,AH75,AH93)</f>
        <v>13.214446270024881</v>
      </c>
      <c r="AI9" s="304">
        <f t="shared" si="8"/>
        <v>12.010230149165588</v>
      </c>
      <c r="AJ9" s="304">
        <f t="shared" si="8"/>
        <v>8.6946299372802756</v>
      </c>
      <c r="AK9" s="306"/>
      <c r="AL9" s="304">
        <f t="shared" ref="AL9:AN9" si="9">SUM(AL21,AL33,AL51,AL63,AL75,AL93)</f>
        <v>3.1952099150010862</v>
      </c>
      <c r="AM9" s="304">
        <f t="shared" si="9"/>
        <v>2.9835446243059445</v>
      </c>
      <c r="AN9" s="304">
        <f t="shared" si="9"/>
        <v>2.3837822562274944</v>
      </c>
    </row>
    <row r="10" spans="1:40" x14ac:dyDescent="0.2">
      <c r="A10" s="13" t="str">
        <f>name!E5</f>
        <v>Professional occupations</v>
      </c>
      <c r="B10" s="304">
        <f t="shared" si="0"/>
        <v>255.83052586660602</v>
      </c>
      <c r="C10" s="304">
        <f t="shared" si="0"/>
        <v>273.33041643586967</v>
      </c>
      <c r="D10" s="304">
        <f t="shared" si="0"/>
        <v>303.23760132675784</v>
      </c>
      <c r="E10" s="304"/>
      <c r="F10" s="304">
        <f t="shared" si="1"/>
        <v>11.842748466733401</v>
      </c>
      <c r="G10" s="304">
        <f t="shared" si="1"/>
        <v>15.663456921811248</v>
      </c>
      <c r="H10" s="304">
        <f t="shared" si="1"/>
        <v>20.306843669265543</v>
      </c>
      <c r="I10" s="304"/>
      <c r="J10" s="304">
        <f t="shared" si="2"/>
        <v>64.185359690399451</v>
      </c>
      <c r="K10" s="304">
        <f t="shared" si="2"/>
        <v>84.47360896916453</v>
      </c>
      <c r="L10" s="304">
        <f t="shared" si="2"/>
        <v>109.34197070359247</v>
      </c>
      <c r="M10" s="304"/>
      <c r="N10" s="304">
        <f t="shared" si="3"/>
        <v>85.948283142939545</v>
      </c>
      <c r="O10" s="304">
        <f t="shared" si="3"/>
        <v>90.42524894592998</v>
      </c>
      <c r="P10" s="304">
        <f t="shared" si="3"/>
        <v>96.638154598852765</v>
      </c>
      <c r="Q10" s="306"/>
      <c r="R10" s="304">
        <f t="shared" ref="R10:T10" si="10">SUM(R22,R34,R52,R64,R76,R94)</f>
        <v>12.075340036593317</v>
      </c>
      <c r="S10" s="304">
        <f t="shared" si="10"/>
        <v>9.1379524536225389</v>
      </c>
      <c r="T10" s="304">
        <f t="shared" si="10"/>
        <v>7.213344081120673</v>
      </c>
      <c r="U10" s="306"/>
      <c r="V10" s="304">
        <f t="shared" ref="V10:X10" si="11">SUM(V22,V34,V52,V64,V76,V94)</f>
        <v>11.967672069011934</v>
      </c>
      <c r="W10" s="304">
        <f t="shared" si="11"/>
        <v>12.498955834429882</v>
      </c>
      <c r="X10" s="304">
        <f t="shared" si="11"/>
        <v>13.859211090690124</v>
      </c>
      <c r="Y10" s="306"/>
      <c r="Z10" s="304">
        <f t="shared" ref="Z10:AB10" si="12">SUM(Z22,Z34,Z52,Z64,Z76,Z94)</f>
        <v>32.946580663827675</v>
      </c>
      <c r="AA10" s="304">
        <f t="shared" si="12"/>
        <v>30.013426564204075</v>
      </c>
      <c r="AB10" s="304">
        <f t="shared" si="12"/>
        <v>32.720138776690135</v>
      </c>
      <c r="AC10" s="306"/>
      <c r="AD10" s="304">
        <f t="shared" ref="AD10:AF10" si="13">SUM(AD22,AD34,AD52,AD64,AD76,AD94)</f>
        <v>21.745416445778332</v>
      </c>
      <c r="AE10" s="304">
        <f t="shared" si="13"/>
        <v>17.462764495989724</v>
      </c>
      <c r="AF10" s="304">
        <f t="shared" si="13"/>
        <v>13.848286858310692</v>
      </c>
      <c r="AG10" s="306"/>
      <c r="AH10" s="304">
        <f t="shared" ref="AH10:AJ10" si="14">SUM(AH22,AH34,AH52,AH64,AH76,AH94)</f>
        <v>12.341026403357333</v>
      </c>
      <c r="AI10" s="304">
        <f t="shared" si="14"/>
        <v>10.892802879734388</v>
      </c>
      <c r="AJ10" s="304">
        <f t="shared" si="14"/>
        <v>7.2479247819001333</v>
      </c>
      <c r="AK10" s="306"/>
      <c r="AL10" s="304">
        <f t="shared" ref="AL10:AN10" si="15">SUM(AL22,AL34,AL52,AL64,AL76,AL94)</f>
        <v>2.7780989479650375</v>
      </c>
      <c r="AM10" s="304">
        <f t="shared" si="15"/>
        <v>2.7621993709832786</v>
      </c>
      <c r="AN10" s="304">
        <f t="shared" si="15"/>
        <v>2.0617267663352954</v>
      </c>
    </row>
    <row r="11" spans="1:40" x14ac:dyDescent="0.2">
      <c r="A11" s="13" t="str">
        <f>name!E6</f>
        <v>Associate professional occupations</v>
      </c>
      <c r="B11" s="304">
        <f>SUM(B23,B35,B53,B65,B77,B95)</f>
        <v>153.50208503430764</v>
      </c>
      <c r="C11" s="304">
        <f t="shared" si="0"/>
        <v>148.05299984227511</v>
      </c>
      <c r="D11" s="304">
        <f>SUM(D23,D35,D53,D65,D77,D95)</f>
        <v>159.32663433578841</v>
      </c>
      <c r="E11" s="304"/>
      <c r="F11" s="304">
        <f t="shared" si="1"/>
        <v>1.5936573071616023</v>
      </c>
      <c r="G11" s="304">
        <f t="shared" si="1"/>
        <v>2.1676432827907743</v>
      </c>
      <c r="H11" s="304">
        <f t="shared" si="1"/>
        <v>3.1660234023765175</v>
      </c>
      <c r="I11" s="304"/>
      <c r="J11" s="304">
        <f t="shared" si="2"/>
        <v>16.62507104889961</v>
      </c>
      <c r="K11" s="304">
        <f t="shared" si="2"/>
        <v>21.942126123676246</v>
      </c>
      <c r="L11" s="304">
        <f t="shared" si="2"/>
        <v>30.429603751146573</v>
      </c>
      <c r="M11" s="304"/>
      <c r="N11" s="304">
        <f t="shared" si="3"/>
        <v>40.698347577197509</v>
      </c>
      <c r="O11" s="304">
        <f t="shared" si="3"/>
        <v>42.872856815840677</v>
      </c>
      <c r="P11" s="304">
        <f t="shared" si="3"/>
        <v>49.489024698000087</v>
      </c>
      <c r="Q11" s="306"/>
      <c r="R11" s="304">
        <f t="shared" ref="R11:T11" si="16">SUM(R23,R35,R53,R65,R77,R95)</f>
        <v>11.010854174967818</v>
      </c>
      <c r="S11" s="304">
        <f t="shared" si="16"/>
        <v>10.884313753154597</v>
      </c>
      <c r="T11" s="304">
        <f t="shared" si="16"/>
        <v>11.806715126358064</v>
      </c>
      <c r="U11" s="306"/>
      <c r="V11" s="304">
        <f t="shared" ref="V11:X11" si="17">SUM(V23,V35,V53,V65,V77,V95)</f>
        <v>9.435722314175619</v>
      </c>
      <c r="W11" s="304">
        <f t="shared" si="17"/>
        <v>9.2124619010566597</v>
      </c>
      <c r="X11" s="304">
        <f t="shared" si="17"/>
        <v>10.166523727386396</v>
      </c>
      <c r="Y11" s="306"/>
      <c r="Z11" s="304">
        <f t="shared" ref="Z11:AB11" si="18">SUM(Z23,Z35,Z53,Z65,Z77,Z95)</f>
        <v>33.219116289784225</v>
      </c>
      <c r="AA11" s="304">
        <f t="shared" si="18"/>
        <v>28.400322698049774</v>
      </c>
      <c r="AB11" s="304">
        <f t="shared" si="18"/>
        <v>29.977837102645037</v>
      </c>
      <c r="AC11" s="306"/>
      <c r="AD11" s="304">
        <f t="shared" ref="AD11:AF11" si="19">SUM(AD23,AD35,AD53,AD65,AD77,AD95)</f>
        <v>24.474307275408108</v>
      </c>
      <c r="AE11" s="304">
        <f t="shared" si="19"/>
        <v>18.991478820722538</v>
      </c>
      <c r="AF11" s="304">
        <f t="shared" si="19"/>
        <v>14.953471167822567</v>
      </c>
      <c r="AG11" s="306"/>
      <c r="AH11" s="304">
        <f t="shared" ref="AH11:AJ11" si="20">SUM(AH23,AH35,AH53,AH65,AH77,AH95)</f>
        <v>13.436254078822062</v>
      </c>
      <c r="AI11" s="304">
        <f t="shared" si="20"/>
        <v>11.060818900463236</v>
      </c>
      <c r="AJ11" s="304">
        <f t="shared" si="20"/>
        <v>7.3537857873233339</v>
      </c>
      <c r="AK11" s="306"/>
      <c r="AL11" s="304">
        <f t="shared" ref="AL11:AN11" si="21">SUM(AL23,AL35,AL53,AL65,AL77,AL95)</f>
        <v>3.0087549678910852</v>
      </c>
      <c r="AM11" s="304">
        <f t="shared" si="21"/>
        <v>2.5209775465206068</v>
      </c>
      <c r="AN11" s="304">
        <f t="shared" si="21"/>
        <v>1.9836495727298216</v>
      </c>
    </row>
    <row r="12" spans="1:40" x14ac:dyDescent="0.2">
      <c r="A12" s="13" t="str">
        <f>name!E7</f>
        <v>Administrative and secretarial occupations</v>
      </c>
      <c r="B12" s="304">
        <f t="shared" si="0"/>
        <v>155.90666754427511</v>
      </c>
      <c r="C12" s="304">
        <f t="shared" si="0"/>
        <v>148.7845495521388</v>
      </c>
      <c r="D12" s="304">
        <f t="shared" si="0"/>
        <v>138.92631735733772</v>
      </c>
      <c r="E12" s="304"/>
      <c r="F12" s="304">
        <f t="shared" si="1"/>
        <v>0.72183174705044384</v>
      </c>
      <c r="G12" s="304">
        <f t="shared" si="1"/>
        <v>1.0684804821114717</v>
      </c>
      <c r="H12" s="304">
        <f t="shared" si="1"/>
        <v>1.6343220938837475</v>
      </c>
      <c r="I12" s="304"/>
      <c r="J12" s="304">
        <f t="shared" si="2"/>
        <v>8.0359968629278598</v>
      </c>
      <c r="K12" s="304">
        <f t="shared" si="2"/>
        <v>12.040626814984464</v>
      </c>
      <c r="L12" s="304">
        <f t="shared" si="2"/>
        <v>16.728234052971288</v>
      </c>
      <c r="M12" s="304"/>
      <c r="N12" s="304">
        <f t="shared" si="3"/>
        <v>27.377317600669549</v>
      </c>
      <c r="O12" s="304">
        <f t="shared" si="3"/>
        <v>32.28418258631816</v>
      </c>
      <c r="P12" s="304">
        <f t="shared" si="3"/>
        <v>39.240258803504091</v>
      </c>
      <c r="Q12" s="306"/>
      <c r="R12" s="304">
        <f t="shared" ref="R12:T12" si="22">SUM(R24,R36,R54,R66,R78,R96)</f>
        <v>9.652064264870182</v>
      </c>
      <c r="S12" s="304">
        <f t="shared" si="22"/>
        <v>11.082748547365767</v>
      </c>
      <c r="T12" s="304">
        <f t="shared" si="22"/>
        <v>12.605768513181918</v>
      </c>
      <c r="U12" s="306"/>
      <c r="V12" s="304">
        <f t="shared" ref="V12:X12" si="23">SUM(V24,V36,V54,V66,V78,V96)</f>
        <v>9.0408468585176518</v>
      </c>
      <c r="W12" s="304">
        <f t="shared" si="23"/>
        <v>9.8885983527388479</v>
      </c>
      <c r="X12" s="304">
        <f t="shared" si="23"/>
        <v>11.100265941237396</v>
      </c>
      <c r="Y12" s="306"/>
      <c r="Z12" s="304">
        <f t="shared" ref="Z12:AA12" si="24">SUM(Z24,Z36,Z54,Z66,Z78,Z96)</f>
        <v>37.552252241339268</v>
      </c>
      <c r="AA12" s="304">
        <f t="shared" si="24"/>
        <v>34.855349497738537</v>
      </c>
      <c r="AB12" s="304">
        <f>SUM(AB24,AB36,AB54,AB66,AB78,AB96)</f>
        <v>30.223425152563536</v>
      </c>
      <c r="AC12" s="306"/>
      <c r="AD12" s="304">
        <f t="shared" ref="AD12:AE12" si="25">SUM(AD24,AD36,AD54,AD66,AD78,AD96)</f>
        <v>39.646046843617114</v>
      </c>
      <c r="AE12" s="304">
        <f t="shared" si="25"/>
        <v>30.685392316101854</v>
      </c>
      <c r="AF12" s="304">
        <f>SUM(AF24,AF36,AF54,AF66,AF78,AF96)</f>
        <v>19.291438694429669</v>
      </c>
      <c r="AG12" s="306"/>
      <c r="AH12" s="304">
        <f t="shared" ref="AH12:AI12" si="26">SUM(AH24,AH36,AH54,AH66,AH78,AH96)</f>
        <v>19.000349830387872</v>
      </c>
      <c r="AI12" s="304">
        <f t="shared" si="26"/>
        <v>12.790607777643029</v>
      </c>
      <c r="AJ12" s="304">
        <f>SUM(AJ24,AJ36,AJ54,AJ66,AJ78,AJ96)</f>
        <v>4.7988038658185355</v>
      </c>
      <c r="AK12" s="306"/>
      <c r="AL12" s="304">
        <f t="shared" ref="AL12:AM12" si="27">SUM(AL24,AL36,AL54,AL66,AL78,AL96)</f>
        <v>4.8799612948951685</v>
      </c>
      <c r="AM12" s="304">
        <f t="shared" si="27"/>
        <v>4.0885631771366828</v>
      </c>
      <c r="AN12" s="304">
        <f>SUM(AN24,AN36,AN54,AN66,AN78,AN96)</f>
        <v>3.3038002397475483</v>
      </c>
    </row>
    <row r="13" spans="1:40" x14ac:dyDescent="0.2">
      <c r="A13" s="13" t="str">
        <f>name!E8</f>
        <v>Skilled trades occupations</v>
      </c>
      <c r="B13" s="304">
        <f t="shared" si="0"/>
        <v>108.61363702600906</v>
      </c>
      <c r="C13" s="304">
        <f t="shared" si="0"/>
        <v>106.69560637714278</v>
      </c>
      <c r="D13" s="304">
        <f t="shared" si="0"/>
        <v>99.793038165813783</v>
      </c>
      <c r="E13" s="304"/>
      <c r="F13" s="304">
        <f t="shared" si="1"/>
        <v>0.13259117948374924</v>
      </c>
      <c r="G13" s="304">
        <f t="shared" si="1"/>
        <v>0.20511006856085867</v>
      </c>
      <c r="H13" s="304">
        <f t="shared" si="1"/>
        <v>0.29165076530383693</v>
      </c>
      <c r="I13" s="304"/>
      <c r="J13" s="304">
        <f t="shared" si="2"/>
        <v>1.8676273994217412</v>
      </c>
      <c r="K13" s="304">
        <f t="shared" si="2"/>
        <v>3.0518139919204188</v>
      </c>
      <c r="L13" s="304">
        <f t="shared" si="2"/>
        <v>4.4278207858024157</v>
      </c>
      <c r="M13" s="304"/>
      <c r="N13" s="304">
        <f t="shared" si="3"/>
        <v>5.9531946700898608</v>
      </c>
      <c r="O13" s="304">
        <f t="shared" si="3"/>
        <v>7.7210513329425154</v>
      </c>
      <c r="P13" s="304">
        <f t="shared" si="3"/>
        <v>9.9706307818385742</v>
      </c>
      <c r="Q13" s="306"/>
      <c r="R13" s="304">
        <f t="shared" ref="R13:T13" si="28">SUM(R25,R37,R55,R67,R79,R97)</f>
        <v>2.7391902357257147</v>
      </c>
      <c r="S13" s="304">
        <f t="shared" si="28"/>
        <v>3.3564287944484863</v>
      </c>
      <c r="T13" s="304">
        <f t="shared" si="28"/>
        <v>4.3530979012061506</v>
      </c>
      <c r="U13" s="306"/>
      <c r="V13" s="304">
        <f t="shared" ref="V13:X13" si="29">SUM(V25,V37,V55,V67,V79,V97)</f>
        <v>5.5822081897230111</v>
      </c>
      <c r="W13" s="304">
        <f t="shared" si="29"/>
        <v>6.7673987709654702</v>
      </c>
      <c r="X13" s="304">
        <f t="shared" si="29"/>
        <v>8.226915681664698</v>
      </c>
      <c r="Y13" s="306"/>
      <c r="Z13" s="304">
        <f t="shared" ref="Z13:AB13" si="30">SUM(Z25,Z37,Z55,Z67,Z79,Z97)</f>
        <v>39.875664987647689</v>
      </c>
      <c r="AA13" s="304">
        <f t="shared" si="30"/>
        <v>37.414218544981217</v>
      </c>
      <c r="AB13" s="304">
        <f t="shared" si="30"/>
        <v>35.644702204128997</v>
      </c>
      <c r="AC13" s="306"/>
      <c r="AD13" s="304">
        <f t="shared" ref="AD13:AF13" si="31">SUM(AD25,AD37,AD55,AD67,AD79,AD97)</f>
        <v>29.063201448359653</v>
      </c>
      <c r="AE13" s="304">
        <f t="shared" si="31"/>
        <v>26.235762454830272</v>
      </c>
      <c r="AF13" s="304">
        <f t="shared" si="31"/>
        <v>21.551122663205696</v>
      </c>
      <c r="AG13" s="306"/>
      <c r="AH13" s="304">
        <f t="shared" ref="AH13:AJ13" si="32">SUM(AH25,AH37,AH55,AH67,AH79,AH97)</f>
        <v>16.038619710280045</v>
      </c>
      <c r="AI13" s="304">
        <f t="shared" si="32"/>
        <v>15.829873193015288</v>
      </c>
      <c r="AJ13" s="304">
        <f t="shared" si="32"/>
        <v>12.179554031967356</v>
      </c>
      <c r="AK13" s="306"/>
      <c r="AL13" s="304">
        <f t="shared" ref="AL13:AN13" si="33">SUM(AL25,AL37,AL55,AL67,AL79,AL97)</f>
        <v>7.3613392052776012</v>
      </c>
      <c r="AM13" s="304">
        <f t="shared" si="33"/>
        <v>6.113949225478251</v>
      </c>
      <c r="AN13" s="304">
        <f t="shared" si="33"/>
        <v>3.1475433506960648</v>
      </c>
    </row>
    <row r="14" spans="1:40" x14ac:dyDescent="0.2">
      <c r="A14" s="13" t="str">
        <f>name!E9</f>
        <v>Caring, leisure and other service occupations</v>
      </c>
      <c r="B14" s="304">
        <f t="shared" si="0"/>
        <v>118.20835615229677</v>
      </c>
      <c r="C14" s="304">
        <f t="shared" si="0"/>
        <v>124.16360363144844</v>
      </c>
      <c r="D14" s="304">
        <f t="shared" si="0"/>
        <v>133.8676118604983</v>
      </c>
      <c r="E14" s="304"/>
      <c r="F14" s="304">
        <f t="shared" si="1"/>
        <v>0.10180894754132903</v>
      </c>
      <c r="G14" s="304">
        <f t="shared" si="1"/>
        <v>0.1702689551571413</v>
      </c>
      <c r="H14" s="304">
        <f t="shared" si="1"/>
        <v>0.27188762004606631</v>
      </c>
      <c r="I14" s="304"/>
      <c r="J14" s="304">
        <f t="shared" si="2"/>
        <v>3.3825086925652159</v>
      </c>
      <c r="K14" s="304">
        <f t="shared" si="2"/>
        <v>5.5664002334427138</v>
      </c>
      <c r="L14" s="304">
        <f t="shared" si="2"/>
        <v>8.7590610464388714</v>
      </c>
      <c r="M14" s="304"/>
      <c r="N14" s="304">
        <f t="shared" si="3"/>
        <v>11.787116759040938</v>
      </c>
      <c r="O14" s="304">
        <f t="shared" si="3"/>
        <v>15.0792988474517</v>
      </c>
      <c r="P14" s="304">
        <f t="shared" si="3"/>
        <v>18.289416802527924</v>
      </c>
      <c r="Q14" s="306"/>
      <c r="R14" s="304">
        <f>SUM(R26,R38,R56,R68,R80,R98)</f>
        <v>8.8219302773594208</v>
      </c>
      <c r="S14" s="304">
        <f t="shared" ref="S14:T14" si="34">SUM(S26,S38,S56,S68,S80,S98)</f>
        <v>10.003326342511176</v>
      </c>
      <c r="T14" s="304">
        <f t="shared" si="34"/>
        <v>10.463044140961912</v>
      </c>
      <c r="U14" s="306"/>
      <c r="V14" s="304">
        <f t="shared" ref="V14:X14" si="35">SUM(V26,V38,V56,V68,V80,V98)</f>
        <v>6.1407574528408944</v>
      </c>
      <c r="W14" s="304">
        <f t="shared" si="35"/>
        <v>7.2051577794514188</v>
      </c>
      <c r="X14" s="304">
        <f t="shared" si="35"/>
        <v>8.2864687652417999</v>
      </c>
      <c r="Y14" s="306"/>
      <c r="Z14" s="304">
        <f t="shared" ref="Z14:AB14" si="36">SUM(Z26,Z38,Z56,Z68,Z80,Z98)</f>
        <v>43.933319104976974</v>
      </c>
      <c r="AA14" s="304">
        <f t="shared" si="36"/>
        <v>48.636534451348588</v>
      </c>
      <c r="AB14" s="304">
        <f t="shared" si="36"/>
        <v>59.080867429951994</v>
      </c>
      <c r="AC14" s="306"/>
      <c r="AD14" s="304">
        <f t="shared" ref="AD14:AF14" si="37">SUM(AD26,AD38,AD56,AD68,AD80,AD98)</f>
        <v>33.340321411479323</v>
      </c>
      <c r="AE14" s="304">
        <f t="shared" si="37"/>
        <v>28.724329778740941</v>
      </c>
      <c r="AF14" s="304">
        <f t="shared" si="37"/>
        <v>22.551673733573736</v>
      </c>
      <c r="AG14" s="306"/>
      <c r="AH14" s="304">
        <f t="shared" ref="AH14:AJ14" si="38">SUM(AH26,AH38,AH56,AH68,AH80,AH98)</f>
        <v>8.3393369731392433</v>
      </c>
      <c r="AI14" s="304">
        <f t="shared" si="38"/>
        <v>6.732033375937899</v>
      </c>
      <c r="AJ14" s="304">
        <f t="shared" si="38"/>
        <v>4.7532564803894752</v>
      </c>
      <c r="AK14" s="306"/>
      <c r="AL14" s="304">
        <f t="shared" ref="AL14:AN14" si="39">SUM(AL26,AL38,AL56,AL68,AL80,AL98)</f>
        <v>2.3612565333534326</v>
      </c>
      <c r="AM14" s="304">
        <f t="shared" si="39"/>
        <v>2.0462538674068562</v>
      </c>
      <c r="AN14" s="304">
        <f t="shared" si="39"/>
        <v>1.4119358413665184</v>
      </c>
    </row>
    <row r="15" spans="1:40" x14ac:dyDescent="0.2">
      <c r="A15" s="13" t="str">
        <f>name!E10</f>
        <v>Sales and customer service occupations</v>
      </c>
      <c r="B15" s="304">
        <f t="shared" si="0"/>
        <v>102.42384098999345</v>
      </c>
      <c r="C15" s="304">
        <f t="shared" si="0"/>
        <v>102.66359022883161</v>
      </c>
      <c r="D15" s="304">
        <f t="shared" si="0"/>
        <v>103.15917223444815</v>
      </c>
      <c r="E15" s="304"/>
      <c r="F15" s="304">
        <f t="shared" si="1"/>
        <v>0.24541126086415463</v>
      </c>
      <c r="G15" s="304">
        <f t="shared" si="1"/>
        <v>0.39369065102677014</v>
      </c>
      <c r="H15" s="304">
        <f t="shared" si="1"/>
        <v>0.55985105010145031</v>
      </c>
      <c r="I15" s="304"/>
      <c r="J15" s="304">
        <f t="shared" si="2"/>
        <v>2.9442801488924499</v>
      </c>
      <c r="K15" s="304">
        <f t="shared" si="2"/>
        <v>4.7595027894736326</v>
      </c>
      <c r="L15" s="304">
        <f t="shared" si="2"/>
        <v>7.1856714422326995</v>
      </c>
      <c r="M15" s="304"/>
      <c r="N15" s="304">
        <f t="shared" si="3"/>
        <v>12.398891694472885</v>
      </c>
      <c r="O15" s="304">
        <f t="shared" si="3"/>
        <v>15.60266568543037</v>
      </c>
      <c r="P15" s="304">
        <f t="shared" si="3"/>
        <v>19.85306070938444</v>
      </c>
      <c r="Q15" s="306"/>
      <c r="R15" s="304">
        <f t="shared" ref="R15:T15" si="40">SUM(R27,R39,R57,R69,R81,R99)</f>
        <v>3.9395839088202331</v>
      </c>
      <c r="S15" s="304">
        <f t="shared" si="40"/>
        <v>4.7998641599118583</v>
      </c>
      <c r="T15" s="304">
        <f t="shared" si="40"/>
        <v>5.9298625056706227</v>
      </c>
      <c r="U15" s="306"/>
      <c r="V15" s="304">
        <f t="shared" ref="V15:X15" si="41">SUM(V27,V39,V57,V69,V81,V99)</f>
        <v>3.747488516138068</v>
      </c>
      <c r="W15" s="304">
        <f t="shared" si="41"/>
        <v>4.5372657568648576</v>
      </c>
      <c r="X15" s="304">
        <f t="shared" si="41"/>
        <v>5.4279570029060693</v>
      </c>
      <c r="Y15" s="306"/>
      <c r="Z15" s="304">
        <f t="shared" ref="Z15:AB15" si="42">SUM(Z27,Z39,Z57,Z69,Z81,Z99)</f>
        <v>29.693363809677759</v>
      </c>
      <c r="AA15" s="304">
        <f t="shared" si="42"/>
        <v>30.2771751981265</v>
      </c>
      <c r="AB15" s="304">
        <f t="shared" si="42"/>
        <v>33.595234195564117</v>
      </c>
      <c r="AC15" s="306"/>
      <c r="AD15" s="304">
        <f t="shared" ref="AD15:AF15" si="43">SUM(AD27,AD39,AD57,AD69,AD81,AD99)</f>
        <v>28.012803090843732</v>
      </c>
      <c r="AE15" s="304">
        <f t="shared" si="43"/>
        <v>24.27844065214596</v>
      </c>
      <c r="AF15" s="304">
        <f t="shared" si="43"/>
        <v>19.526011572762524</v>
      </c>
      <c r="AG15" s="306"/>
      <c r="AH15" s="304">
        <f t="shared" ref="AH15:AJ15" si="44">SUM(AH27,AH39,AH57,AH69,AH81,AH99)</f>
        <v>15.637167272988661</v>
      </c>
      <c r="AI15" s="304">
        <f t="shared" si="44"/>
        <v>13.305890315931959</v>
      </c>
      <c r="AJ15" s="304">
        <f t="shared" si="44"/>
        <v>7.898332761460213</v>
      </c>
      <c r="AK15" s="306"/>
      <c r="AL15" s="304">
        <f t="shared" ref="AL15:AN15" si="45">SUM(AL27,AL39,AL57,AL69,AL81,AL99)</f>
        <v>5.8048512872955005</v>
      </c>
      <c r="AM15" s="304">
        <f t="shared" si="45"/>
        <v>4.7090950199197028</v>
      </c>
      <c r="AN15" s="304">
        <f t="shared" si="45"/>
        <v>3.183190994366023</v>
      </c>
    </row>
    <row r="16" spans="1:40" x14ac:dyDescent="0.2">
      <c r="A16" s="13" t="str">
        <f>name!E11</f>
        <v>Process, plant and machine operatives</v>
      </c>
      <c r="B16" s="304">
        <f t="shared" si="0"/>
        <v>80.930670843868114</v>
      </c>
      <c r="C16" s="304">
        <f t="shared" si="0"/>
        <v>90.674003999095106</v>
      </c>
      <c r="D16" s="304">
        <f t="shared" si="0"/>
        <v>87.529723374812662</v>
      </c>
      <c r="E16" s="304"/>
      <c r="F16" s="304">
        <f t="shared" si="1"/>
        <v>0.14260346074590954</v>
      </c>
      <c r="G16" s="304">
        <f t="shared" si="1"/>
        <v>0.28696224040304147</v>
      </c>
      <c r="H16" s="304">
        <f t="shared" si="1"/>
        <v>0.51821780771211579</v>
      </c>
      <c r="I16" s="304"/>
      <c r="J16" s="304">
        <f t="shared" si="2"/>
        <v>0.9842171697559321</v>
      </c>
      <c r="K16" s="304">
        <f t="shared" si="2"/>
        <v>1.8210107110448714</v>
      </c>
      <c r="L16" s="304">
        <f t="shared" si="2"/>
        <v>2.907096914293569</v>
      </c>
      <c r="M16" s="304"/>
      <c r="N16" s="304">
        <f t="shared" si="3"/>
        <v>3.1869779962336326</v>
      </c>
      <c r="O16" s="304">
        <f t="shared" si="3"/>
        <v>4.7679269806389151</v>
      </c>
      <c r="P16" s="304">
        <f t="shared" si="3"/>
        <v>7.2242241300551404</v>
      </c>
      <c r="Q16" s="306"/>
      <c r="R16" s="304">
        <f t="shared" ref="R16:T16" si="46">SUM(R28,R40,R58,R70,R82,R100)</f>
        <v>1.4777140317121868</v>
      </c>
      <c r="S16" s="304">
        <f t="shared" si="46"/>
        <v>2.1380489723829514</v>
      </c>
      <c r="T16" s="304">
        <f t="shared" si="46"/>
        <v>2.937478495410951</v>
      </c>
      <c r="U16" s="306"/>
      <c r="V16" s="304">
        <f t="shared" ref="V16:X16" si="47">SUM(V28,V40,V58,V70,V82,V100)</f>
        <v>2.6604919597962193</v>
      </c>
      <c r="W16" s="304">
        <f t="shared" si="47"/>
        <v>3.8886249302537577</v>
      </c>
      <c r="X16" s="304">
        <f t="shared" si="47"/>
        <v>5.3203537879412046</v>
      </c>
      <c r="Y16" s="306"/>
      <c r="Z16" s="304">
        <f t="shared" ref="Z16:AB16" si="48">SUM(Z28,Z40,Z58,Z70,Z82,Z100)</f>
        <v>19.929113720056186</v>
      </c>
      <c r="AA16" s="304">
        <f t="shared" si="48"/>
        <v>23.075121130627871</v>
      </c>
      <c r="AB16" s="304">
        <f t="shared" si="48"/>
        <v>26.774856817664627</v>
      </c>
      <c r="AC16" s="306"/>
      <c r="AD16" s="304">
        <f t="shared" ref="AD16:AF16" si="49">SUM(AD28,AD40,AD58,AD70,AD82,AD100)</f>
        <v>24.574843227855634</v>
      </c>
      <c r="AE16" s="304">
        <f t="shared" si="49"/>
        <v>27.066119528419456</v>
      </c>
      <c r="AF16" s="304">
        <f t="shared" si="49"/>
        <v>25.071088014971728</v>
      </c>
      <c r="AG16" s="306"/>
      <c r="AH16" s="304">
        <f t="shared" ref="AH16:AJ16" si="50">SUM(AH28,AH40,AH58,AH70,AH82,AH100)</f>
        <v>19.298184649124057</v>
      </c>
      <c r="AI16" s="304">
        <f t="shared" si="50"/>
        <v>20.816855849276187</v>
      </c>
      <c r="AJ16" s="304">
        <f t="shared" si="50"/>
        <v>13.677355764578943</v>
      </c>
      <c r="AK16" s="306"/>
      <c r="AL16" s="304">
        <f t="shared" ref="AL16:AN16" si="51">SUM(AL28,AL40,AL58,AL70,AL82,AL100)</f>
        <v>8.6765246285883748</v>
      </c>
      <c r="AM16" s="304">
        <f t="shared" si="51"/>
        <v>6.8133336560480542</v>
      </c>
      <c r="AN16" s="304">
        <f t="shared" si="51"/>
        <v>3.099051642184373</v>
      </c>
    </row>
    <row r="17" spans="1:40" x14ac:dyDescent="0.2">
      <c r="A17" s="13" t="str">
        <f>name!E12</f>
        <v>Elementary occupations</v>
      </c>
      <c r="B17" s="304">
        <f t="shared" si="0"/>
        <v>121.95422184074333</v>
      </c>
      <c r="C17" s="304">
        <f t="shared" si="0"/>
        <v>117.58327806917296</v>
      </c>
      <c r="D17" s="304">
        <f t="shared" si="0"/>
        <v>107.5590264849273</v>
      </c>
      <c r="E17" s="304"/>
      <c r="F17" s="304">
        <f t="shared" si="1"/>
        <v>7.7652912508656149E-2</v>
      </c>
      <c r="G17" s="304">
        <f t="shared" si="1"/>
        <v>0.13159397251606567</v>
      </c>
      <c r="H17" s="304">
        <f t="shared" si="1"/>
        <v>0.1993102031205311</v>
      </c>
      <c r="I17" s="304"/>
      <c r="J17" s="304">
        <f t="shared" si="2"/>
        <v>1.8517690260486088</v>
      </c>
      <c r="K17" s="304">
        <f t="shared" si="2"/>
        <v>3.0614070161037317</v>
      </c>
      <c r="L17" s="304">
        <f t="shared" si="2"/>
        <v>4.5515660430168756</v>
      </c>
      <c r="M17" s="304"/>
      <c r="N17" s="304">
        <f t="shared" si="3"/>
        <v>7.2799423483697954</v>
      </c>
      <c r="O17" s="304">
        <f t="shared" si="3"/>
        <v>9.2706814640078985</v>
      </c>
      <c r="P17" s="304">
        <f t="shared" si="3"/>
        <v>11.526625696902871</v>
      </c>
      <c r="Q17" s="306"/>
      <c r="R17" s="304">
        <f t="shared" ref="R17:T17" si="52">SUM(R29,R41,R59,R71,R83,R101)</f>
        <v>3.7412513185878016</v>
      </c>
      <c r="S17" s="304">
        <f t="shared" si="52"/>
        <v>4.760596074113808</v>
      </c>
      <c r="T17" s="304">
        <f t="shared" si="52"/>
        <v>6.2548452979618778</v>
      </c>
      <c r="U17" s="306"/>
      <c r="V17" s="304">
        <f t="shared" ref="V17:X17" si="53">SUM(V29,V41,V59,V71,V83,V101)</f>
        <v>3.3774887719222684</v>
      </c>
      <c r="W17" s="304">
        <f t="shared" si="53"/>
        <v>4.0781529365727165</v>
      </c>
      <c r="X17" s="304">
        <f t="shared" si="53"/>
        <v>5.0584026005210943</v>
      </c>
      <c r="Y17" s="306"/>
      <c r="Z17" s="304">
        <f t="shared" ref="Z17:AB17" si="54">SUM(Z29,Z41,Z59,Z71,Z83,Z101)</f>
        <v>22.774802323783437</v>
      </c>
      <c r="AA17" s="304">
        <f t="shared" si="54"/>
        <v>22.292430719498501</v>
      </c>
      <c r="AB17" s="304">
        <f t="shared" si="54"/>
        <v>24.188764053911076</v>
      </c>
      <c r="AC17" s="306"/>
      <c r="AD17" s="304">
        <f t="shared" ref="AD17:AF17" si="55">SUM(AD29,AD41,AD59,AD71,AD83,AD101)</f>
        <v>36.120391595072995</v>
      </c>
      <c r="AE17" s="304">
        <f t="shared" si="55"/>
        <v>32.726637802233739</v>
      </c>
      <c r="AF17" s="304">
        <f t="shared" si="55"/>
        <v>27.698699233772825</v>
      </c>
      <c r="AG17" s="306"/>
      <c r="AH17" s="304">
        <f t="shared" ref="AH17:AJ17" si="56">SUM(AH29,AH41,AH59,AH71,AH83,AH101)</f>
        <v>33.558611187007322</v>
      </c>
      <c r="AI17" s="304">
        <f t="shared" si="56"/>
        <v>32.017078956138107</v>
      </c>
      <c r="AJ17" s="304">
        <f t="shared" si="56"/>
        <v>23.433687691907615</v>
      </c>
      <c r="AK17" s="306"/>
      <c r="AL17" s="304">
        <f t="shared" ref="AL17:AN17" si="57">SUM(AL29,AL41,AL59,AL71,AL83,AL101)</f>
        <v>13.172312357442451</v>
      </c>
      <c r="AM17" s="304">
        <f t="shared" si="57"/>
        <v>9.2446991279884081</v>
      </c>
      <c r="AN17" s="304">
        <f t="shared" si="57"/>
        <v>4.6471256638125356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18.88500000000003</v>
      </c>
      <c r="C20" s="305">
        <f>SUM(C21:C29)</f>
        <v>19.168000000000017</v>
      </c>
      <c r="D20" s="305">
        <f>SUM(D21:D29)</f>
        <v>19.606999999999985</v>
      </c>
      <c r="E20" s="304"/>
      <c r="F20" s="305">
        <f>SUM(F21:F29)</f>
        <v>0.20120796410903269</v>
      </c>
      <c r="G20" s="305">
        <f>SUM(G21:G29)</f>
        <v>0.28932525149691074</v>
      </c>
      <c r="H20" s="305">
        <f>SUM(H21:H29)</f>
        <v>0.42707189531722395</v>
      </c>
      <c r="I20" s="304"/>
      <c r="J20" s="305">
        <f>SUM(J21:J29)</f>
        <v>1.1855409109773503</v>
      </c>
      <c r="K20" s="305">
        <f>SUM(K21:K29)</f>
        <v>1.6350353426164732</v>
      </c>
      <c r="L20" s="305">
        <f>SUM(L21:L29)</f>
        <v>2.1903822772194044</v>
      </c>
      <c r="M20" s="304"/>
      <c r="N20" s="305">
        <f>SUM(N21:N29)</f>
        <v>3.0337627421947175</v>
      </c>
      <c r="O20" s="305">
        <f>SUM(O21:O29)</f>
        <v>3.3597320830603699</v>
      </c>
      <c r="P20" s="305">
        <f>SUM(P21:P29)</f>
        <v>3.9397611062931084</v>
      </c>
      <c r="Q20" s="306"/>
      <c r="R20" s="305">
        <f>SUM(R21:R29)</f>
        <v>0.58585612666117848</v>
      </c>
      <c r="S20" s="305">
        <f>SUM(S21:S29)</f>
        <v>0.65290036794980644</v>
      </c>
      <c r="T20" s="305">
        <f>SUM(T21:T29)</f>
        <v>0.78793359004624375</v>
      </c>
      <c r="U20" s="306"/>
      <c r="V20" s="305">
        <f>SUM(V21:V29)</f>
        <v>1.586843674379846</v>
      </c>
      <c r="W20" s="305">
        <f>SUM(W21:W29)</f>
        <v>1.7608932934742791</v>
      </c>
      <c r="X20" s="305">
        <f>SUM(X21:X29)</f>
        <v>2.0450995286343971</v>
      </c>
      <c r="Y20" s="306"/>
      <c r="Z20" s="305">
        <f>SUM(Z21:Z29)</f>
        <v>4.3076524323521239</v>
      </c>
      <c r="AA20" s="305">
        <f>SUM(AA21:AA29)</f>
        <v>4.0647292392168977</v>
      </c>
      <c r="AB20" s="305">
        <f>SUM(AB21:AB29)</f>
        <v>4.3528722544852334</v>
      </c>
      <c r="AC20" s="306"/>
      <c r="AD20" s="305">
        <f>SUM(AD21:AD29)</f>
        <v>3.8118732948380214</v>
      </c>
      <c r="AE20" s="305">
        <f>SUM(AE21:AE29)</f>
        <v>3.398450956342931</v>
      </c>
      <c r="AF20" s="305">
        <f>SUM(AF21:AF29)</f>
        <v>2.9604671079240736</v>
      </c>
      <c r="AG20" s="306"/>
      <c r="AH20" s="305">
        <f>SUM(AH21:AH29)</f>
        <v>2.5203384803714481</v>
      </c>
      <c r="AI20" s="305">
        <f>SUM(AI21:AI29)</f>
        <v>2.3268099299482929</v>
      </c>
      <c r="AJ20" s="305">
        <f>SUM(AJ21:AJ29)</f>
        <v>1.8463009701606996</v>
      </c>
      <c r="AK20" s="306"/>
      <c r="AL20" s="305">
        <f>SUM(AL21:AL29)</f>
        <v>1.6519243741163112</v>
      </c>
      <c r="AM20" s="305">
        <f>SUM(AM21:AM29)</f>
        <v>1.6801235358940545</v>
      </c>
      <c r="AN20" s="305">
        <f>SUM(AN21:AN29)</f>
        <v>1.0571112699196021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1.9151234852802757</v>
      </c>
      <c r="C21" s="304">
        <f t="shared" ref="C21:D21" si="59">SUM(G21,K21,O21,S21,W21,AA21,AE21,AI21,AM21)</f>
        <v>1.9635888227490101</v>
      </c>
      <c r="D21" s="304">
        <f t="shared" si="59"/>
        <v>2.0853873904426656</v>
      </c>
      <c r="E21" s="304"/>
      <c r="F21" s="304">
        <v>5.2280777393374125E-2</v>
      </c>
      <c r="G21" s="304">
        <v>7.3122739486975716E-2</v>
      </c>
      <c r="H21" s="304">
        <v>9.7810619339217572E-2</v>
      </c>
      <c r="I21" s="304"/>
      <c r="J21" s="304">
        <v>0.30492611566085454</v>
      </c>
      <c r="K21" s="304">
        <v>0.39243899559642448</v>
      </c>
      <c r="L21" s="304">
        <v>0.48064848108811831</v>
      </c>
      <c r="M21" s="304"/>
      <c r="N21" s="304">
        <v>0.48711854416609895</v>
      </c>
      <c r="O21" s="304">
        <v>0.48506153984014155</v>
      </c>
      <c r="P21" s="304">
        <v>0.55301685953061919</v>
      </c>
      <c r="Q21" s="306"/>
      <c r="R21" s="304">
        <v>6.5543891161318549E-2</v>
      </c>
      <c r="S21" s="304">
        <v>7.0243562921873837E-2</v>
      </c>
      <c r="T21" s="304">
        <v>7.5161767445487748E-2</v>
      </c>
      <c r="U21" s="306"/>
      <c r="V21" s="304">
        <v>0.14027205835894921</v>
      </c>
      <c r="W21" s="304">
        <v>0.12375281664232445</v>
      </c>
      <c r="X21" s="304">
        <v>0.11772175708444581</v>
      </c>
      <c r="Y21" s="306"/>
      <c r="Z21" s="304">
        <v>0.24038841308204206</v>
      </c>
      <c r="AA21" s="304">
        <v>0.23962219448712344</v>
      </c>
      <c r="AB21" s="304">
        <v>0.28795779172352914</v>
      </c>
      <c r="AC21" s="306"/>
      <c r="AD21" s="304">
        <v>0.28104264436648202</v>
      </c>
      <c r="AE21" s="304">
        <v>0.24069162527057542</v>
      </c>
      <c r="AF21" s="304">
        <v>0.19804375651480685</v>
      </c>
      <c r="AG21" s="306"/>
      <c r="AH21" s="304">
        <v>0.18218924992470137</v>
      </c>
      <c r="AI21" s="304">
        <v>0.15930640100551186</v>
      </c>
      <c r="AJ21" s="304">
        <v>0.12109050350557501</v>
      </c>
      <c r="AK21" s="306"/>
      <c r="AL21" s="304">
        <v>0.16136179116645508</v>
      </c>
      <c r="AM21" s="304">
        <v>0.17934894749805949</v>
      </c>
      <c r="AN21" s="304">
        <v>0.15393585421086653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2.7852523013330859</v>
      </c>
      <c r="C22" s="304">
        <f t="shared" ref="C22:C29" si="61">SUM(G22,K22,O22,S22,W22,AA22,AE22,AI22,AM22)</f>
        <v>2.9974417302234224</v>
      </c>
      <c r="D22" s="304">
        <f t="shared" ref="D22:D29" si="62">SUM(H22,L22,P22,T22,X22,AB22,AF22,AJ22,AN22)</f>
        <v>3.4117116594324357</v>
      </c>
      <c r="E22" s="304"/>
      <c r="F22" s="304">
        <v>9.8684037832611149E-2</v>
      </c>
      <c r="G22" s="304">
        <v>0.14460572166226812</v>
      </c>
      <c r="H22" s="304">
        <v>0.21612102171888875</v>
      </c>
      <c r="I22" s="304"/>
      <c r="J22" s="304">
        <v>0.41380937990251559</v>
      </c>
      <c r="K22" s="304">
        <v>0.59156706182326069</v>
      </c>
      <c r="L22" s="304">
        <v>0.82632880170507739</v>
      </c>
      <c r="M22" s="304"/>
      <c r="N22" s="304">
        <v>0.88288797788722095</v>
      </c>
      <c r="O22" s="304">
        <v>0.95386582245015872</v>
      </c>
      <c r="P22" s="304">
        <v>1.0461350846926962</v>
      </c>
      <c r="Q22" s="306"/>
      <c r="R22" s="304">
        <v>9.4338606631419714E-2</v>
      </c>
      <c r="S22" s="304">
        <v>0.10021896638650094</v>
      </c>
      <c r="T22" s="304">
        <v>0.11002877345350555</v>
      </c>
      <c r="U22" s="306"/>
      <c r="V22" s="304">
        <v>0.39325950816062488</v>
      </c>
      <c r="W22" s="304">
        <v>0.42032420339694226</v>
      </c>
      <c r="X22" s="304">
        <v>0.47564069278810905</v>
      </c>
      <c r="Y22" s="306"/>
      <c r="Z22" s="304">
        <v>0.36078893409419827</v>
      </c>
      <c r="AA22" s="304">
        <v>0.29960087675069202</v>
      </c>
      <c r="AB22" s="304">
        <v>0.30541146650724033</v>
      </c>
      <c r="AC22" s="306"/>
      <c r="AD22" s="304">
        <v>0.25029828604786847</v>
      </c>
      <c r="AE22" s="304">
        <v>0.19265040669796726</v>
      </c>
      <c r="AF22" s="304">
        <v>0.18555582176007246</v>
      </c>
      <c r="AG22" s="306"/>
      <c r="AH22" s="304">
        <v>0.18507072861095514</v>
      </c>
      <c r="AI22" s="304">
        <v>0.18108605203843137</v>
      </c>
      <c r="AJ22" s="304">
        <v>0.15100226277005788</v>
      </c>
      <c r="AK22" s="306"/>
      <c r="AL22" s="304">
        <v>0.1061148421656717</v>
      </c>
      <c r="AM22" s="304">
        <v>0.11352261901720118</v>
      </c>
      <c r="AN22" s="304">
        <v>9.5487734036788702E-2</v>
      </c>
    </row>
    <row r="23" spans="1:40" x14ac:dyDescent="0.2">
      <c r="A23" s="13" t="str">
        <f t="shared" si="58"/>
        <v>Associate professional occupations</v>
      </c>
      <c r="B23" s="304">
        <f t="shared" si="60"/>
        <v>2.0467989073815884</v>
      </c>
      <c r="C23" s="304">
        <f t="shared" si="61"/>
        <v>1.94561662511831</v>
      </c>
      <c r="D23" s="304">
        <f t="shared" si="62"/>
        <v>2.1379103933691153</v>
      </c>
      <c r="E23" s="304"/>
      <c r="F23" s="304">
        <v>2.5016797891792411E-2</v>
      </c>
      <c r="G23" s="304">
        <v>3.6447988892178582E-2</v>
      </c>
      <c r="H23" s="304">
        <v>6.4361051855490028E-2</v>
      </c>
      <c r="I23" s="304"/>
      <c r="J23" s="304">
        <v>0.13236542945127763</v>
      </c>
      <c r="K23" s="304">
        <v>0.17718142617200408</v>
      </c>
      <c r="L23" s="304">
        <v>0.24911347390646615</v>
      </c>
      <c r="M23" s="304"/>
      <c r="N23" s="304">
        <v>0.49621471507572673</v>
      </c>
      <c r="O23" s="304">
        <v>0.50981684777808356</v>
      </c>
      <c r="P23" s="304">
        <v>0.57743661271504254</v>
      </c>
      <c r="Q23" s="306"/>
      <c r="R23" s="304">
        <v>6.6764052298444482E-2</v>
      </c>
      <c r="S23" s="304">
        <v>6.8455898364064682E-2</v>
      </c>
      <c r="T23" s="304">
        <v>8.0468379453699196E-2</v>
      </c>
      <c r="U23" s="306"/>
      <c r="V23" s="304">
        <v>0.25360310188138108</v>
      </c>
      <c r="W23" s="304">
        <v>0.26311179761080866</v>
      </c>
      <c r="X23" s="304">
        <v>0.31154104937886973</v>
      </c>
      <c r="Y23" s="306"/>
      <c r="Z23" s="304">
        <v>0.53129097778398138</v>
      </c>
      <c r="AA23" s="304">
        <v>0.4305165112051676</v>
      </c>
      <c r="AB23" s="304">
        <v>0.46848891067885567</v>
      </c>
      <c r="AC23" s="306"/>
      <c r="AD23" s="304">
        <v>0.21404994699231167</v>
      </c>
      <c r="AE23" s="304">
        <v>0.14709614767095372</v>
      </c>
      <c r="AF23" s="304">
        <v>0.12448956539753729</v>
      </c>
      <c r="AG23" s="306"/>
      <c r="AH23" s="304">
        <v>0.24519287897939546</v>
      </c>
      <c r="AI23" s="304">
        <v>0.22775517125248287</v>
      </c>
      <c r="AJ23" s="304">
        <v>0.1749322196397804</v>
      </c>
      <c r="AK23" s="306"/>
      <c r="AL23" s="304">
        <v>8.2301007027277481E-2</v>
      </c>
      <c r="AM23" s="304">
        <v>8.5234836172566331E-2</v>
      </c>
      <c r="AN23" s="304">
        <v>8.7079130343374653E-2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2.1464718704113945</v>
      </c>
      <c r="C24" s="304">
        <f t="shared" si="61"/>
        <v>2.042985696083079</v>
      </c>
      <c r="D24" s="304">
        <f t="shared" si="62"/>
        <v>1.8853846017556819</v>
      </c>
      <c r="E24" s="304"/>
      <c r="F24" s="304">
        <v>5.0300244577835638E-3</v>
      </c>
      <c r="G24" s="304">
        <v>6.6527770290060644E-3</v>
      </c>
      <c r="H24" s="304">
        <v>8.6723246392666625E-3</v>
      </c>
      <c r="I24" s="304"/>
      <c r="J24" s="304">
        <v>0.10778631114623952</v>
      </c>
      <c r="K24" s="304">
        <v>0.15082803670644562</v>
      </c>
      <c r="L24" s="304">
        <v>0.20599765510830775</v>
      </c>
      <c r="M24" s="304"/>
      <c r="N24" s="304">
        <v>0.39008691807216245</v>
      </c>
      <c r="O24" s="304">
        <v>0.42532183636174775</v>
      </c>
      <c r="P24" s="304">
        <v>0.47063574711584333</v>
      </c>
      <c r="Q24" s="306"/>
      <c r="R24" s="304">
        <v>4.8006441054127678E-2</v>
      </c>
      <c r="S24" s="304">
        <v>4.4945339544005966E-2</v>
      </c>
      <c r="T24" s="304">
        <v>4.0051714974937307E-2</v>
      </c>
      <c r="U24" s="306"/>
      <c r="V24" s="304">
        <v>0.16904430026845157</v>
      </c>
      <c r="W24" s="304">
        <v>0.1821016012115278</v>
      </c>
      <c r="X24" s="304">
        <v>0.18075999961432593</v>
      </c>
      <c r="Y24" s="306"/>
      <c r="Z24" s="304">
        <v>0.5771199173749354</v>
      </c>
      <c r="AA24" s="304">
        <v>0.54571510721916228</v>
      </c>
      <c r="AB24" s="304">
        <v>0.49872593916682084</v>
      </c>
      <c r="AC24" s="306"/>
      <c r="AD24" s="304">
        <v>0.44034140710654862</v>
      </c>
      <c r="AE24" s="304">
        <v>0.32278817070630983</v>
      </c>
      <c r="AF24" s="304">
        <v>0.21759433311818283</v>
      </c>
      <c r="AG24" s="306"/>
      <c r="AH24" s="304">
        <v>0.23760810723209227</v>
      </c>
      <c r="AI24" s="304">
        <v>0.18557338051654801</v>
      </c>
      <c r="AJ24" s="304">
        <v>0.10566375162229091</v>
      </c>
      <c r="AK24" s="306"/>
      <c r="AL24" s="304">
        <v>0.17144844369905338</v>
      </c>
      <c r="AM24" s="304">
        <v>0.17905944678832536</v>
      </c>
      <c r="AN24" s="304">
        <v>0.15728313639570637</v>
      </c>
    </row>
    <row r="25" spans="1:40" x14ac:dyDescent="0.2">
      <c r="A25" s="13" t="str">
        <f t="shared" si="58"/>
        <v>Skilled trades occupations</v>
      </c>
      <c r="B25" s="304">
        <f t="shared" si="60"/>
        <v>4.1796001404929877</v>
      </c>
      <c r="C25" s="304">
        <f t="shared" si="61"/>
        <v>4.213215987904257</v>
      </c>
      <c r="D25" s="304">
        <f t="shared" si="62"/>
        <v>4.0136847941483369</v>
      </c>
      <c r="E25" s="304"/>
      <c r="F25" s="304">
        <v>8.9645742877776744E-3</v>
      </c>
      <c r="G25" s="304">
        <v>1.235052256012862E-2</v>
      </c>
      <c r="H25" s="304">
        <v>1.5826233497739216E-2</v>
      </c>
      <c r="I25" s="304"/>
      <c r="J25" s="304">
        <v>0.10087609542987278</v>
      </c>
      <c r="K25" s="304">
        <v>0.13597274579659743</v>
      </c>
      <c r="L25" s="304">
        <v>0.17454973816435146</v>
      </c>
      <c r="M25" s="304"/>
      <c r="N25" s="304">
        <v>0.46481134181626793</v>
      </c>
      <c r="O25" s="304">
        <v>0.58792428969500576</v>
      </c>
      <c r="P25" s="304">
        <v>0.78913884773774501</v>
      </c>
      <c r="Q25" s="306"/>
      <c r="R25" s="304">
        <v>0.16516985564386277</v>
      </c>
      <c r="S25" s="304">
        <v>0.20258640311381346</v>
      </c>
      <c r="T25" s="304">
        <v>0.27129796282144653</v>
      </c>
      <c r="U25" s="306"/>
      <c r="V25" s="304">
        <v>0.43423097521626819</v>
      </c>
      <c r="W25" s="304">
        <v>0.5256030421173572</v>
      </c>
      <c r="X25" s="304">
        <v>0.66844614053997142</v>
      </c>
      <c r="Y25" s="306"/>
      <c r="Z25" s="304">
        <v>0.99080983268148071</v>
      </c>
      <c r="AA25" s="304">
        <v>0.84113491408259766</v>
      </c>
      <c r="AB25" s="304">
        <v>0.7270945057909397</v>
      </c>
      <c r="AC25" s="306"/>
      <c r="AD25" s="304">
        <v>0.86446782607298644</v>
      </c>
      <c r="AE25" s="304">
        <v>0.77011136503035549</v>
      </c>
      <c r="AF25" s="304">
        <v>0.613817212669031</v>
      </c>
      <c r="AG25" s="306"/>
      <c r="AH25" s="304">
        <v>0.65478112357726503</v>
      </c>
      <c r="AI25" s="304">
        <v>0.65589166322744341</v>
      </c>
      <c r="AJ25" s="304">
        <v>0.56539738248122939</v>
      </c>
      <c r="AK25" s="306"/>
      <c r="AL25" s="304">
        <v>0.49548851576720626</v>
      </c>
      <c r="AM25" s="304">
        <v>0.48164104228095844</v>
      </c>
      <c r="AN25" s="304">
        <v>0.18811677044588371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0.38170421877201011</v>
      </c>
      <c r="C26" s="304">
        <f t="shared" si="61"/>
        <v>0.38205057388802327</v>
      </c>
      <c r="D26" s="304">
        <f t="shared" si="62"/>
        <v>0.40608284299924635</v>
      </c>
      <c r="E26" s="304"/>
      <c r="F26" s="304">
        <v>2.4451939695443259E-3</v>
      </c>
      <c r="G26" s="304">
        <v>3.5708297745988553E-3</v>
      </c>
      <c r="H26" s="304">
        <v>4.9195169109338497E-3</v>
      </c>
      <c r="I26" s="304"/>
      <c r="J26" s="304">
        <v>3.4557396661489E-2</v>
      </c>
      <c r="K26" s="304">
        <v>4.7750255518507097E-2</v>
      </c>
      <c r="L26" s="304">
        <v>6.203065144819507E-2</v>
      </c>
      <c r="M26" s="304"/>
      <c r="N26" s="304">
        <v>5.4930495939388847E-2</v>
      </c>
      <c r="O26" s="304">
        <v>5.543338779502064E-2</v>
      </c>
      <c r="P26" s="304">
        <v>5.6526294063321318E-2</v>
      </c>
      <c r="Q26" s="306"/>
      <c r="R26" s="304">
        <v>1.5949780606846219E-2</v>
      </c>
      <c r="S26" s="304">
        <v>1.7193994079358437E-2</v>
      </c>
      <c r="T26" s="304">
        <v>2.028517780753757E-2</v>
      </c>
      <c r="U26" s="306"/>
      <c r="V26" s="304">
        <v>1.3081365521873082E-2</v>
      </c>
      <c r="W26" s="304">
        <v>1.2566371278399789E-2</v>
      </c>
      <c r="X26" s="304">
        <v>1.2879270134498019E-2</v>
      </c>
      <c r="Y26" s="306"/>
      <c r="Z26" s="304">
        <v>7.6126903693580439E-2</v>
      </c>
      <c r="AA26" s="304">
        <v>7.4703104984451291E-2</v>
      </c>
      <c r="AB26" s="304">
        <v>9.2542804885302699E-2</v>
      </c>
      <c r="AC26" s="306"/>
      <c r="AD26" s="304">
        <v>5.5913419057243036E-2</v>
      </c>
      <c r="AE26" s="304">
        <v>3.9797246230527543E-2</v>
      </c>
      <c r="AF26" s="304">
        <v>3.1683843269293167E-2</v>
      </c>
      <c r="AG26" s="306"/>
      <c r="AH26" s="304">
        <v>8.5708919376940196E-2</v>
      </c>
      <c r="AI26" s="304">
        <v>8.6492283761602659E-2</v>
      </c>
      <c r="AJ26" s="304">
        <v>8.731481167309238E-2</v>
      </c>
      <c r="AK26" s="306"/>
      <c r="AL26" s="304">
        <v>4.2990743945104978E-2</v>
      </c>
      <c r="AM26" s="304">
        <v>4.4543100465556922E-2</v>
      </c>
      <c r="AN26" s="304">
        <v>3.7900472807072226E-2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1.1316459059566288</v>
      </c>
      <c r="C27" s="304">
        <f t="shared" si="61"/>
        <v>1.202893404070821</v>
      </c>
      <c r="D27" s="304">
        <f t="shared" si="62"/>
        <v>1.2848606091001813</v>
      </c>
      <c r="E27" s="304"/>
      <c r="F27" s="304">
        <v>8.5059966924232178E-3</v>
      </c>
      <c r="G27" s="304">
        <v>1.1888202216115615E-2</v>
      </c>
      <c r="H27" s="304">
        <v>1.7439177807365324E-2</v>
      </c>
      <c r="I27" s="304"/>
      <c r="J27" s="304">
        <v>4.0880206746652707E-2</v>
      </c>
      <c r="K27" s="304">
        <v>6.4198905044262164E-2</v>
      </c>
      <c r="L27" s="304">
        <v>8.8225053654149482E-2</v>
      </c>
      <c r="M27" s="304"/>
      <c r="N27" s="304">
        <v>0.12647062574523379</v>
      </c>
      <c r="O27" s="304">
        <v>0.15959436996390064</v>
      </c>
      <c r="P27" s="304">
        <v>0.20295376383167693</v>
      </c>
      <c r="Q27" s="306"/>
      <c r="R27" s="304">
        <v>7.2069304574159471E-2</v>
      </c>
      <c r="S27" s="304">
        <v>8.0969124330919143E-2</v>
      </c>
      <c r="T27" s="304">
        <v>0.10512483688147548</v>
      </c>
      <c r="U27" s="306"/>
      <c r="V27" s="304">
        <v>5.2943036511171354E-2</v>
      </c>
      <c r="W27" s="304">
        <v>5.8936946413485118E-2</v>
      </c>
      <c r="X27" s="304">
        <v>6.6016214847476065E-2</v>
      </c>
      <c r="Y27" s="306"/>
      <c r="Z27" s="304">
        <v>0.33266323761508998</v>
      </c>
      <c r="AA27" s="304">
        <v>0.36391611104335142</v>
      </c>
      <c r="AB27" s="304">
        <v>0.42685330274849764</v>
      </c>
      <c r="AC27" s="306"/>
      <c r="AD27" s="304">
        <v>0.24692751830239554</v>
      </c>
      <c r="AE27" s="304">
        <v>0.24974922149994486</v>
      </c>
      <c r="AF27" s="304">
        <v>0.23735257961561132</v>
      </c>
      <c r="AG27" s="306"/>
      <c r="AH27" s="304">
        <v>0.19110415604629746</v>
      </c>
      <c r="AI27" s="304">
        <v>0.1605448787849488</v>
      </c>
      <c r="AJ27" s="304">
        <v>0.10149394057013279</v>
      </c>
      <c r="AK27" s="306"/>
      <c r="AL27" s="304">
        <v>6.0081823723205335E-2</v>
      </c>
      <c r="AM27" s="304">
        <v>5.3095644773893245E-2</v>
      </c>
      <c r="AN27" s="304">
        <v>3.9401739143796327E-2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2.6244580478064399</v>
      </c>
      <c r="C28" s="304">
        <f t="shared" si="61"/>
        <v>2.8670176886084686</v>
      </c>
      <c r="D28" s="304">
        <f t="shared" si="62"/>
        <v>2.9365152519994107</v>
      </c>
      <c r="E28" s="304"/>
      <c r="F28" s="304">
        <v>2.3121094513356148E-4</v>
      </c>
      <c r="G28" s="304">
        <v>6.1420437194211928E-4</v>
      </c>
      <c r="H28" s="304">
        <v>1.8278146034225475E-3</v>
      </c>
      <c r="I28" s="304"/>
      <c r="J28" s="304">
        <v>2.5085121350743662E-2</v>
      </c>
      <c r="K28" s="304">
        <v>4.0570899920825014E-2</v>
      </c>
      <c r="L28" s="304">
        <v>5.7042175112973839E-2</v>
      </c>
      <c r="M28" s="304"/>
      <c r="N28" s="304">
        <v>8.2284437317842102E-2</v>
      </c>
      <c r="O28" s="304">
        <v>0.12623668417661274</v>
      </c>
      <c r="P28" s="304">
        <v>0.18034213268143917</v>
      </c>
      <c r="Q28" s="306"/>
      <c r="R28" s="304">
        <v>3.2936732838689649E-2</v>
      </c>
      <c r="S28" s="304">
        <v>4.6547862348698218E-2</v>
      </c>
      <c r="T28" s="304">
        <v>6.3364801659355194E-2</v>
      </c>
      <c r="U28" s="306"/>
      <c r="V28" s="304">
        <v>5.9838021240060144E-2</v>
      </c>
      <c r="W28" s="304">
        <v>8.6303675058274534E-2</v>
      </c>
      <c r="X28" s="304">
        <v>0.10628991048127637</v>
      </c>
      <c r="Y28" s="306"/>
      <c r="Z28" s="304">
        <v>0.85282812515326456</v>
      </c>
      <c r="AA28" s="304">
        <v>0.96081485652820986</v>
      </c>
      <c r="AB28" s="304">
        <v>1.2336711144255887</v>
      </c>
      <c r="AC28" s="306"/>
      <c r="AD28" s="304">
        <v>0.849048358460323</v>
      </c>
      <c r="AE28" s="304">
        <v>0.87545462123699425</v>
      </c>
      <c r="AF28" s="304">
        <v>0.84273252145379574</v>
      </c>
      <c r="AG28" s="306"/>
      <c r="AH28" s="304">
        <v>0.30538612622264799</v>
      </c>
      <c r="AI28" s="304">
        <v>0.258495913727675</v>
      </c>
      <c r="AJ28" s="304">
        <v>0.17722727051497975</v>
      </c>
      <c r="AK28" s="306"/>
      <c r="AL28" s="304">
        <v>0.41681991427773496</v>
      </c>
      <c r="AM28" s="304">
        <v>0.47197897123923666</v>
      </c>
      <c r="AN28" s="304">
        <v>0.27401751106657946</v>
      </c>
    </row>
    <row r="29" spans="1:40" x14ac:dyDescent="0.2">
      <c r="A29" s="13" t="str">
        <f t="shared" si="58"/>
        <v>Elementary occupations</v>
      </c>
      <c r="B29" s="304">
        <f t="shared" si="60"/>
        <v>1.6739451225656194</v>
      </c>
      <c r="C29" s="304">
        <f t="shared" si="61"/>
        <v>1.5531894713546233</v>
      </c>
      <c r="D29" s="304">
        <f t="shared" si="62"/>
        <v>1.4454624567529097</v>
      </c>
      <c r="E29" s="304"/>
      <c r="F29" s="304">
        <v>4.9350638592709921E-5</v>
      </c>
      <c r="G29" s="304">
        <v>7.2265503696982873E-5</v>
      </c>
      <c r="H29" s="304">
        <v>9.4134944900025577E-5</v>
      </c>
      <c r="I29" s="304"/>
      <c r="J29" s="304">
        <v>2.5254854627704888E-2</v>
      </c>
      <c r="K29" s="304">
        <v>3.4527016038146653E-2</v>
      </c>
      <c r="L29" s="304">
        <v>4.6446247031764976E-2</v>
      </c>
      <c r="M29" s="304"/>
      <c r="N29" s="304">
        <v>4.8957686174776145E-2</v>
      </c>
      <c r="O29" s="304">
        <v>5.6477304999698032E-2</v>
      </c>
      <c r="P29" s="304">
        <v>6.357576392472418E-2</v>
      </c>
      <c r="Q29" s="306"/>
      <c r="R29" s="304">
        <v>2.5077461852309808E-2</v>
      </c>
      <c r="S29" s="304">
        <v>2.1739216860571734E-2</v>
      </c>
      <c r="T29" s="304">
        <v>2.2150175548799281E-2</v>
      </c>
      <c r="U29" s="306"/>
      <c r="V29" s="304">
        <v>7.0571307221066304E-2</v>
      </c>
      <c r="W29" s="304">
        <v>8.8192839745159263E-2</v>
      </c>
      <c r="X29" s="304">
        <v>0.10580449376542488</v>
      </c>
      <c r="Y29" s="306"/>
      <c r="Z29" s="304">
        <v>0.34563609087355129</v>
      </c>
      <c r="AA29" s="304">
        <v>0.3087055629161426</v>
      </c>
      <c r="AB29" s="304">
        <v>0.31212641855845813</v>
      </c>
      <c r="AC29" s="306"/>
      <c r="AD29" s="304">
        <v>0.6097838884318626</v>
      </c>
      <c r="AE29" s="304">
        <v>0.56011215199930264</v>
      </c>
      <c r="AF29" s="304">
        <v>0.50919747412574301</v>
      </c>
      <c r="AG29" s="306"/>
      <c r="AH29" s="304">
        <v>0.43329719040115366</v>
      </c>
      <c r="AI29" s="304">
        <v>0.41166418563364882</v>
      </c>
      <c r="AJ29" s="304">
        <v>0.362178827383561</v>
      </c>
      <c r="AK29" s="306"/>
      <c r="AL29" s="304">
        <v>0.11531729234460211</v>
      </c>
      <c r="AM29" s="304">
        <v>7.1698927658256681E-2</v>
      </c>
      <c r="AN29" s="304">
        <v>2.388892146953446E-2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121.80999999999999</v>
      </c>
      <c r="C32" s="305">
        <f>SUM(C33:C41)</f>
        <v>114.92499999999967</v>
      </c>
      <c r="D32" s="305">
        <f>SUM(D33:D41)</f>
        <v>102.53700000000011</v>
      </c>
      <c r="E32" s="304"/>
      <c r="F32" s="305">
        <f>SUM(F33:F41)</f>
        <v>1.0095736285949082</v>
      </c>
      <c r="G32" s="305">
        <f>SUM(G33:G41)</f>
        <v>1.3465867646541629</v>
      </c>
      <c r="H32" s="305">
        <f>SUM(H33:H41)</f>
        <v>1.5994528408043676</v>
      </c>
      <c r="I32" s="304"/>
      <c r="J32" s="305">
        <f>SUM(J33:J41)</f>
        <v>5.8116830121762497</v>
      </c>
      <c r="K32" s="305">
        <f>SUM(K33:K41)</f>
        <v>8.0376586025086088</v>
      </c>
      <c r="L32" s="305">
        <f>SUM(L33:L41)</f>
        <v>10.083749711796091</v>
      </c>
      <c r="M32" s="304"/>
      <c r="N32" s="305">
        <f>SUM(N33:N41)</f>
        <v>15.741962536589677</v>
      </c>
      <c r="O32" s="305">
        <f>SUM(O33:O41)</f>
        <v>17.112422045274176</v>
      </c>
      <c r="P32" s="305">
        <f>SUM(P33:P41)</f>
        <v>18.173328316061024</v>
      </c>
      <c r="Q32" s="306"/>
      <c r="R32" s="305">
        <f>SUM(R33:R41)</f>
        <v>4.0882232029714451</v>
      </c>
      <c r="S32" s="305">
        <f>SUM(S33:S41)</f>
        <v>4.5164155293849815</v>
      </c>
      <c r="T32" s="305">
        <f>SUM(T33:T41)</f>
        <v>4.9173204267945874</v>
      </c>
      <c r="U32" s="306"/>
      <c r="V32" s="305">
        <f>SUM(V33:V41)</f>
        <v>8.7371274724599477</v>
      </c>
      <c r="W32" s="305">
        <f>SUM(W33:W41)</f>
        <v>9.4356718368043175</v>
      </c>
      <c r="X32" s="305">
        <f>SUM(X33:X41)</f>
        <v>9.8613938155206782</v>
      </c>
      <c r="Y32" s="306"/>
      <c r="Z32" s="305">
        <f>SUM(Z33:Z41)</f>
        <v>33.559886342526489</v>
      </c>
      <c r="AA32" s="305">
        <f>SUM(AA33:AA41)</f>
        <v>30.661229857735638</v>
      </c>
      <c r="AB32" s="305">
        <f>SUM(AB33:AB41)</f>
        <v>28.923201943088284</v>
      </c>
      <c r="AC32" s="306"/>
      <c r="AD32" s="305">
        <f>SUM(AD33:AD41)</f>
        <v>27.314205298825648</v>
      </c>
      <c r="AE32" s="305">
        <f>SUM(AE33:AE41)</f>
        <v>23.07050105946653</v>
      </c>
      <c r="AF32" s="305">
        <f>SUM(AF33:AF41)</f>
        <v>16.698061885213406</v>
      </c>
      <c r="AG32" s="306"/>
      <c r="AH32" s="305">
        <f>SUM(AH33:AH41)</f>
        <v>18.796305404343155</v>
      </c>
      <c r="AI32" s="305">
        <f>SUM(AI33:AI41)</f>
        <v>16.457169027341767</v>
      </c>
      <c r="AJ32" s="305">
        <f>SUM(AJ33:AJ41)</f>
        <v>9.8465243768180581</v>
      </c>
      <c r="AK32" s="306"/>
      <c r="AL32" s="305">
        <f>SUM(AL33:AL41)</f>
        <v>6.7510331015124603</v>
      </c>
      <c r="AM32" s="305">
        <f>SUM(AM33:AM41)</f>
        <v>4.2873452768294982</v>
      </c>
      <c r="AN32" s="305">
        <f>SUM(AN33:AN41)</f>
        <v>2.4339666839036038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15.196440012807503</v>
      </c>
      <c r="C33" s="304">
        <f t="shared" ref="C33:C41" si="64">SUM(G33,K33,O33,S33,W33,AA33,AE33,AI33,AM33)</f>
        <v>14.013571612126826</v>
      </c>
      <c r="D33" s="304">
        <f t="shared" ref="D33:D40" si="65">SUM(H33,L33,P33,T33,X33,AB33,AF33,AJ33,AN33)</f>
        <v>13.505473030547151</v>
      </c>
      <c r="E33" s="304"/>
      <c r="F33" s="304">
        <v>0.16529460949985342</v>
      </c>
      <c r="G33" s="304">
        <v>0.19701410450717716</v>
      </c>
      <c r="H33" s="304">
        <v>0.2142212686515744</v>
      </c>
      <c r="I33" s="304"/>
      <c r="J33" s="304">
        <v>1.2895840840918149</v>
      </c>
      <c r="K33" s="304">
        <v>1.6698445179247425</v>
      </c>
      <c r="L33" s="304">
        <v>1.9727407651363833</v>
      </c>
      <c r="M33" s="304"/>
      <c r="N33" s="304">
        <v>3.8147375533660552</v>
      </c>
      <c r="O33" s="304">
        <v>3.9429185618395453</v>
      </c>
      <c r="P33" s="304">
        <v>4.1533394924180431</v>
      </c>
      <c r="Q33" s="306"/>
      <c r="R33" s="304">
        <v>0.86545057349744825</v>
      </c>
      <c r="S33" s="304">
        <v>0.86627112188497812</v>
      </c>
      <c r="T33" s="304">
        <v>0.90234815569232285</v>
      </c>
      <c r="U33" s="306"/>
      <c r="V33" s="304">
        <v>1.8473320083792037</v>
      </c>
      <c r="W33" s="304">
        <v>1.8355603734375623</v>
      </c>
      <c r="X33" s="304">
        <v>1.9027395015659847</v>
      </c>
      <c r="Y33" s="306"/>
      <c r="Z33" s="304">
        <v>3.3291069289144892</v>
      </c>
      <c r="AA33" s="304">
        <v>2.5707983313788043</v>
      </c>
      <c r="AB33" s="304">
        <v>2.3087171083442826</v>
      </c>
      <c r="AC33" s="306"/>
      <c r="AD33" s="304">
        <v>2.3402061536755556</v>
      </c>
      <c r="AE33" s="304">
        <v>1.712965387517807</v>
      </c>
      <c r="AF33" s="304">
        <v>1.2408365857161678</v>
      </c>
      <c r="AG33" s="306"/>
      <c r="AH33" s="304">
        <v>1.2321566799079073</v>
      </c>
      <c r="AI33" s="304">
        <v>0.94367353165997236</v>
      </c>
      <c r="AJ33" s="304">
        <v>0.60038384189577298</v>
      </c>
      <c r="AK33" s="306"/>
      <c r="AL33" s="304">
        <v>0.31257142147517469</v>
      </c>
      <c r="AM33" s="304">
        <v>0.27452568197623889</v>
      </c>
      <c r="AN33" s="304">
        <v>0.21014631112661838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17.655137815830003</v>
      </c>
      <c r="C34" s="304">
        <f t="shared" si="64"/>
        <v>18.175499868760259</v>
      </c>
      <c r="D34" s="304">
        <f t="shared" si="65"/>
        <v>18.347054120373571</v>
      </c>
      <c r="E34" s="304"/>
      <c r="F34" s="304">
        <v>0.59050977416068351</v>
      </c>
      <c r="G34" s="304">
        <v>0.81422551591598058</v>
      </c>
      <c r="H34" s="304">
        <v>0.95417616254883808</v>
      </c>
      <c r="I34" s="304"/>
      <c r="J34" s="304">
        <v>2.2704633139537074</v>
      </c>
      <c r="K34" s="304">
        <v>3.1897277311081464</v>
      </c>
      <c r="L34" s="304">
        <v>3.9463885111457615</v>
      </c>
      <c r="M34" s="304"/>
      <c r="N34" s="304">
        <v>4.7366348791840682</v>
      </c>
      <c r="O34" s="304">
        <v>5.0782441797353588</v>
      </c>
      <c r="P34" s="304">
        <v>5.2182185532481613</v>
      </c>
      <c r="Q34" s="306"/>
      <c r="R34" s="304">
        <v>0.53116658055363675</v>
      </c>
      <c r="S34" s="304">
        <v>0.56070394450708272</v>
      </c>
      <c r="T34" s="304">
        <v>0.57377919193792193</v>
      </c>
      <c r="U34" s="306"/>
      <c r="V34" s="304">
        <v>2.084672975047472</v>
      </c>
      <c r="W34" s="304">
        <v>2.2008255872771758</v>
      </c>
      <c r="X34" s="304">
        <v>2.2928450174047006</v>
      </c>
      <c r="Y34" s="306"/>
      <c r="Z34" s="304">
        <v>4.0161661907174331</v>
      </c>
      <c r="AA34" s="304">
        <v>3.4703960746785203</v>
      </c>
      <c r="AB34" s="304">
        <v>3.2746711128164279</v>
      </c>
      <c r="AC34" s="306"/>
      <c r="AD34" s="304">
        <v>1.9613313282035225</v>
      </c>
      <c r="AE34" s="304">
        <v>1.4921692059913372</v>
      </c>
      <c r="AF34" s="304">
        <v>0.99629182202579059</v>
      </c>
      <c r="AG34" s="306"/>
      <c r="AH34" s="304">
        <v>1.1955244575165689</v>
      </c>
      <c r="AI34" s="304">
        <v>1.0791465060997678</v>
      </c>
      <c r="AJ34" s="304">
        <v>0.8564824268390816</v>
      </c>
      <c r="AK34" s="306"/>
      <c r="AL34" s="304">
        <v>0.26866831649290868</v>
      </c>
      <c r="AM34" s="304">
        <v>0.29006112344688917</v>
      </c>
      <c r="AN34" s="304">
        <v>0.2342013224068904</v>
      </c>
    </row>
    <row r="35" spans="1:40" x14ac:dyDescent="0.2">
      <c r="A35" s="13" t="str">
        <f t="shared" si="63"/>
        <v>Associate professional occupations</v>
      </c>
      <c r="B35" s="304">
        <f t="shared" si="66"/>
        <v>13.708660398013436</v>
      </c>
      <c r="C35" s="304">
        <f t="shared" si="64"/>
        <v>12.091915101982105</v>
      </c>
      <c r="D35" s="304">
        <f t="shared" si="65"/>
        <v>11.438679417196292</v>
      </c>
      <c r="E35" s="304"/>
      <c r="F35" s="304">
        <v>0.15002246785104267</v>
      </c>
      <c r="G35" s="304">
        <v>0.18419140692703068</v>
      </c>
      <c r="H35" s="304">
        <v>0.22517220666281185</v>
      </c>
      <c r="I35" s="304"/>
      <c r="J35" s="304">
        <v>1.0218262520505466</v>
      </c>
      <c r="K35" s="304">
        <v>1.2374928915398984</v>
      </c>
      <c r="L35" s="304">
        <v>1.4909224914560915</v>
      </c>
      <c r="M35" s="304"/>
      <c r="N35" s="304">
        <v>3.0966975870503899</v>
      </c>
      <c r="O35" s="304">
        <v>3.1097041033559472</v>
      </c>
      <c r="P35" s="304">
        <v>3.1108876243130119</v>
      </c>
      <c r="Q35" s="306"/>
      <c r="R35" s="304">
        <v>0.93858804422794151</v>
      </c>
      <c r="S35" s="304">
        <v>0.99420692462936944</v>
      </c>
      <c r="T35" s="304">
        <v>1.085801580447566</v>
      </c>
      <c r="U35" s="306"/>
      <c r="V35" s="304">
        <v>1.2051120354663907</v>
      </c>
      <c r="W35" s="304">
        <v>1.1192189510640467</v>
      </c>
      <c r="X35" s="304">
        <v>1.1086670846341313</v>
      </c>
      <c r="Y35" s="306"/>
      <c r="Z35" s="304">
        <v>3.6892556474024434</v>
      </c>
      <c r="AA35" s="304">
        <v>2.9304265534969676</v>
      </c>
      <c r="AB35" s="304">
        <v>2.7193375778324493</v>
      </c>
      <c r="AC35" s="306"/>
      <c r="AD35" s="304">
        <v>2.2807225250033145</v>
      </c>
      <c r="AE35" s="304">
        <v>1.5969396669644425</v>
      </c>
      <c r="AF35" s="304">
        <v>1.0833211823300546</v>
      </c>
      <c r="AG35" s="306"/>
      <c r="AH35" s="304">
        <v>1.1017506901612075</v>
      </c>
      <c r="AI35" s="304">
        <v>0.72840163348503961</v>
      </c>
      <c r="AJ35" s="304">
        <v>0.47714918396655764</v>
      </c>
      <c r="AK35" s="306"/>
      <c r="AL35" s="304">
        <v>0.22468514880015861</v>
      </c>
      <c r="AM35" s="304">
        <v>0.19133297051936171</v>
      </c>
      <c r="AN35" s="304">
        <v>0.13742048555361794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9.0425031715295141</v>
      </c>
      <c r="C36" s="304">
        <f t="shared" si="64"/>
        <v>7.7181242393821687</v>
      </c>
      <c r="D36" s="304">
        <f t="shared" si="65"/>
        <v>6.4489425156089455</v>
      </c>
      <c r="E36" s="304"/>
      <c r="F36" s="304">
        <v>2.2427350333052449E-2</v>
      </c>
      <c r="G36" s="304">
        <v>3.0262601226848554E-2</v>
      </c>
      <c r="H36" s="304">
        <v>3.6500366692734348E-2</v>
      </c>
      <c r="I36" s="304"/>
      <c r="J36" s="304">
        <v>0.29999434360277549</v>
      </c>
      <c r="K36" s="304">
        <v>0.41418661822581249</v>
      </c>
      <c r="L36" s="304">
        <v>0.53394327995507296</v>
      </c>
      <c r="M36" s="304"/>
      <c r="N36" s="304">
        <v>1.2269230609989858</v>
      </c>
      <c r="O36" s="304">
        <v>1.3579836570757522</v>
      </c>
      <c r="P36" s="304">
        <v>1.4182285667145842</v>
      </c>
      <c r="Q36" s="306"/>
      <c r="R36" s="304">
        <v>0.45567554631864521</v>
      </c>
      <c r="S36" s="304">
        <v>0.50915936587609889</v>
      </c>
      <c r="T36" s="304">
        <v>0.54612333046076178</v>
      </c>
      <c r="U36" s="306"/>
      <c r="V36" s="304">
        <v>0.57265659494648502</v>
      </c>
      <c r="W36" s="304">
        <v>0.60506908916342006</v>
      </c>
      <c r="X36" s="304">
        <v>0.64048874398498779</v>
      </c>
      <c r="Y36" s="306"/>
      <c r="Z36" s="304">
        <v>2.2861039387183397</v>
      </c>
      <c r="AA36" s="304">
        <v>1.9605295125423883</v>
      </c>
      <c r="AB36" s="304">
        <v>1.746167466630804</v>
      </c>
      <c r="AC36" s="306"/>
      <c r="AD36" s="304">
        <v>2.7859754582066403</v>
      </c>
      <c r="AE36" s="304">
        <v>1.959174050586366</v>
      </c>
      <c r="AF36" s="304">
        <v>1.1760616354303199</v>
      </c>
      <c r="AG36" s="306"/>
      <c r="AH36" s="304">
        <v>1.1593958563359164</v>
      </c>
      <c r="AI36" s="304">
        <v>0.6754815935934344</v>
      </c>
      <c r="AJ36" s="304">
        <v>0.18937910314492742</v>
      </c>
      <c r="AK36" s="306"/>
      <c r="AL36" s="304">
        <v>0.23335102206867248</v>
      </c>
      <c r="AM36" s="304">
        <v>0.2062777510920481</v>
      </c>
      <c r="AN36" s="304">
        <v>0.16205002259475335</v>
      </c>
    </row>
    <row r="37" spans="1:40" x14ac:dyDescent="0.2">
      <c r="A37" s="13" t="str">
        <f t="shared" si="63"/>
        <v>Skilled trades occupations</v>
      </c>
      <c r="B37" s="304">
        <f t="shared" si="66"/>
        <v>27.850764053577887</v>
      </c>
      <c r="C37" s="304">
        <f t="shared" si="64"/>
        <v>25.42104799997696</v>
      </c>
      <c r="D37" s="304">
        <f t="shared" si="65"/>
        <v>20.928566814059348</v>
      </c>
      <c r="E37" s="304"/>
      <c r="F37" s="304">
        <v>2.0313983353247418E-2</v>
      </c>
      <c r="G37" s="304">
        <v>2.9506700944589289E-2</v>
      </c>
      <c r="H37" s="304">
        <v>3.4051054564344096E-2</v>
      </c>
      <c r="I37" s="304"/>
      <c r="J37" s="304">
        <v>0.44974097712867828</v>
      </c>
      <c r="K37" s="304">
        <v>0.70563410986160446</v>
      </c>
      <c r="L37" s="304">
        <v>0.87811462947530383</v>
      </c>
      <c r="M37" s="304"/>
      <c r="N37" s="304">
        <v>1.1281902838046429</v>
      </c>
      <c r="O37" s="304">
        <v>1.3907799918646684</v>
      </c>
      <c r="P37" s="304">
        <v>1.5403118922845636</v>
      </c>
      <c r="Q37" s="306"/>
      <c r="R37" s="304">
        <v>0.514122575794137</v>
      </c>
      <c r="S37" s="304">
        <v>0.60209230515481749</v>
      </c>
      <c r="T37" s="304">
        <v>0.66094605386592409</v>
      </c>
      <c r="U37" s="306"/>
      <c r="V37" s="304">
        <v>1.8347548061682022</v>
      </c>
      <c r="W37" s="304">
        <v>2.1114726606271064</v>
      </c>
      <c r="X37" s="304">
        <v>2.1889078859729265</v>
      </c>
      <c r="Y37" s="306"/>
      <c r="Z37" s="304">
        <v>11.455908578562148</v>
      </c>
      <c r="AA37" s="304">
        <v>10.36504026150382</v>
      </c>
      <c r="AB37" s="304">
        <v>9.2680369545691068</v>
      </c>
      <c r="AC37" s="306"/>
      <c r="AD37" s="304">
        <v>6.7647858090340129</v>
      </c>
      <c r="AE37" s="304">
        <v>5.5799355751234865</v>
      </c>
      <c r="AF37" s="304">
        <v>3.5392594621783497</v>
      </c>
      <c r="AG37" s="306"/>
      <c r="AH37" s="304">
        <v>4.2173848680213544</v>
      </c>
      <c r="AI37" s="304">
        <v>3.8355424967838672</v>
      </c>
      <c r="AJ37" s="304">
        <v>2.447398669146005</v>
      </c>
      <c r="AK37" s="306"/>
      <c r="AL37" s="304">
        <v>1.4655621717114664</v>
      </c>
      <c r="AM37" s="304">
        <v>0.80104389811299981</v>
      </c>
      <c r="AN37" s="304">
        <v>0.37154021200282278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1.7168291031553422</v>
      </c>
      <c r="C38" s="304">
        <f t="shared" si="64"/>
        <v>1.6803869646699086</v>
      </c>
      <c r="D38" s="304">
        <f t="shared" si="65"/>
        <v>1.592253246271369</v>
      </c>
      <c r="E38" s="304"/>
      <c r="F38" s="304">
        <v>2.7788954814035264E-2</v>
      </c>
      <c r="G38" s="304">
        <v>4.2217823299276591E-2</v>
      </c>
      <c r="H38" s="304">
        <v>6.8267558688016122E-2</v>
      </c>
      <c r="I38" s="304"/>
      <c r="J38" s="304">
        <v>2.4495115379445667E-2</v>
      </c>
      <c r="K38" s="304">
        <v>3.488297199597528E-2</v>
      </c>
      <c r="L38" s="304">
        <v>4.6188318054933584E-2</v>
      </c>
      <c r="M38" s="304"/>
      <c r="N38" s="304">
        <v>0.1753230574445151</v>
      </c>
      <c r="O38" s="304">
        <v>0.1879157818723779</v>
      </c>
      <c r="P38" s="304">
        <v>0.19049130563501268</v>
      </c>
      <c r="Q38" s="306"/>
      <c r="R38" s="304">
        <v>4.4421076862045654E-2</v>
      </c>
      <c r="S38" s="304">
        <v>4.3850441309549876E-2</v>
      </c>
      <c r="T38" s="304">
        <v>4.3810692342766744E-2</v>
      </c>
      <c r="U38" s="306"/>
      <c r="V38" s="304">
        <v>0.15263062578057868</v>
      </c>
      <c r="W38" s="304">
        <v>0.16354014784172957</v>
      </c>
      <c r="X38" s="304">
        <v>0.15197624651699465</v>
      </c>
      <c r="Y38" s="306"/>
      <c r="Z38" s="304">
        <v>0.28801495305136793</v>
      </c>
      <c r="AA38" s="304">
        <v>0.26771103318618911</v>
      </c>
      <c r="AB38" s="304">
        <v>0.2471073047047038</v>
      </c>
      <c r="AC38" s="306"/>
      <c r="AD38" s="304">
        <v>0.35967566289948066</v>
      </c>
      <c r="AE38" s="304">
        <v>0.29351089642284639</v>
      </c>
      <c r="AF38" s="304">
        <v>0.22879463467534614</v>
      </c>
      <c r="AG38" s="306"/>
      <c r="AH38" s="304">
        <v>0.49300205699929628</v>
      </c>
      <c r="AI38" s="304">
        <v>0.49545674176580357</v>
      </c>
      <c r="AJ38" s="304">
        <v>0.47993907578495554</v>
      </c>
      <c r="AK38" s="306"/>
      <c r="AL38" s="304">
        <v>0.15147759992457691</v>
      </c>
      <c r="AM38" s="304">
        <v>0.15130112697616047</v>
      </c>
      <c r="AN38" s="304">
        <v>0.13567810986863993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3.6284972638866719</v>
      </c>
      <c r="C39" s="304">
        <f t="shared" si="64"/>
        <v>3.4922115688689028</v>
      </c>
      <c r="D39" s="304">
        <f t="shared" si="65"/>
        <v>3.2412968587570323</v>
      </c>
      <c r="E39" s="304"/>
      <c r="F39" s="304">
        <v>1.6325984413602227E-2</v>
      </c>
      <c r="G39" s="304">
        <v>2.1941050417636915E-2</v>
      </c>
      <c r="H39" s="304">
        <v>2.4420638349047737E-2</v>
      </c>
      <c r="I39" s="304"/>
      <c r="J39" s="304">
        <v>0.15319691324710799</v>
      </c>
      <c r="K39" s="304">
        <v>0.21257373952174038</v>
      </c>
      <c r="L39" s="304">
        <v>0.24200622349139353</v>
      </c>
      <c r="M39" s="304"/>
      <c r="N39" s="304">
        <v>0.63812210833442051</v>
      </c>
      <c r="O39" s="304">
        <v>0.73117667738109482</v>
      </c>
      <c r="P39" s="304">
        <v>0.81195112166585437</v>
      </c>
      <c r="Q39" s="306"/>
      <c r="R39" s="304">
        <v>0.20454072988997954</v>
      </c>
      <c r="S39" s="304">
        <v>0.23980942484801687</v>
      </c>
      <c r="T39" s="304">
        <v>0.25852793223882448</v>
      </c>
      <c r="U39" s="306"/>
      <c r="V39" s="304">
        <v>0.21170598725578646</v>
      </c>
      <c r="W39" s="304">
        <v>0.24803301967739616</v>
      </c>
      <c r="X39" s="304">
        <v>0.26307465204262304</v>
      </c>
      <c r="Y39" s="306"/>
      <c r="Z39" s="304">
        <v>0.95882852863988244</v>
      </c>
      <c r="AA39" s="304">
        <v>0.86830682879300125</v>
      </c>
      <c r="AB39" s="304">
        <v>0.80104030868245335</v>
      </c>
      <c r="AC39" s="306"/>
      <c r="AD39" s="304">
        <v>0.72398008408114578</v>
      </c>
      <c r="AE39" s="304">
        <v>0.59339475966452826</v>
      </c>
      <c r="AF39" s="304">
        <v>0.48529731842649881</v>
      </c>
      <c r="AG39" s="306"/>
      <c r="AH39" s="304">
        <v>0.46955193576996501</v>
      </c>
      <c r="AI39" s="304">
        <v>0.34708269761145333</v>
      </c>
      <c r="AJ39" s="304">
        <v>0.17041821846915181</v>
      </c>
      <c r="AK39" s="306"/>
      <c r="AL39" s="304">
        <v>0.25224499225478203</v>
      </c>
      <c r="AM39" s="304">
        <v>0.22989337095403464</v>
      </c>
      <c r="AN39" s="304">
        <v>0.18456044539118516</v>
      </c>
    </row>
    <row r="40" spans="1:40" x14ac:dyDescent="0.2">
      <c r="A40" s="13" t="str">
        <f t="shared" si="63"/>
        <v>Process, plant and machine operatives</v>
      </c>
      <c r="B40" s="304">
        <f t="shared" si="66"/>
        <v>23.67214658707686</v>
      </c>
      <c r="C40" s="304">
        <f t="shared" si="64"/>
        <v>24.843912101354288</v>
      </c>
      <c r="D40" s="304">
        <f t="shared" si="65"/>
        <v>21.322593657428634</v>
      </c>
      <c r="E40" s="304"/>
      <c r="F40" s="304">
        <v>2.3757901434923352E-3</v>
      </c>
      <c r="G40" s="304">
        <v>3.7531044324184003E-3</v>
      </c>
      <c r="H40" s="304">
        <v>4.5273480517885357E-3</v>
      </c>
      <c r="I40" s="304"/>
      <c r="J40" s="304">
        <v>0.23837031999758809</v>
      </c>
      <c r="K40" s="304">
        <v>0.47785304955292812</v>
      </c>
      <c r="L40" s="304">
        <v>0.84790160355527555</v>
      </c>
      <c r="M40" s="304"/>
      <c r="N40" s="304">
        <v>0.57630647635836363</v>
      </c>
      <c r="O40" s="304">
        <v>0.91880478037036761</v>
      </c>
      <c r="P40" s="304">
        <v>1.291600298527491</v>
      </c>
      <c r="Q40" s="306"/>
      <c r="R40" s="305">
        <v>0.32433420565799742</v>
      </c>
      <c r="S40" s="305">
        <v>0.4737553402646138</v>
      </c>
      <c r="T40" s="305">
        <v>0.58221006585794599</v>
      </c>
      <c r="U40" s="306"/>
      <c r="V40" s="305">
        <v>0.68622176147253233</v>
      </c>
      <c r="W40" s="305">
        <v>1.0029750202024794</v>
      </c>
      <c r="X40" s="305">
        <v>1.1527146917749234</v>
      </c>
      <c r="Y40" s="306"/>
      <c r="Z40" s="305">
        <v>6.1424203986170873</v>
      </c>
      <c r="AA40" s="305">
        <v>7.048239398206058</v>
      </c>
      <c r="AB40" s="305">
        <v>7.3467218580843827</v>
      </c>
      <c r="AC40" s="306"/>
      <c r="AD40" s="305">
        <v>7.65279821572922</v>
      </c>
      <c r="AE40" s="305">
        <v>8.09725301888923</v>
      </c>
      <c r="AF40" s="305">
        <v>6.8311799159993623</v>
      </c>
      <c r="AG40" s="306"/>
      <c r="AH40" s="305">
        <v>5.5755253523264985</v>
      </c>
      <c r="AI40" s="305">
        <v>5.580889938213736</v>
      </c>
      <c r="AJ40" s="305">
        <v>2.7705274711374823</v>
      </c>
      <c r="AK40" s="306"/>
      <c r="AL40" s="305">
        <v>2.4737940667740803</v>
      </c>
      <c r="AM40" s="305">
        <v>1.2403884512224537</v>
      </c>
      <c r="AN40" s="305">
        <v>0.49521040443997855</v>
      </c>
    </row>
    <row r="41" spans="1:40" x14ac:dyDescent="0.2">
      <c r="A41" s="39" t="str">
        <f t="shared" si="63"/>
        <v>Elementary occupations</v>
      </c>
      <c r="B41" s="307">
        <f t="shared" si="66"/>
        <v>9.3390215941227694</v>
      </c>
      <c r="C41" s="307">
        <f t="shared" si="64"/>
        <v>7.4883305428782601</v>
      </c>
      <c r="D41" s="307">
        <f>SUM(H41,L41,P41,T41,X41,AB41,AF41,AJ41,AN41)</f>
        <v>5.712140339757763</v>
      </c>
      <c r="E41" s="307"/>
      <c r="F41" s="307">
        <v>1.4514714025898948E-2</v>
      </c>
      <c r="G41" s="307">
        <v>2.347445698320471E-2</v>
      </c>
      <c r="H41" s="307">
        <v>3.8116236595212301E-2</v>
      </c>
      <c r="I41" s="307"/>
      <c r="J41" s="307">
        <v>6.4011692724585026E-2</v>
      </c>
      <c r="K41" s="307">
        <v>9.5462972777760849E-2</v>
      </c>
      <c r="L41" s="307">
        <v>0.12554388952587503</v>
      </c>
      <c r="M41" s="307"/>
      <c r="N41" s="307">
        <v>0.34902753004823439</v>
      </c>
      <c r="O41" s="307">
        <v>0.39489431177906298</v>
      </c>
      <c r="P41" s="307">
        <v>0.43829946125430264</v>
      </c>
      <c r="Q41" s="308"/>
      <c r="R41" s="307">
        <v>0.20992387016961439</v>
      </c>
      <c r="S41" s="307">
        <v>0.22656666091045449</v>
      </c>
      <c r="T41" s="307">
        <v>0.26377342395055292</v>
      </c>
      <c r="U41" s="308"/>
      <c r="V41" s="307">
        <v>0.14204067794329675</v>
      </c>
      <c r="W41" s="307">
        <v>0.14897698751340191</v>
      </c>
      <c r="X41" s="307">
        <v>0.15997999162340665</v>
      </c>
      <c r="Y41" s="308"/>
      <c r="Z41" s="307">
        <v>1.3940811779033004</v>
      </c>
      <c r="AA41" s="307">
        <v>1.1797818639498878</v>
      </c>
      <c r="AB41" s="307">
        <v>1.2114022514236746</v>
      </c>
      <c r="AC41" s="308"/>
      <c r="AD41" s="307">
        <v>2.4447300619927574</v>
      </c>
      <c r="AE41" s="307">
        <v>1.7451584983064845</v>
      </c>
      <c r="AF41" s="307">
        <v>1.1170193284315164</v>
      </c>
      <c r="AG41" s="308"/>
      <c r="AH41" s="307">
        <v>3.352013507304441</v>
      </c>
      <c r="AI41" s="307">
        <v>2.7714938881286915</v>
      </c>
      <c r="AJ41" s="307">
        <v>1.8548463864341247</v>
      </c>
      <c r="AK41" s="308"/>
      <c r="AL41" s="307">
        <v>1.3686783620106402</v>
      </c>
      <c r="AM41" s="307">
        <v>0.90252090252931183</v>
      </c>
      <c r="AN41" s="307">
        <v>0.50315937051909754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West Yorkshire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82.790999999999997</v>
      </c>
      <c r="C50" s="305">
        <f>SUM(C51:C59)</f>
        <v>83.019999999999968</v>
      </c>
      <c r="D50" s="305">
        <f>SUM(D51:D59)</f>
        <v>85.736000000000075</v>
      </c>
      <c r="E50" s="304"/>
      <c r="F50" s="305">
        <f>SUM(F51:F59)</f>
        <v>0.17830645966781616</v>
      </c>
      <c r="G50" s="305">
        <f>SUM(G51:G59)</f>
        <v>0.27776337090499592</v>
      </c>
      <c r="H50" s="305">
        <f>SUM(H51:H59)</f>
        <v>0.45912701851412158</v>
      </c>
      <c r="I50" s="304"/>
      <c r="J50" s="305">
        <f>SUM(J51:J59)</f>
        <v>3.5088933933971358</v>
      </c>
      <c r="K50" s="305">
        <f>SUM(K51:K59)</f>
        <v>5.2282007902195637</v>
      </c>
      <c r="L50" s="305">
        <f>SUM(L51:L59)</f>
        <v>7.7390663859137012</v>
      </c>
      <c r="M50" s="304"/>
      <c r="N50" s="305">
        <f>SUM(N51:N59)</f>
        <v>7.0326868486404104</v>
      </c>
      <c r="O50" s="305">
        <f>SUM(O51:O59)</f>
        <v>8.1695670676456942</v>
      </c>
      <c r="P50" s="305">
        <f>SUM(P51:P59)</f>
        <v>10.261837554025126</v>
      </c>
      <c r="Q50" s="304"/>
      <c r="R50" s="305">
        <f>SUM(R51:R59)</f>
        <v>2.5076205287618767</v>
      </c>
      <c r="S50" s="305">
        <f>SUM(S51:S59)</f>
        <v>2.8820456985190286</v>
      </c>
      <c r="T50" s="305">
        <f>SUM(T51:T59)</f>
        <v>3.7653734332819706</v>
      </c>
      <c r="U50" s="304"/>
      <c r="V50" s="305">
        <f>SUM(V51:V59)</f>
        <v>4.9384588691882199</v>
      </c>
      <c r="W50" s="305">
        <f>SUM(W51:W59)</f>
        <v>5.5524106594184</v>
      </c>
      <c r="X50" s="305">
        <f>SUM(X51:X59)</f>
        <v>6.9697205226453853</v>
      </c>
      <c r="Y50" s="304"/>
      <c r="Z50" s="305">
        <f>SUM(Z51:Z59)</f>
        <v>27.369079888890312</v>
      </c>
      <c r="AA50" s="305">
        <f>SUM(AA51:AA59)</f>
        <v>25.797719247727787</v>
      </c>
      <c r="AB50" s="305">
        <f>SUM(AB51:AB59)</f>
        <v>27.286307032022474</v>
      </c>
      <c r="AC50" s="304"/>
      <c r="AD50" s="305">
        <f>SUM(AD51:AD59)</f>
        <v>20.564678433720665</v>
      </c>
      <c r="AE50" s="305">
        <f>SUM(AE51:AE59)</f>
        <v>19.493153284230715</v>
      </c>
      <c r="AF50" s="305">
        <f>SUM(AF51:AF59)</f>
        <v>17.869005289129106</v>
      </c>
      <c r="AG50" s="304"/>
      <c r="AH50" s="305">
        <f>SUM(AH51:AH59)</f>
        <v>12.38540942268709</v>
      </c>
      <c r="AI50" s="305">
        <f>SUM(AI51:AI59)</f>
        <v>12.389877306042123</v>
      </c>
      <c r="AJ50" s="305">
        <f>SUM(AJ51:AJ59)</f>
        <v>10.038997217419054</v>
      </c>
      <c r="AK50" s="304"/>
      <c r="AL50" s="305">
        <f>SUM(AL51:AL59)</f>
        <v>4.3058661550464743</v>
      </c>
      <c r="AM50" s="305">
        <f>SUM(AM51:AM59)</f>
        <v>3.2292625752916599</v>
      </c>
      <c r="AN50" s="305">
        <f>SUM(AN51:AN59)</f>
        <v>1.3465655470491054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10.025689515021472</v>
      </c>
      <c r="C51" s="304">
        <f t="shared" ref="C51:D51" si="68">SUM(G51,K51,O51,S51,W51,AA51,AE51,AI51,AM51)</f>
        <v>9.6414442647074647</v>
      </c>
      <c r="D51" s="304">
        <f t="shared" si="68"/>
        <v>11.109902851866819</v>
      </c>
      <c r="E51" s="304"/>
      <c r="F51" s="304">
        <v>3.4129424601215728E-2</v>
      </c>
      <c r="G51" s="304">
        <v>5.3304677127445944E-2</v>
      </c>
      <c r="H51" s="304">
        <v>8.0575815203699025E-2</v>
      </c>
      <c r="I51" s="304"/>
      <c r="J51" s="304">
        <v>0.96840143781209287</v>
      </c>
      <c r="K51" s="304">
        <v>1.3910486612491499</v>
      </c>
      <c r="L51" s="304">
        <v>2.1316482732403812</v>
      </c>
      <c r="M51" s="304"/>
      <c r="N51" s="304">
        <v>1.7059700397097481</v>
      </c>
      <c r="O51" s="304">
        <v>1.8391386019118028</v>
      </c>
      <c r="P51" s="304">
        <v>2.2435369956482654</v>
      </c>
      <c r="Q51" s="304"/>
      <c r="R51" s="304">
        <v>0.43805253416102163</v>
      </c>
      <c r="S51" s="304">
        <v>0.4251494674552983</v>
      </c>
      <c r="T51" s="304">
        <v>0.45632575198649822</v>
      </c>
      <c r="U51" s="304"/>
      <c r="V51" s="304">
        <v>1.0727989528704103</v>
      </c>
      <c r="W51" s="304">
        <v>1.0937532721255319</v>
      </c>
      <c r="X51" s="304">
        <v>1.3363861497704506</v>
      </c>
      <c r="Y51" s="304"/>
      <c r="Z51" s="304">
        <v>2.7657739572367617</v>
      </c>
      <c r="AA51" s="304">
        <v>2.2606017916652816</v>
      </c>
      <c r="AB51" s="304">
        <v>2.6494045797624732</v>
      </c>
      <c r="AC51" s="304"/>
      <c r="AD51" s="304">
        <v>1.642921712391163</v>
      </c>
      <c r="AE51" s="304">
        <v>1.3159009229730989</v>
      </c>
      <c r="AF51" s="304">
        <v>1.1885865367354627</v>
      </c>
      <c r="AG51" s="304"/>
      <c r="AH51" s="304">
        <v>1.0380736103014556</v>
      </c>
      <c r="AI51" s="304">
        <v>0.91131428365913536</v>
      </c>
      <c r="AJ51" s="304">
        <v>0.73403874619485465</v>
      </c>
      <c r="AK51" s="304"/>
      <c r="AL51" s="304">
        <v>0.35956784593760321</v>
      </c>
      <c r="AM51" s="304">
        <v>0.35123258654071715</v>
      </c>
      <c r="AN51" s="304">
        <v>0.28940000332473265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9.2641002391052218</v>
      </c>
      <c r="C52" s="304">
        <f t="shared" ref="C52:C59" si="70">SUM(G52,K52,O52,S52,W52,AA52,AE52,AI52,AM52)</f>
        <v>9.8108277278112439</v>
      </c>
      <c r="D52" s="304">
        <f t="shared" ref="D52:D59" si="71">SUM(H52,L52,P52,T52,X52,AB52,AF52,AJ52,AN52)</f>
        <v>11.460282788402964</v>
      </c>
      <c r="E52" s="304"/>
      <c r="F52" s="304">
        <v>6.6950373511598035E-2</v>
      </c>
      <c r="G52" s="304">
        <v>9.1823765730841306E-2</v>
      </c>
      <c r="H52" s="304">
        <v>0.11589382158747216</v>
      </c>
      <c r="I52" s="304"/>
      <c r="J52" s="304">
        <v>1.2938919057601954</v>
      </c>
      <c r="K52" s="304">
        <v>1.9098027870730108</v>
      </c>
      <c r="L52" s="304">
        <v>2.7593929825237131</v>
      </c>
      <c r="M52" s="304"/>
      <c r="N52" s="304">
        <v>1.8689004120463004</v>
      </c>
      <c r="O52" s="304">
        <v>2.0577007919450079</v>
      </c>
      <c r="P52" s="304">
        <v>2.363292764708584</v>
      </c>
      <c r="Q52" s="304"/>
      <c r="R52" s="304">
        <v>0.24565219769844918</v>
      </c>
      <c r="S52" s="304">
        <v>0.22989489060199947</v>
      </c>
      <c r="T52" s="304">
        <v>0.2786475518875971</v>
      </c>
      <c r="U52" s="304"/>
      <c r="V52" s="304">
        <v>0.7050784505657518</v>
      </c>
      <c r="W52" s="304">
        <v>0.6374019077564248</v>
      </c>
      <c r="X52" s="304">
        <v>0.51249710290324868</v>
      </c>
      <c r="Y52" s="304"/>
      <c r="Z52" s="304">
        <v>2.795109034469268</v>
      </c>
      <c r="AA52" s="304">
        <v>2.740335158427738</v>
      </c>
      <c r="AB52" s="304">
        <v>3.5347778955872644</v>
      </c>
      <c r="AC52" s="304"/>
      <c r="AD52" s="304">
        <v>1.4063641451951026</v>
      </c>
      <c r="AE52" s="304">
        <v>1.2783426066805181</v>
      </c>
      <c r="AF52" s="304">
        <v>1.2291992695705158</v>
      </c>
      <c r="AG52" s="304"/>
      <c r="AH52" s="304">
        <v>0.65779243916488261</v>
      </c>
      <c r="AI52" s="304">
        <v>0.64784402920495698</v>
      </c>
      <c r="AJ52" s="304">
        <v>0.52725715924546723</v>
      </c>
      <c r="AK52" s="304"/>
      <c r="AL52" s="304">
        <v>0.22436128069367539</v>
      </c>
      <c r="AM52" s="304">
        <v>0.21768179039074567</v>
      </c>
      <c r="AN52" s="304">
        <v>0.13932424038910152</v>
      </c>
    </row>
    <row r="53" spans="1:40" x14ac:dyDescent="0.2">
      <c r="A53" s="13" t="str">
        <f t="shared" si="67"/>
        <v>Associate professional occupations</v>
      </c>
      <c r="B53" s="304">
        <f t="shared" si="69"/>
        <v>6.4454227856588453</v>
      </c>
      <c r="C53" s="304">
        <f t="shared" si="70"/>
        <v>5.9120438957215304</v>
      </c>
      <c r="D53" s="304">
        <f t="shared" si="71"/>
        <v>6.6668832925423143</v>
      </c>
      <c r="E53" s="304"/>
      <c r="F53" s="304">
        <v>1.0301977781884923E-2</v>
      </c>
      <c r="G53" s="304">
        <v>1.4837266518116284E-2</v>
      </c>
      <c r="H53" s="304">
        <v>2.3228322787955117E-2</v>
      </c>
      <c r="I53" s="304"/>
      <c r="J53" s="304">
        <v>0.44766634653178777</v>
      </c>
      <c r="K53" s="304">
        <v>0.63075106730850594</v>
      </c>
      <c r="L53" s="304">
        <v>0.96254474528034639</v>
      </c>
      <c r="M53" s="304"/>
      <c r="N53" s="304">
        <v>0.96122480801472421</v>
      </c>
      <c r="O53" s="304">
        <v>1.0020451186271782</v>
      </c>
      <c r="P53" s="304">
        <v>1.2146422409698312</v>
      </c>
      <c r="Q53" s="304"/>
      <c r="R53" s="304">
        <v>0.43282245734920755</v>
      </c>
      <c r="S53" s="304">
        <v>0.48694118503836242</v>
      </c>
      <c r="T53" s="304">
        <v>0.65639831914851254</v>
      </c>
      <c r="U53" s="304"/>
      <c r="V53" s="304">
        <v>0.85522888466247704</v>
      </c>
      <c r="W53" s="304">
        <v>0.82402441001173177</v>
      </c>
      <c r="X53" s="304">
        <v>1.0401815891751729</v>
      </c>
      <c r="Y53" s="304"/>
      <c r="Z53" s="304">
        <v>1.4195360104124692</v>
      </c>
      <c r="AA53" s="304">
        <v>0.98333073422474804</v>
      </c>
      <c r="AB53" s="304">
        <v>0.95789281621879507</v>
      </c>
      <c r="AC53" s="304"/>
      <c r="AD53" s="304">
        <v>1.2386767047451286</v>
      </c>
      <c r="AE53" s="304">
        <v>1.0018910478419105</v>
      </c>
      <c r="AF53" s="304">
        <v>0.97130065961793399</v>
      </c>
      <c r="AG53" s="304"/>
      <c r="AH53" s="304">
        <v>0.9458725553048325</v>
      </c>
      <c r="AI53" s="304">
        <v>0.87394944222400206</v>
      </c>
      <c r="AJ53" s="304">
        <v>0.76549936011612119</v>
      </c>
      <c r="AK53" s="304"/>
      <c r="AL53" s="304">
        <v>0.13409304085633317</v>
      </c>
      <c r="AM53" s="304">
        <v>9.4273623926975358E-2</v>
      </c>
      <c r="AN53" s="304">
        <v>7.5195239227645302E-2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7.4993695349517475</v>
      </c>
      <c r="C54" s="304">
        <f t="shared" si="70"/>
        <v>7.1280950164533099</v>
      </c>
      <c r="D54" s="304">
        <f t="shared" si="71"/>
        <v>7.0844304729226391</v>
      </c>
      <c r="E54" s="304"/>
      <c r="F54" s="304">
        <v>4.353027693096069E-2</v>
      </c>
      <c r="G54" s="304">
        <v>7.1483046012871726E-2</v>
      </c>
      <c r="H54" s="304">
        <v>0.16477579338253245</v>
      </c>
      <c r="I54" s="304"/>
      <c r="J54" s="304">
        <v>0.41358879064025156</v>
      </c>
      <c r="K54" s="304">
        <v>0.64467264531421531</v>
      </c>
      <c r="L54" s="304">
        <v>0.97207661332623752</v>
      </c>
      <c r="M54" s="304"/>
      <c r="N54" s="304">
        <v>1.1472348992973982</v>
      </c>
      <c r="O54" s="304">
        <v>1.4471137640969656</v>
      </c>
      <c r="P54" s="304">
        <v>1.9883758385598889</v>
      </c>
      <c r="Q54" s="304"/>
      <c r="R54" s="304">
        <v>0.6523290906887157</v>
      </c>
      <c r="S54" s="304">
        <v>0.73703804189646116</v>
      </c>
      <c r="T54" s="304">
        <v>1.0008256889038438</v>
      </c>
      <c r="U54" s="304"/>
      <c r="V54" s="304">
        <v>0.28736456004376115</v>
      </c>
      <c r="W54" s="304">
        <v>0.31900107185034265</v>
      </c>
      <c r="X54" s="304">
        <v>0.44210156341917556</v>
      </c>
      <c r="Y54" s="304"/>
      <c r="Z54" s="304">
        <v>1.5158336254623788</v>
      </c>
      <c r="AA54" s="304">
        <v>1.239081008523522</v>
      </c>
      <c r="AB54" s="304">
        <v>0.96432529921105725</v>
      </c>
      <c r="AC54" s="304"/>
      <c r="AD54" s="304">
        <v>1.29244404926168</v>
      </c>
      <c r="AE54" s="304">
        <v>0.85587524243311675</v>
      </c>
      <c r="AF54" s="304">
        <v>0.40395012777334743</v>
      </c>
      <c r="AG54" s="304"/>
      <c r="AH54" s="304">
        <v>1.7257812853495378</v>
      </c>
      <c r="AI54" s="304">
        <v>1.5687425675273523</v>
      </c>
      <c r="AJ54" s="304">
        <v>1.0350502905420258</v>
      </c>
      <c r="AK54" s="304"/>
      <c r="AL54" s="304">
        <v>0.42126295727706464</v>
      </c>
      <c r="AM54" s="304">
        <v>0.24508762879846274</v>
      </c>
      <c r="AN54" s="304">
        <v>0.11294925780453044</v>
      </c>
    </row>
    <row r="55" spans="1:40" x14ac:dyDescent="0.2">
      <c r="A55" s="13" t="str">
        <f t="shared" si="67"/>
        <v>Skilled trades occupations</v>
      </c>
      <c r="B55" s="304">
        <f t="shared" si="69"/>
        <v>35.088597496773382</v>
      </c>
      <c r="C55" s="304">
        <f t="shared" si="70"/>
        <v>35.07582570911687</v>
      </c>
      <c r="D55" s="304">
        <f t="shared" si="71"/>
        <v>33.047141620779442</v>
      </c>
      <c r="E55" s="304"/>
      <c r="F55" s="304">
        <v>4.1192850605136387E-3</v>
      </c>
      <c r="G55" s="304">
        <v>6.494339567209767E-3</v>
      </c>
      <c r="H55" s="304">
        <v>8.3950917786367336E-3</v>
      </c>
      <c r="I55" s="304"/>
      <c r="J55" s="304">
        <v>0.20769945548105972</v>
      </c>
      <c r="K55" s="304">
        <v>0.3504987108076531</v>
      </c>
      <c r="L55" s="304">
        <v>0.48184469692451826</v>
      </c>
      <c r="M55" s="304"/>
      <c r="N55" s="304">
        <v>0.85620070847637375</v>
      </c>
      <c r="O55" s="304">
        <v>1.1764260768791766</v>
      </c>
      <c r="P55" s="304">
        <v>1.6203910948427172</v>
      </c>
      <c r="Q55" s="304"/>
      <c r="R55" s="304">
        <v>0.53279143605885793</v>
      </c>
      <c r="S55" s="304">
        <v>0.71213818544962659</v>
      </c>
      <c r="T55" s="304">
        <v>0.96306952231299314</v>
      </c>
      <c r="U55" s="304"/>
      <c r="V55" s="304">
        <v>1.404333223056248</v>
      </c>
      <c r="W55" s="304">
        <v>1.8467160236781739</v>
      </c>
      <c r="X55" s="304">
        <v>2.5628895328725156</v>
      </c>
      <c r="Y55" s="304"/>
      <c r="Z55" s="304">
        <v>14.436789913974863</v>
      </c>
      <c r="AA55" s="304">
        <v>13.597501199776929</v>
      </c>
      <c r="AB55" s="304">
        <v>12.771627012642808</v>
      </c>
      <c r="AC55" s="304"/>
      <c r="AD55" s="304">
        <v>10.811137930064962</v>
      </c>
      <c r="AE55" s="304">
        <v>10.635653302061916</v>
      </c>
      <c r="AF55" s="304">
        <v>9.6184384663801552</v>
      </c>
      <c r="AG55" s="304"/>
      <c r="AH55" s="304">
        <v>4.8137430572783302</v>
      </c>
      <c r="AI55" s="304">
        <v>5.1769262016367055</v>
      </c>
      <c r="AJ55" s="304">
        <v>4.6833407829865497</v>
      </c>
      <c r="AK55" s="304"/>
      <c r="AL55" s="304">
        <v>2.021782487322179</v>
      </c>
      <c r="AM55" s="304">
        <v>1.5734716692594817</v>
      </c>
      <c r="AN55" s="304">
        <v>0.33714542003854264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0.26364717433302054</v>
      </c>
      <c r="C56" s="304">
        <f t="shared" si="70"/>
        <v>0.26441162381325045</v>
      </c>
      <c r="D56" s="304">
        <f t="shared" si="71"/>
        <v>0.29274745664999163</v>
      </c>
      <c r="E56" s="304"/>
      <c r="F56" s="304">
        <v>1.7603845904389041E-4</v>
      </c>
      <c r="G56" s="304">
        <v>2.2880998359842798E-4</v>
      </c>
      <c r="H56" s="304">
        <v>4.1092321831119979E-4</v>
      </c>
      <c r="I56" s="304"/>
      <c r="J56" s="304">
        <v>7.06903010024032E-3</v>
      </c>
      <c r="K56" s="304">
        <v>1.0395496755614263E-2</v>
      </c>
      <c r="L56" s="304">
        <v>1.3420969856536697E-2</v>
      </c>
      <c r="M56" s="304"/>
      <c r="N56" s="304">
        <v>1.0520291132229062E-2</v>
      </c>
      <c r="O56" s="304">
        <v>1.1734527495575879E-2</v>
      </c>
      <c r="P56" s="304">
        <v>1.3428969867663636E-2</v>
      </c>
      <c r="Q56" s="304"/>
      <c r="R56" s="304">
        <v>2.3662226101280608E-3</v>
      </c>
      <c r="S56" s="304">
        <v>2.7398182384501882E-3</v>
      </c>
      <c r="T56" s="304">
        <v>3.0446363444764112E-3</v>
      </c>
      <c r="U56" s="304"/>
      <c r="V56" s="304">
        <v>7.4323415357287516E-3</v>
      </c>
      <c r="W56" s="304">
        <v>8.077275500647102E-3</v>
      </c>
      <c r="X56" s="304">
        <v>9.710877412055988E-3</v>
      </c>
      <c r="Y56" s="304"/>
      <c r="Z56" s="304">
        <v>9.198159690379927E-2</v>
      </c>
      <c r="AA56" s="304">
        <v>0.10448908395191003</v>
      </c>
      <c r="AB56" s="304">
        <v>0.13700840425669794</v>
      </c>
      <c r="AC56" s="304"/>
      <c r="AD56" s="304">
        <v>1.9906861034748979E-2</v>
      </c>
      <c r="AE56" s="304">
        <v>1.6512641984755758E-2</v>
      </c>
      <c r="AF56" s="304">
        <v>1.8458612356270075E-2</v>
      </c>
      <c r="AG56" s="304"/>
      <c r="AH56" s="304">
        <v>7.0593894034634272E-2</v>
      </c>
      <c r="AI56" s="304">
        <v>6.2733359486936521E-2</v>
      </c>
      <c r="AJ56" s="304">
        <v>6.3372181310484416E-2</v>
      </c>
      <c r="AK56" s="304"/>
      <c r="AL56" s="304">
        <v>5.3600898522467917E-2</v>
      </c>
      <c r="AM56" s="304">
        <v>4.7500610415762229E-2</v>
      </c>
      <c r="AN56" s="304">
        <v>3.3891882027495268E-2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1.8071085705097738</v>
      </c>
      <c r="C57" s="304">
        <f t="shared" si="70"/>
        <v>2.0295747764429342</v>
      </c>
      <c r="D57" s="304">
        <f t="shared" si="71"/>
        <v>2.1684493537225786</v>
      </c>
      <c r="E57" s="304"/>
      <c r="F57" s="304">
        <v>3.1302764156345246E-3</v>
      </c>
      <c r="G57" s="304">
        <v>5.6181485494615283E-3</v>
      </c>
      <c r="H57" s="304">
        <v>8.6615146957222302E-3</v>
      </c>
      <c r="I57" s="304"/>
      <c r="J57" s="304">
        <v>7.3962522744864825E-2</v>
      </c>
      <c r="K57" s="304">
        <v>0.10993618335784655</v>
      </c>
      <c r="L57" s="304">
        <v>0.13794348825142747</v>
      </c>
      <c r="M57" s="304"/>
      <c r="N57" s="304">
        <v>0.25683364100537664</v>
      </c>
      <c r="O57" s="304">
        <v>0.33685444846951168</v>
      </c>
      <c r="P57" s="304">
        <v>0.4033622004884263</v>
      </c>
      <c r="Q57" s="304"/>
      <c r="R57" s="304">
        <v>7.6732517707005343E-2</v>
      </c>
      <c r="S57" s="304">
        <v>0.10435104546964062</v>
      </c>
      <c r="T57" s="304">
        <v>0.1251709686214986</v>
      </c>
      <c r="U57" s="304"/>
      <c r="V57" s="304">
        <v>9.0090197062109856E-2</v>
      </c>
      <c r="W57" s="304">
        <v>0.11883145391353858</v>
      </c>
      <c r="X57" s="304">
        <v>0.14443852095018334</v>
      </c>
      <c r="Y57" s="304"/>
      <c r="Z57" s="304">
        <v>0.79290758093790492</v>
      </c>
      <c r="AA57" s="304">
        <v>0.87501346739839281</v>
      </c>
      <c r="AB57" s="304">
        <v>1.0739217654145421</v>
      </c>
      <c r="AC57" s="304"/>
      <c r="AD57" s="304">
        <v>0.12842952629089238</v>
      </c>
      <c r="AE57" s="304">
        <v>8.1341766395668452E-2</v>
      </c>
      <c r="AF57" s="304">
        <v>3.0065994098071348E-2</v>
      </c>
      <c r="AG57" s="304"/>
      <c r="AH57" s="304">
        <v>0.1873299193328366</v>
      </c>
      <c r="AI57" s="304">
        <v>0.19165377393630048</v>
      </c>
      <c r="AJ57" s="304">
        <v>9.2951138744857095E-2</v>
      </c>
      <c r="AK57" s="304"/>
      <c r="AL57" s="304">
        <v>0.19769238901314873</v>
      </c>
      <c r="AM57" s="304">
        <v>0.20597448895257359</v>
      </c>
      <c r="AN57" s="304">
        <v>0.15193376245785048</v>
      </c>
    </row>
    <row r="58" spans="1:40" x14ac:dyDescent="0.2">
      <c r="A58" s="13" t="str">
        <f t="shared" si="67"/>
        <v>Process, plant and machine operatives</v>
      </c>
      <c r="B58" s="304">
        <f t="shared" si="69"/>
        <v>6.8134072427791921</v>
      </c>
      <c r="C58" s="304">
        <f t="shared" si="70"/>
        <v>7.9202254972287971</v>
      </c>
      <c r="D58" s="304">
        <f t="shared" si="71"/>
        <v>8.3512968663953533</v>
      </c>
      <c r="E58" s="304"/>
      <c r="F58" s="304">
        <v>1.5616810592586849E-2</v>
      </c>
      <c r="G58" s="304">
        <v>3.337294966106856E-2</v>
      </c>
      <c r="H58" s="304">
        <v>5.6326919606020737E-2</v>
      </c>
      <c r="I58" s="304"/>
      <c r="J58" s="304">
        <v>5.4982359291353408E-2</v>
      </c>
      <c r="K58" s="304">
        <v>0.11035210406710623</v>
      </c>
      <c r="L58" s="304">
        <v>0.17135673393492398</v>
      </c>
      <c r="M58" s="304"/>
      <c r="N58" s="304">
        <v>9.0667321826214342E-2</v>
      </c>
      <c r="O58" s="304">
        <v>0.13570761386626087</v>
      </c>
      <c r="P58" s="304">
        <v>0.22758140180776634</v>
      </c>
      <c r="Q58" s="304"/>
      <c r="R58" s="304">
        <v>9.6705071885739902E-2</v>
      </c>
      <c r="S58" s="304">
        <v>0.14865783523822773</v>
      </c>
      <c r="T58" s="304">
        <v>0.24461878327057063</v>
      </c>
      <c r="U58" s="304"/>
      <c r="V58" s="304">
        <v>0.28858657345810956</v>
      </c>
      <c r="W58" s="304">
        <v>0.41970189108218586</v>
      </c>
      <c r="X58" s="304">
        <v>0.58075257900927968</v>
      </c>
      <c r="Y58" s="304"/>
      <c r="Z58" s="304">
        <v>2.0214944752991175</v>
      </c>
      <c r="AA58" s="304">
        <v>2.3871880775716674</v>
      </c>
      <c r="AB58" s="304">
        <v>2.954048925298987</v>
      </c>
      <c r="AC58" s="304"/>
      <c r="AD58" s="304">
        <v>2.4185523523317389</v>
      </c>
      <c r="AE58" s="304">
        <v>2.8530857865946246</v>
      </c>
      <c r="AF58" s="304">
        <v>3.0014595804811952</v>
      </c>
      <c r="AG58" s="304"/>
      <c r="AH58" s="304">
        <v>1.4566281822377865</v>
      </c>
      <c r="AI58" s="304">
        <v>1.5338732410202593</v>
      </c>
      <c r="AJ58" s="304">
        <v>0.97425229822021742</v>
      </c>
      <c r="AK58" s="304"/>
      <c r="AL58" s="304">
        <v>0.37017409585654415</v>
      </c>
      <c r="AM58" s="304">
        <v>0.29828599812739576</v>
      </c>
      <c r="AN58" s="304">
        <v>0.14089964476639322</v>
      </c>
    </row>
    <row r="59" spans="1:40" x14ac:dyDescent="0.2">
      <c r="A59" s="13" t="str">
        <f t="shared" si="67"/>
        <v>Elementary occupations</v>
      </c>
      <c r="B59" s="304">
        <f t="shared" si="69"/>
        <v>5.5836574408673387</v>
      </c>
      <c r="C59" s="304">
        <f t="shared" si="70"/>
        <v>5.2375514887045655</v>
      </c>
      <c r="D59" s="304">
        <f t="shared" si="71"/>
        <v>5.5548652967179564</v>
      </c>
      <c r="E59" s="304"/>
      <c r="F59" s="304">
        <v>3.5199631437788363E-4</v>
      </c>
      <c r="G59" s="304">
        <v>6.0036775438237664E-4</v>
      </c>
      <c r="H59" s="304">
        <v>8.5881625377189595E-4</v>
      </c>
      <c r="I59" s="304"/>
      <c r="J59" s="304">
        <v>4.1631545035289701E-2</v>
      </c>
      <c r="K59" s="304">
        <v>7.0743134286463463E-2</v>
      </c>
      <c r="L59" s="304">
        <v>0.10883788257561851</v>
      </c>
      <c r="M59" s="304"/>
      <c r="N59" s="304">
        <v>0.13513472713204627</v>
      </c>
      <c r="O59" s="304">
        <v>0.16284612435421508</v>
      </c>
      <c r="P59" s="304">
        <v>0.18722604713198618</v>
      </c>
      <c r="Q59" s="304"/>
      <c r="R59" s="304">
        <v>3.0169000602751236E-2</v>
      </c>
      <c r="S59" s="304">
        <v>3.5135229130961169E-2</v>
      </c>
      <c r="T59" s="304">
        <v>3.7272210805980192E-2</v>
      </c>
      <c r="U59" s="304"/>
      <c r="V59" s="304">
        <v>0.22754568593362273</v>
      </c>
      <c r="W59" s="304">
        <v>0.28490335349982321</v>
      </c>
      <c r="X59" s="304">
        <v>0.34076260713330303</v>
      </c>
      <c r="Y59" s="304"/>
      <c r="Z59" s="304">
        <v>1.5296536941937471</v>
      </c>
      <c r="AA59" s="304">
        <v>1.6101787261875951</v>
      </c>
      <c r="AB59" s="304">
        <v>2.2433003336298505</v>
      </c>
      <c r="AC59" s="304"/>
      <c r="AD59" s="304">
        <v>1.6062451524052495</v>
      </c>
      <c r="AE59" s="304">
        <v>1.4545499672651039</v>
      </c>
      <c r="AF59" s="304">
        <v>1.4075460421161572</v>
      </c>
      <c r="AG59" s="304"/>
      <c r="AH59" s="304">
        <v>1.4895944796827973</v>
      </c>
      <c r="AI59" s="304">
        <v>1.422840407346476</v>
      </c>
      <c r="AJ59" s="304">
        <v>1.1632352600584759</v>
      </c>
      <c r="AK59" s="304"/>
      <c r="AL59" s="304">
        <v>0.52333115956745802</v>
      </c>
      <c r="AM59" s="304">
        <v>0.19575417887954588</v>
      </c>
      <c r="AN59" s="304">
        <v>6.5826097012813695E-2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301.94299999999981</v>
      </c>
      <c r="C62" s="305">
        <f>SUM(C63:C71)</f>
        <v>308.23000000000008</v>
      </c>
      <c r="D62" s="305">
        <f>SUM(D63:D71)</f>
        <v>318.45799999999997</v>
      </c>
      <c r="E62" s="304"/>
      <c r="F62" s="305">
        <f>SUM(F63:F71)</f>
        <v>0.80218992707048276</v>
      </c>
      <c r="G62" s="305">
        <f>SUM(G63:G71)</f>
        <v>1.3361549038281724</v>
      </c>
      <c r="H62" s="305">
        <f>SUM(H63:H71)</f>
        <v>2.200426857196371</v>
      </c>
      <c r="I62" s="304"/>
      <c r="J62" s="305">
        <f>SUM(J63:J71)</f>
        <v>9.0384041563561972</v>
      </c>
      <c r="K62" s="305">
        <f>SUM(K63:K71)</f>
        <v>14.383046760951517</v>
      </c>
      <c r="L62" s="305">
        <f>SUM(L63:L71)</f>
        <v>23.13246260261818</v>
      </c>
      <c r="M62" s="304"/>
      <c r="N62" s="305">
        <f>SUM(N63:N71)</f>
        <v>35.700122460167869</v>
      </c>
      <c r="O62" s="305">
        <f>SUM(O63:O71)</f>
        <v>44.979220107756682</v>
      </c>
      <c r="P62" s="305">
        <f>SUM(P63:P71)</f>
        <v>60.892199719638398</v>
      </c>
      <c r="Q62" s="304"/>
      <c r="R62" s="305">
        <f>SUM(R63:R71)</f>
        <v>10.188354418580605</v>
      </c>
      <c r="S62" s="305">
        <f>SUM(S63:S71)</f>
        <v>12.542379868684868</v>
      </c>
      <c r="T62" s="305">
        <f>SUM(T63:T71)</f>
        <v>16.605297084215103</v>
      </c>
      <c r="U62" s="304"/>
      <c r="V62" s="305">
        <f>SUM(V63:V71)</f>
        <v>12.338271477846442</v>
      </c>
      <c r="W62" s="305">
        <f>SUM(W63:W71)</f>
        <v>14.966048684292311</v>
      </c>
      <c r="X62" s="305">
        <f>SUM(X63:X71)</f>
        <v>19.563017721501378</v>
      </c>
      <c r="Y62" s="304"/>
      <c r="Z62" s="305">
        <f>SUM(Z63:Z71)</f>
        <v>79.409289404605317</v>
      </c>
      <c r="AA62" s="305">
        <f>SUM(AA63:AA71)</f>
        <v>80.865881683632352</v>
      </c>
      <c r="AB62" s="305">
        <f>SUM(AB63:AB71)</f>
        <v>92.640576140446967</v>
      </c>
      <c r="AC62" s="304"/>
      <c r="AD62" s="305">
        <f>SUM(AD63:AD71)</f>
        <v>82.90298056836528</v>
      </c>
      <c r="AE62" s="305">
        <f>SUM(AE63:AE71)</f>
        <v>75.060216086241326</v>
      </c>
      <c r="AF62" s="305">
        <f>SUM(AF63:AF71)</f>
        <v>63.979682141798094</v>
      </c>
      <c r="AG62" s="304"/>
      <c r="AH62" s="305">
        <f>SUM(AH63:AH71)</f>
        <v>51.950185054915892</v>
      </c>
      <c r="AI62" s="305">
        <f>SUM(AI63:AI71)</f>
        <v>47.642882734572083</v>
      </c>
      <c r="AJ62" s="305">
        <f>SUM(AJ63:AJ71)</f>
        <v>29.394538939912209</v>
      </c>
      <c r="AK62" s="304"/>
      <c r="AL62" s="305">
        <f>SUM(AL63:AL71)</f>
        <v>19.613202532091695</v>
      </c>
      <c r="AM62" s="305">
        <f>SUM(AM63:AM71)</f>
        <v>16.454169170040771</v>
      </c>
      <c r="AN62" s="305">
        <f>SUM(AN63:AN71)</f>
        <v>10.049798792673247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40.869747489409832</v>
      </c>
      <c r="C63" s="304">
        <f t="shared" ref="C63:C71" si="73">SUM(G63,K63,O63,S63,W63,AA63,AE63,AI63,AM63)</f>
        <v>42.846633254118863</v>
      </c>
      <c r="D63" s="304">
        <f t="shared" ref="D63:D71" si="74">SUM(H63,L63,P63,T63,X63,AB63,AF63,AJ63,AN63)</f>
        <v>49.29069141098055</v>
      </c>
      <c r="E63" s="304"/>
      <c r="F63" s="304">
        <v>0.15967723514306351</v>
      </c>
      <c r="G63" s="304">
        <v>0.26788316499347264</v>
      </c>
      <c r="H63" s="304">
        <v>0.44623336331790697</v>
      </c>
      <c r="I63" s="304"/>
      <c r="J63" s="304">
        <v>1.9763801110477655</v>
      </c>
      <c r="K63" s="304">
        <v>3.1339376496257927</v>
      </c>
      <c r="L63" s="304">
        <v>5.2411288491548325</v>
      </c>
      <c r="M63" s="304"/>
      <c r="N63" s="304">
        <v>8.1716826330774115</v>
      </c>
      <c r="O63" s="304">
        <v>10.25071613733777</v>
      </c>
      <c r="P63" s="304">
        <v>14.158948414538397</v>
      </c>
      <c r="Q63" s="304"/>
      <c r="R63" s="304">
        <v>1.6428195839044324</v>
      </c>
      <c r="S63" s="304">
        <v>1.9183013302375842</v>
      </c>
      <c r="T63" s="304">
        <v>2.6169515128482312</v>
      </c>
      <c r="U63" s="304"/>
      <c r="V63" s="304">
        <v>2.2568366620920934</v>
      </c>
      <c r="W63" s="304">
        <v>2.5916579192425506</v>
      </c>
      <c r="X63" s="304">
        <v>3.2639961438792242</v>
      </c>
      <c r="Y63" s="304"/>
      <c r="Z63" s="304">
        <v>9.7043727481655928</v>
      </c>
      <c r="AA63" s="304">
        <v>9.3175880114458884</v>
      </c>
      <c r="AB63" s="304">
        <v>11.36273450721766</v>
      </c>
      <c r="AC63" s="304"/>
      <c r="AD63" s="304">
        <v>9.313840182219618</v>
      </c>
      <c r="AE63" s="304">
        <v>8.1911290431620785</v>
      </c>
      <c r="AF63" s="304">
        <v>6.9794489790389926</v>
      </c>
      <c r="AG63" s="304"/>
      <c r="AH63" s="304">
        <v>6.5503821987471582</v>
      </c>
      <c r="AI63" s="304">
        <v>6.2223779447309626</v>
      </c>
      <c r="AJ63" s="304">
        <v>4.3842428748311484</v>
      </c>
      <c r="AK63" s="304"/>
      <c r="AL63" s="304">
        <v>1.0937561350126943</v>
      </c>
      <c r="AM63" s="304">
        <v>0.95304205334276226</v>
      </c>
      <c r="AN63" s="304">
        <v>0.83700676615415481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24.177810987118349</v>
      </c>
      <c r="C64" s="304">
        <f t="shared" si="73"/>
        <v>26.775571054320672</v>
      </c>
      <c r="D64" s="304">
        <f t="shared" si="74"/>
        <v>30.996215231439329</v>
      </c>
      <c r="E64" s="304"/>
      <c r="F64" s="304">
        <v>0.31121706047669873</v>
      </c>
      <c r="G64" s="304">
        <v>0.50858617297196151</v>
      </c>
      <c r="H64" s="304">
        <v>0.81281354630043612</v>
      </c>
      <c r="I64" s="304"/>
      <c r="J64" s="304">
        <v>2.2851970836618221</v>
      </c>
      <c r="K64" s="304">
        <v>3.5864777198228204</v>
      </c>
      <c r="L64" s="304">
        <v>5.5349348662808469</v>
      </c>
      <c r="M64" s="304"/>
      <c r="N64" s="304">
        <v>5.8005376788720096</v>
      </c>
      <c r="O64" s="304">
        <v>7.1605935069477136</v>
      </c>
      <c r="P64" s="304">
        <v>9.325912938981368</v>
      </c>
      <c r="Q64" s="304"/>
      <c r="R64" s="304">
        <v>0.82408062515364466</v>
      </c>
      <c r="S64" s="304">
        <v>0.91265279287936507</v>
      </c>
      <c r="T64" s="304">
        <v>1.0215664440167198</v>
      </c>
      <c r="U64" s="304"/>
      <c r="V64" s="304">
        <v>1.403451569054639</v>
      </c>
      <c r="W64" s="304">
        <v>1.6511152334048869</v>
      </c>
      <c r="X64" s="304">
        <v>2.1164169012457048</v>
      </c>
      <c r="Y64" s="304"/>
      <c r="Z64" s="304">
        <v>5.8420644799838675</v>
      </c>
      <c r="AA64" s="304">
        <v>6.0679003358689156</v>
      </c>
      <c r="AB64" s="304">
        <v>7.2338648273165189</v>
      </c>
      <c r="AC64" s="304"/>
      <c r="AD64" s="304">
        <v>4.3819590239755577</v>
      </c>
      <c r="AE64" s="304">
        <v>3.7194743289903816</v>
      </c>
      <c r="AF64" s="304">
        <v>2.8747741423180107</v>
      </c>
      <c r="AG64" s="304"/>
      <c r="AH64" s="304">
        <v>2.7552719286061924</v>
      </c>
      <c r="AI64" s="304">
        <v>2.6462533573617621</v>
      </c>
      <c r="AJ64" s="304">
        <v>1.6777517526434429</v>
      </c>
      <c r="AK64" s="304"/>
      <c r="AL64" s="304">
        <v>0.57403153733392065</v>
      </c>
      <c r="AM64" s="304">
        <v>0.52251760607286535</v>
      </c>
      <c r="AN64" s="304">
        <v>0.39817981233628175</v>
      </c>
    </row>
    <row r="65" spans="1:40" x14ac:dyDescent="0.2">
      <c r="A65" s="13" t="str">
        <f t="shared" si="72"/>
        <v>Associate professional occupations</v>
      </c>
      <c r="B65" s="304">
        <f t="shared" si="75"/>
        <v>23.332493591680379</v>
      </c>
      <c r="C65" s="304">
        <f t="shared" si="73"/>
        <v>23.318439821184551</v>
      </c>
      <c r="D65" s="304">
        <f t="shared" si="74"/>
        <v>25.881016549339485</v>
      </c>
      <c r="E65" s="304"/>
      <c r="F65" s="304">
        <v>0.11775558949686234</v>
      </c>
      <c r="G65" s="304">
        <v>0.17563013699186306</v>
      </c>
      <c r="H65" s="304">
        <v>0.26377335984653177</v>
      </c>
      <c r="I65" s="304"/>
      <c r="J65" s="304">
        <v>0.99708976978970165</v>
      </c>
      <c r="K65" s="304">
        <v>1.4641849422260065</v>
      </c>
      <c r="L65" s="304">
        <v>2.2144329775228271</v>
      </c>
      <c r="M65" s="304"/>
      <c r="N65" s="304">
        <v>4.1219095698313541</v>
      </c>
      <c r="O65" s="304">
        <v>4.8190605246181031</v>
      </c>
      <c r="P65" s="304">
        <v>6.2921801110364655</v>
      </c>
      <c r="Q65" s="304"/>
      <c r="R65" s="304">
        <v>0.95763800508278385</v>
      </c>
      <c r="S65" s="304">
        <v>1.1302097528157495</v>
      </c>
      <c r="T65" s="304">
        <v>1.5431710484607544</v>
      </c>
      <c r="U65" s="304"/>
      <c r="V65" s="304">
        <v>1.2672948403775439</v>
      </c>
      <c r="W65" s="304">
        <v>1.4311688902204713</v>
      </c>
      <c r="X65" s="304">
        <v>1.7849932845728875</v>
      </c>
      <c r="Y65" s="304"/>
      <c r="Z65" s="304">
        <v>6.4098292204199474</v>
      </c>
      <c r="AA65" s="304">
        <v>6.0921107328338486</v>
      </c>
      <c r="AB65" s="304">
        <v>7.1256248434271274</v>
      </c>
      <c r="AC65" s="304"/>
      <c r="AD65" s="304">
        <v>5.6393699320409469</v>
      </c>
      <c r="AE65" s="304">
        <v>4.9712466198477614</v>
      </c>
      <c r="AF65" s="304">
        <v>4.5436809235761437</v>
      </c>
      <c r="AG65" s="304"/>
      <c r="AH65" s="304">
        <v>3.0346629428829677</v>
      </c>
      <c r="AI65" s="304">
        <v>2.6164828186160181</v>
      </c>
      <c r="AJ65" s="304">
        <v>1.6040550300194407</v>
      </c>
      <c r="AK65" s="304"/>
      <c r="AL65" s="304">
        <v>0.78694372175827065</v>
      </c>
      <c r="AM65" s="304">
        <v>0.61834540301472962</v>
      </c>
      <c r="AN65" s="304">
        <v>0.50910497087730333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27.812174851410152</v>
      </c>
      <c r="C66" s="304">
        <f t="shared" si="73"/>
        <v>27.846871075475416</v>
      </c>
      <c r="D66" s="304">
        <f t="shared" si="74"/>
        <v>29.480164480811592</v>
      </c>
      <c r="E66" s="304"/>
      <c r="F66" s="304">
        <v>4.1438487616422603E-2</v>
      </c>
      <c r="G66" s="304">
        <v>7.2078305788456837E-2</v>
      </c>
      <c r="H66" s="304">
        <v>0.12687143740509124</v>
      </c>
      <c r="I66" s="304"/>
      <c r="J66" s="304">
        <v>0.90182523639538237</v>
      </c>
      <c r="K66" s="304">
        <v>1.415746797130399</v>
      </c>
      <c r="L66" s="304">
        <v>2.307637579276018</v>
      </c>
      <c r="M66" s="304"/>
      <c r="N66" s="304">
        <v>3.572524721497913</v>
      </c>
      <c r="O66" s="304">
        <v>4.5259294988489698</v>
      </c>
      <c r="P66" s="304">
        <v>6.3387575091182393</v>
      </c>
      <c r="Q66" s="304"/>
      <c r="R66" s="304">
        <v>1.1216031944544311</v>
      </c>
      <c r="S66" s="304">
        <v>1.4006515645996573</v>
      </c>
      <c r="T66" s="304">
        <v>1.7558817895005872</v>
      </c>
      <c r="U66" s="304"/>
      <c r="V66" s="304">
        <v>1.0998959786871476</v>
      </c>
      <c r="W66" s="304">
        <v>1.2625190530118502</v>
      </c>
      <c r="X66" s="304">
        <v>1.6570801018960692</v>
      </c>
      <c r="Y66" s="304"/>
      <c r="Z66" s="304">
        <v>7.7566832312345229</v>
      </c>
      <c r="AA66" s="304">
        <v>8.065452929015974</v>
      </c>
      <c r="AB66" s="304">
        <v>9.0609403837003164</v>
      </c>
      <c r="AC66" s="304"/>
      <c r="AD66" s="304">
        <v>9.2399936808318994</v>
      </c>
      <c r="AE66" s="304">
        <v>8.4279633109331762</v>
      </c>
      <c r="AF66" s="304">
        <v>7.1201270250310245</v>
      </c>
      <c r="AG66" s="304"/>
      <c r="AH66" s="304">
        <v>3.3311292716793672</v>
      </c>
      <c r="AI66" s="304">
        <v>2.0888028678027259</v>
      </c>
      <c r="AJ66" s="304">
        <v>0.79146329329691911</v>
      </c>
      <c r="AK66" s="304"/>
      <c r="AL66" s="304">
        <v>0.74708104901306438</v>
      </c>
      <c r="AM66" s="304">
        <v>0.58772674834420535</v>
      </c>
      <c r="AN66" s="304">
        <v>0.3214053615873298</v>
      </c>
    </row>
    <row r="67" spans="1:40" x14ac:dyDescent="0.2">
      <c r="A67" s="13" t="str">
        <f t="shared" si="72"/>
        <v>Skilled trades occupations</v>
      </c>
      <c r="B67" s="304">
        <f t="shared" si="75"/>
        <v>23.345071899916803</v>
      </c>
      <c r="C67" s="304">
        <f t="shared" si="73"/>
        <v>23.436479393288817</v>
      </c>
      <c r="D67" s="304">
        <f t="shared" si="74"/>
        <v>23.09713598063194</v>
      </c>
      <c r="E67" s="304"/>
      <c r="F67" s="304">
        <v>1.0069983715324025E-2</v>
      </c>
      <c r="G67" s="304">
        <v>1.5658620302868728E-2</v>
      </c>
      <c r="H67" s="304">
        <v>2.7498356862553489E-2</v>
      </c>
      <c r="I67" s="304"/>
      <c r="J67" s="304">
        <v>0.30134603186544229</v>
      </c>
      <c r="K67" s="304">
        <v>0.51316800123935491</v>
      </c>
      <c r="L67" s="304">
        <v>0.86355253594606995</v>
      </c>
      <c r="M67" s="304"/>
      <c r="N67" s="304">
        <v>1.1589038145595536</v>
      </c>
      <c r="O67" s="304">
        <v>1.6229903501203993</v>
      </c>
      <c r="P67" s="304">
        <v>2.2464840884442281</v>
      </c>
      <c r="Q67" s="304"/>
      <c r="R67" s="304">
        <v>0.56175043992797513</v>
      </c>
      <c r="S67" s="304">
        <v>0.69594782316233139</v>
      </c>
      <c r="T67" s="304">
        <v>0.92393135940241755</v>
      </c>
      <c r="U67" s="304"/>
      <c r="V67" s="304">
        <v>0.89804855321904442</v>
      </c>
      <c r="W67" s="304">
        <v>1.1530340583960905</v>
      </c>
      <c r="X67" s="304">
        <v>1.4992268732513643</v>
      </c>
      <c r="Y67" s="304"/>
      <c r="Z67" s="304">
        <v>8.4227555872905793</v>
      </c>
      <c r="AA67" s="304">
        <v>8.4799891474221756</v>
      </c>
      <c r="AB67" s="304">
        <v>8.9785412118568058</v>
      </c>
      <c r="AC67" s="304"/>
      <c r="AD67" s="304">
        <v>6.1155132861242754</v>
      </c>
      <c r="AE67" s="304">
        <v>5.332067042324935</v>
      </c>
      <c r="AF67" s="304">
        <v>4.6765206509668236</v>
      </c>
      <c r="AG67" s="304"/>
      <c r="AH67" s="304">
        <v>3.8765917691913048</v>
      </c>
      <c r="AI67" s="304">
        <v>3.805052071839262</v>
      </c>
      <c r="AJ67" s="304">
        <v>2.714680498325607</v>
      </c>
      <c r="AK67" s="304"/>
      <c r="AL67" s="304">
        <v>2.0000924340233048</v>
      </c>
      <c r="AM67" s="304">
        <v>1.818572278481398</v>
      </c>
      <c r="AN67" s="304">
        <v>1.1667004055760726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8.5423441922881018</v>
      </c>
      <c r="C68" s="304">
        <f t="shared" si="73"/>
        <v>8.9965622349662127</v>
      </c>
      <c r="D68" s="304">
        <f t="shared" si="74"/>
        <v>10.246877701125184</v>
      </c>
      <c r="E68" s="304"/>
      <c r="F68" s="304">
        <v>9.5193915330575585E-3</v>
      </c>
      <c r="G68" s="304">
        <v>1.744984008818274E-2</v>
      </c>
      <c r="H68" s="304">
        <v>3.1504110857845359E-2</v>
      </c>
      <c r="I68" s="304"/>
      <c r="J68" s="304">
        <v>0.14414851618257832</v>
      </c>
      <c r="K68" s="304">
        <v>0.24778517700167801</v>
      </c>
      <c r="L68" s="304">
        <v>0.44540284375028888</v>
      </c>
      <c r="M68" s="304"/>
      <c r="N68" s="304">
        <v>0.86857772249357867</v>
      </c>
      <c r="O68" s="304">
        <v>1.1246919214961486</v>
      </c>
      <c r="P68" s="304">
        <v>1.4824958366868861</v>
      </c>
      <c r="Q68" s="304"/>
      <c r="R68" s="304">
        <v>0.63801073569427746</v>
      </c>
      <c r="S68" s="304">
        <v>0.81725076590580781</v>
      </c>
      <c r="T68" s="304">
        <v>1.1885596015134909</v>
      </c>
      <c r="U68" s="304"/>
      <c r="V68" s="304">
        <v>0.69833338979504267</v>
      </c>
      <c r="W68" s="304">
        <v>0.91306561452841606</v>
      </c>
      <c r="X68" s="304">
        <v>1.2951995863679171</v>
      </c>
      <c r="Y68" s="304"/>
      <c r="Z68" s="304">
        <v>1.9758361606887356</v>
      </c>
      <c r="AA68" s="304">
        <v>2.1440312959685275</v>
      </c>
      <c r="AB68" s="304">
        <v>2.7272423601268261</v>
      </c>
      <c r="AC68" s="304"/>
      <c r="AD68" s="304">
        <v>2.4686761433541133</v>
      </c>
      <c r="AE68" s="304">
        <v>2.2734936012147067</v>
      </c>
      <c r="AF68" s="304">
        <v>2.1885350597153921</v>
      </c>
      <c r="AG68" s="304"/>
      <c r="AH68" s="304">
        <v>1.0804545249756419</v>
      </c>
      <c r="AI68" s="304">
        <v>0.91155445089080778</v>
      </c>
      <c r="AJ68" s="304">
        <v>0.5729741483425308</v>
      </c>
      <c r="AK68" s="304"/>
      <c r="AL68" s="304">
        <v>0.65878760757107602</v>
      </c>
      <c r="AM68" s="304">
        <v>0.54723956787193739</v>
      </c>
      <c r="AN68" s="304">
        <v>0.31496415376400544</v>
      </c>
    </row>
    <row r="69" spans="1:40" x14ac:dyDescent="0.2">
      <c r="A69" s="13" t="str">
        <f t="shared" si="72"/>
        <v>Sales and customer service occupations</v>
      </c>
      <c r="B69" s="304">
        <f t="shared" si="75"/>
        <v>67.65554325647912</v>
      </c>
      <c r="C69" s="304">
        <f t="shared" si="73"/>
        <v>64.09724586234465</v>
      </c>
      <c r="D69" s="304">
        <f t="shared" si="74"/>
        <v>61.827257205459027</v>
      </c>
      <c r="E69" s="304"/>
      <c r="F69" s="304">
        <v>6.4926071336664379E-2</v>
      </c>
      <c r="G69" s="304">
        <v>0.10550160709455282</v>
      </c>
      <c r="H69" s="304">
        <v>0.15287681275638204</v>
      </c>
      <c r="I69" s="304"/>
      <c r="J69" s="304">
        <v>1.2901420362196714</v>
      </c>
      <c r="K69" s="304">
        <v>2.0970835261716312</v>
      </c>
      <c r="L69" s="304">
        <v>3.3683003353216132</v>
      </c>
      <c r="M69" s="304"/>
      <c r="N69" s="304">
        <v>6.4545042793065059</v>
      </c>
      <c r="O69" s="304">
        <v>8.02255820686959</v>
      </c>
      <c r="P69" s="304">
        <v>10.577219566630392</v>
      </c>
      <c r="Q69" s="304"/>
      <c r="R69" s="304">
        <v>2.031381403078111</v>
      </c>
      <c r="S69" s="304">
        <v>2.488575454861369</v>
      </c>
      <c r="T69" s="304">
        <v>3.0937381596100528</v>
      </c>
      <c r="U69" s="304"/>
      <c r="V69" s="304">
        <v>1.6457149349254327</v>
      </c>
      <c r="W69" s="304">
        <v>1.830076759101219</v>
      </c>
      <c r="X69" s="304">
        <v>2.1776886812300038</v>
      </c>
      <c r="Y69" s="304"/>
      <c r="Z69" s="304">
        <v>20.633344909597398</v>
      </c>
      <c r="AA69" s="304">
        <v>20.711511133836748</v>
      </c>
      <c r="AB69" s="304">
        <v>23.282585732354047</v>
      </c>
      <c r="AC69" s="304"/>
      <c r="AD69" s="304">
        <v>19.63354589906999</v>
      </c>
      <c r="AE69" s="304">
        <v>16.21858027806428</v>
      </c>
      <c r="AF69" s="304">
        <v>12.496837486696569</v>
      </c>
      <c r="AG69" s="304"/>
      <c r="AH69" s="304">
        <v>11.63181368675585</v>
      </c>
      <c r="AI69" s="304">
        <v>9.4392438528875875</v>
      </c>
      <c r="AJ69" s="304">
        <v>4.6974969817690617</v>
      </c>
      <c r="AK69" s="304"/>
      <c r="AL69" s="304">
        <v>4.2701700361894908</v>
      </c>
      <c r="AM69" s="304">
        <v>3.1841150434576742</v>
      </c>
      <c r="AN69" s="304">
        <v>1.980513449090908</v>
      </c>
    </row>
    <row r="70" spans="1:40" x14ac:dyDescent="0.2">
      <c r="A70" s="13" t="str">
        <f t="shared" si="72"/>
        <v>Process, plant and machine operatives</v>
      </c>
      <c r="B70" s="304">
        <f t="shared" si="75"/>
        <v>34.038606953578331</v>
      </c>
      <c r="C70" s="304">
        <f t="shared" si="73"/>
        <v>39.217202228291463</v>
      </c>
      <c r="D70" s="304">
        <f t="shared" si="74"/>
        <v>39.444686376464247</v>
      </c>
      <c r="E70" s="304"/>
      <c r="F70" s="304">
        <v>7.5935372674895654E-2</v>
      </c>
      <c r="G70" s="304">
        <v>0.15440039001606529</v>
      </c>
      <c r="H70" s="304">
        <v>0.31257929849880972</v>
      </c>
      <c r="I70" s="304"/>
      <c r="J70" s="304">
        <v>0.34242756038005567</v>
      </c>
      <c r="K70" s="304">
        <v>0.63869211567833917</v>
      </c>
      <c r="L70" s="304">
        <v>1.0638978303215476</v>
      </c>
      <c r="M70" s="304"/>
      <c r="N70" s="304">
        <v>1.5498501052070683</v>
      </c>
      <c r="O70" s="304">
        <v>2.3001867507348805</v>
      </c>
      <c r="P70" s="304">
        <v>3.8055102031549057</v>
      </c>
      <c r="Q70" s="304"/>
      <c r="R70" s="304">
        <v>0.6400947531140212</v>
      </c>
      <c r="S70" s="304">
        <v>0.95090406867739341</v>
      </c>
      <c r="T70" s="304">
        <v>1.3797460610603838</v>
      </c>
      <c r="U70" s="304"/>
      <c r="V70" s="304">
        <v>1.1042997111123236</v>
      </c>
      <c r="W70" s="304">
        <v>1.6719835514515082</v>
      </c>
      <c r="X70" s="304">
        <v>2.5569051677651555</v>
      </c>
      <c r="Y70" s="304"/>
      <c r="Z70" s="304">
        <v>7.1179025321428853</v>
      </c>
      <c r="AA70" s="304">
        <v>8.2650014177579543</v>
      </c>
      <c r="AB70" s="304">
        <v>9.7859566324020886</v>
      </c>
      <c r="AC70" s="304"/>
      <c r="AD70" s="304">
        <v>10.674373656295401</v>
      </c>
      <c r="AE70" s="304">
        <v>12.008068519530164</v>
      </c>
      <c r="AF70" s="304">
        <v>11.659367647368521</v>
      </c>
      <c r="AG70" s="304"/>
      <c r="AH70" s="304">
        <v>8.8162213122538304</v>
      </c>
      <c r="AI70" s="304">
        <v>10.104398602317389</v>
      </c>
      <c r="AJ70" s="304">
        <v>7.5284971216337677</v>
      </c>
      <c r="AK70" s="304"/>
      <c r="AL70" s="304">
        <v>3.7175019503978515</v>
      </c>
      <c r="AM70" s="304">
        <v>3.1235668121277693</v>
      </c>
      <c r="AN70" s="304">
        <v>1.3522264142590612</v>
      </c>
    </row>
    <row r="71" spans="1:40" x14ac:dyDescent="0.2">
      <c r="A71" s="13" t="str">
        <f t="shared" si="72"/>
        <v>Elementary occupations</v>
      </c>
      <c r="B71" s="304">
        <f t="shared" si="75"/>
        <v>52.169206778118735</v>
      </c>
      <c r="C71" s="304">
        <f t="shared" si="73"/>
        <v>51.694995076009434</v>
      </c>
      <c r="D71" s="304">
        <f t="shared" si="74"/>
        <v>48.193955063748597</v>
      </c>
      <c r="E71" s="304"/>
      <c r="F71" s="304">
        <v>1.165073507749379E-2</v>
      </c>
      <c r="G71" s="304">
        <v>1.8966665580748488E-2</v>
      </c>
      <c r="H71" s="304">
        <v>2.6276571350814321E-2</v>
      </c>
      <c r="I71" s="304"/>
      <c r="J71" s="304">
        <v>0.79984781081377898</v>
      </c>
      <c r="K71" s="304">
        <v>1.2859708320554959</v>
      </c>
      <c r="L71" s="304">
        <v>2.0931747850441345</v>
      </c>
      <c r="M71" s="304"/>
      <c r="N71" s="304">
        <v>4.0016319353224734</v>
      </c>
      <c r="O71" s="304">
        <v>5.1524932107831036</v>
      </c>
      <c r="P71" s="304">
        <v>6.6646910510475221</v>
      </c>
      <c r="Q71" s="304"/>
      <c r="R71" s="304">
        <v>1.7709756781709296</v>
      </c>
      <c r="S71" s="304">
        <v>2.2278863155456081</v>
      </c>
      <c r="T71" s="304">
        <v>3.0817511078024626</v>
      </c>
      <c r="U71" s="304"/>
      <c r="V71" s="304">
        <v>1.9643958385831757</v>
      </c>
      <c r="W71" s="304">
        <v>2.4614276049353201</v>
      </c>
      <c r="X71" s="304">
        <v>3.2115109812930491</v>
      </c>
      <c r="Y71" s="304"/>
      <c r="Z71" s="304">
        <v>11.546500535081796</v>
      </c>
      <c r="AA71" s="304">
        <v>11.72229667948233</v>
      </c>
      <c r="AB71" s="304">
        <v>13.083085642045582</v>
      </c>
      <c r="AC71" s="304"/>
      <c r="AD71" s="304">
        <v>15.43570876445348</v>
      </c>
      <c r="AE71" s="304">
        <v>13.91819334217384</v>
      </c>
      <c r="AF71" s="304">
        <v>11.44039022708662</v>
      </c>
      <c r="AG71" s="304"/>
      <c r="AH71" s="304">
        <v>10.873657419823582</v>
      </c>
      <c r="AI71" s="304">
        <v>9.8087167681255636</v>
      </c>
      <c r="AJ71" s="304">
        <v>5.423377239050291</v>
      </c>
      <c r="AK71" s="304"/>
      <c r="AL71" s="304">
        <v>5.7648380607920222</v>
      </c>
      <c r="AM71" s="304">
        <v>5.0990436573274298</v>
      </c>
      <c r="AN71" s="304">
        <v>3.1696974590281299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375.97199999999981</v>
      </c>
      <c r="C74" s="305">
        <f>SUM(C75:C83)</f>
        <v>380.55500000000035</v>
      </c>
      <c r="D74" s="305">
        <f>SUM(D75:D83)</f>
        <v>397.88799999999986</v>
      </c>
      <c r="E74" s="304"/>
      <c r="F74" s="305">
        <f>SUM(F75:F83)</f>
        <v>5.1949374744770136</v>
      </c>
      <c r="G74" s="305">
        <f>SUM(G75:G83)</f>
        <v>7.1499955043784977</v>
      </c>
      <c r="H74" s="305">
        <f>SUM(H75:H83)</f>
        <v>9.647901043279985</v>
      </c>
      <c r="I74" s="304"/>
      <c r="J74" s="305">
        <f>SUM(J75:J83)</f>
        <v>41.778242419305982</v>
      </c>
      <c r="K74" s="305">
        <f>SUM(K75:K83)</f>
        <v>58.110313777777613</v>
      </c>
      <c r="L74" s="305">
        <f>SUM(L75:L83)</f>
        <v>80.161556883933386</v>
      </c>
      <c r="M74" s="304"/>
      <c r="N74" s="305">
        <f>SUM(N75:N83)</f>
        <v>90.889777028854454</v>
      </c>
      <c r="O74" s="305">
        <f>SUM(O75:O83)</f>
        <v>98.938503386234842</v>
      </c>
      <c r="P74" s="305">
        <f>SUM(P75:P83)</f>
        <v>112.97374074237702</v>
      </c>
      <c r="Q74" s="304"/>
      <c r="R74" s="305">
        <f>SUM(R75:R83)</f>
        <v>16.605966683441476</v>
      </c>
      <c r="S74" s="305">
        <f>SUM(S75:S83)</f>
        <v>18.479189032200033</v>
      </c>
      <c r="T74" s="305">
        <f>SUM(T75:T83)</f>
        <v>22.160426715145888</v>
      </c>
      <c r="U74" s="304"/>
      <c r="V74" s="305">
        <f>SUM(V75:V83)</f>
        <v>20.447665473463161</v>
      </c>
      <c r="W74" s="305">
        <f>SUM(W75:W83)</f>
        <v>22.01821486874594</v>
      </c>
      <c r="X74" s="305">
        <f>SUM(X75:X83)</f>
        <v>25.331943394902545</v>
      </c>
      <c r="Y74" s="304"/>
      <c r="Z74" s="305">
        <f>SUM(Z75:Z83)</f>
        <v>69.295234218719088</v>
      </c>
      <c r="AA74" s="305">
        <f>SUM(AA75:AA83)</f>
        <v>60.780934685291186</v>
      </c>
      <c r="AB74" s="305">
        <f>SUM(AB75:AB83)</f>
        <v>59.264151117903694</v>
      </c>
      <c r="AC74" s="304"/>
      <c r="AD74" s="305">
        <f>SUM(AD75:AD83)</f>
        <v>68.931815775805916</v>
      </c>
      <c r="AE74" s="305">
        <f>SUM(AE75:AE83)</f>
        <v>58.044009025067247</v>
      </c>
      <c r="AF74" s="305">
        <f>SUM(AF75:AF83)</f>
        <v>46.998808629661021</v>
      </c>
      <c r="AG74" s="304"/>
      <c r="AH74" s="305">
        <f>SUM(AH75:AH83)</f>
        <v>47.314575188900207</v>
      </c>
      <c r="AI74" s="305">
        <f>SUM(AI75:AI83)</f>
        <v>44.13256987740958</v>
      </c>
      <c r="AJ74" s="305">
        <f>SUM(AJ75:AJ83)</f>
        <v>33.061589971884331</v>
      </c>
      <c r="AK74" s="304"/>
      <c r="AL74" s="305">
        <f>SUM(AL75:AL83)</f>
        <v>15.513785737032556</v>
      </c>
      <c r="AM74" s="305">
        <f>SUM(AM75:AM83)</f>
        <v>12.901269842895381</v>
      </c>
      <c r="AN74" s="305">
        <f>SUM(AN75:AN83)</f>
        <v>8.2878815009119879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42.605046620239392</v>
      </c>
      <c r="C75" s="305">
        <f t="shared" ref="C75:C83" si="77">SUM(G75,K75,O75,S75,W75,AA75,AE75,AI75,AM75)</f>
        <v>42.703750117408099</v>
      </c>
      <c r="D75" s="305">
        <f t="shared" ref="D75:D83" si="78">SUM(H75,L75,P75,T75,X75,AB75,AF75,AJ75,AN75)</f>
        <v>47.452018481407393</v>
      </c>
      <c r="E75" s="304"/>
      <c r="F75" s="304">
        <v>0.77637284975066423</v>
      </c>
      <c r="G75" s="304">
        <v>1.0824543145598473</v>
      </c>
      <c r="H75" s="304">
        <v>1.4986480322011662</v>
      </c>
      <c r="I75" s="304"/>
      <c r="J75" s="304">
        <v>5.5783459883782696</v>
      </c>
      <c r="K75" s="304">
        <v>7.6198960111908454</v>
      </c>
      <c r="L75" s="304">
        <v>10.872288235049364</v>
      </c>
      <c r="M75" s="304"/>
      <c r="N75" s="304">
        <v>12.683891931251862</v>
      </c>
      <c r="O75" s="304">
        <v>13.448749123403513</v>
      </c>
      <c r="P75" s="304">
        <v>15.776728763714052</v>
      </c>
      <c r="Q75" s="304"/>
      <c r="R75" s="304">
        <v>1.625952493635195</v>
      </c>
      <c r="S75" s="304">
        <v>1.6656602162419294</v>
      </c>
      <c r="T75" s="304">
        <v>1.8435715893718052</v>
      </c>
      <c r="U75" s="304"/>
      <c r="V75" s="304">
        <v>3.0564147873702883</v>
      </c>
      <c r="W75" s="304">
        <v>3.2407174464591337</v>
      </c>
      <c r="X75" s="304">
        <v>3.8000880568323026</v>
      </c>
      <c r="Y75" s="304"/>
      <c r="Z75" s="304">
        <v>8.0751013629993</v>
      </c>
      <c r="AA75" s="304">
        <v>6.5081114963921936</v>
      </c>
      <c r="AB75" s="304">
        <v>6.6925229923215523</v>
      </c>
      <c r="AC75" s="304"/>
      <c r="AD75" s="304">
        <v>5.9908423664225872</v>
      </c>
      <c r="AE75" s="304">
        <v>4.7419439725562063</v>
      </c>
      <c r="AF75" s="304">
        <v>3.6916611701878188</v>
      </c>
      <c r="AG75" s="304"/>
      <c r="AH75" s="304">
        <v>3.8258906591555868</v>
      </c>
      <c r="AI75" s="304">
        <v>3.4638290944120915</v>
      </c>
      <c r="AJ75" s="304">
        <v>2.6447184995685369</v>
      </c>
      <c r="AK75" s="304"/>
      <c r="AL75" s="304">
        <v>0.99223418127563645</v>
      </c>
      <c r="AM75" s="304">
        <v>0.93238844219234129</v>
      </c>
      <c r="AN75" s="304">
        <v>0.63179114216079157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86.669018957205424</v>
      </c>
      <c r="C76" s="305">
        <f t="shared" si="77"/>
        <v>92.524068188445796</v>
      </c>
      <c r="D76" s="305">
        <f>SUM(H76,L76,P76,T76,X76,AB76,AF76,AJ76,AN76)</f>
        <v>102.30130936508898</v>
      </c>
      <c r="E76" s="304"/>
      <c r="F76" s="304">
        <v>2.8801180016245915</v>
      </c>
      <c r="G76" s="304">
        <v>3.8677974275853746</v>
      </c>
      <c r="H76" s="304">
        <v>4.9134423614278111</v>
      </c>
      <c r="I76" s="304"/>
      <c r="J76" s="304">
        <v>19.352186591808461</v>
      </c>
      <c r="K76" s="304">
        <v>26.460540964614026</v>
      </c>
      <c r="L76" s="304">
        <v>34.806997420727285</v>
      </c>
      <c r="M76" s="304"/>
      <c r="N76" s="304">
        <v>33.128995494429674</v>
      </c>
      <c r="O76" s="304">
        <v>34.823182736507384</v>
      </c>
      <c r="P76" s="304">
        <v>37.053222557351496</v>
      </c>
      <c r="Q76" s="304"/>
      <c r="R76" s="304">
        <v>2.7126140069783817</v>
      </c>
      <c r="S76" s="304">
        <v>2.7600503922544481</v>
      </c>
      <c r="T76" s="304">
        <v>3.0867255605786519</v>
      </c>
      <c r="U76" s="304"/>
      <c r="V76" s="304">
        <v>5.0556944604778522</v>
      </c>
      <c r="W76" s="304">
        <v>5.2531276950581223</v>
      </c>
      <c r="X76" s="304">
        <v>5.9208221861010211</v>
      </c>
      <c r="Y76" s="304"/>
      <c r="Z76" s="304">
        <v>10.357380422586322</v>
      </c>
      <c r="AA76" s="304">
        <v>8.2389959159084079</v>
      </c>
      <c r="AB76" s="304">
        <v>7.8605605572621302</v>
      </c>
      <c r="AC76" s="304"/>
      <c r="AD76" s="304">
        <v>7.7372955325937269</v>
      </c>
      <c r="AE76" s="304">
        <v>6.1771585715373574</v>
      </c>
      <c r="AF76" s="304">
        <v>5.2053408457237911</v>
      </c>
      <c r="AG76" s="304"/>
      <c r="AH76" s="304">
        <v>4.3039785889085636</v>
      </c>
      <c r="AI76" s="304">
        <v>3.7597517187262977</v>
      </c>
      <c r="AJ76" s="304">
        <v>2.5683493417322905</v>
      </c>
      <c r="AK76" s="304"/>
      <c r="AL76" s="304">
        <v>1.1407558577978469</v>
      </c>
      <c r="AM76" s="304">
        <v>1.1834627662543973</v>
      </c>
      <c r="AN76" s="304">
        <v>0.88584853418449971</v>
      </c>
    </row>
    <row r="77" spans="1:40" x14ac:dyDescent="0.2">
      <c r="A77" s="13" t="str">
        <f t="shared" si="76"/>
        <v>Associate professional occupations</v>
      </c>
      <c r="B77" s="305">
        <f t="shared" si="79"/>
        <v>62.487025272356178</v>
      </c>
      <c r="C77" s="305">
        <f t="shared" si="77"/>
        <v>59.161400525893882</v>
      </c>
      <c r="D77" s="305">
        <f t="shared" si="78"/>
        <v>63.782488971875637</v>
      </c>
      <c r="E77" s="304"/>
      <c r="F77" s="304">
        <v>0.95618957811183536</v>
      </c>
      <c r="G77" s="304">
        <v>1.2772197754726633</v>
      </c>
      <c r="H77" s="304">
        <v>1.8348531814742997</v>
      </c>
      <c r="I77" s="304"/>
      <c r="J77" s="304">
        <v>9.1384745726060519</v>
      </c>
      <c r="K77" s="304">
        <v>11.833147794083112</v>
      </c>
      <c r="L77" s="304">
        <v>16.463420878566904</v>
      </c>
      <c r="M77" s="304"/>
      <c r="N77" s="304">
        <v>19.945678434164357</v>
      </c>
      <c r="O77" s="304">
        <v>19.69389976138244</v>
      </c>
      <c r="P77" s="304">
        <v>21.503604218407087</v>
      </c>
      <c r="Q77" s="304"/>
      <c r="R77" s="304">
        <v>3.4545913459049657</v>
      </c>
      <c r="S77" s="304">
        <v>3.5696541942952904</v>
      </c>
      <c r="T77" s="304">
        <v>4.3146711245110207</v>
      </c>
      <c r="U77" s="304"/>
      <c r="V77" s="304">
        <v>3.5207818505235862</v>
      </c>
      <c r="W77" s="304">
        <v>3.3106915462529565</v>
      </c>
      <c r="X77" s="304">
        <v>3.4375527883832837</v>
      </c>
      <c r="Y77" s="304"/>
      <c r="Z77" s="304">
        <v>10.763359143143218</v>
      </c>
      <c r="AA77" s="304">
        <v>8.2985901747734729</v>
      </c>
      <c r="AB77" s="304">
        <v>8.0400220949174166</v>
      </c>
      <c r="AC77" s="304"/>
      <c r="AD77" s="304">
        <v>8.0962996730178887</v>
      </c>
      <c r="AE77" s="304">
        <v>5.7637690820214482</v>
      </c>
      <c r="AF77" s="304">
        <v>4.330802448083122</v>
      </c>
      <c r="AG77" s="304"/>
      <c r="AH77" s="304">
        <v>5.2291331597847339</v>
      </c>
      <c r="AI77" s="304">
        <v>4.2115199498895457</v>
      </c>
      <c r="AJ77" s="304">
        <v>2.9974604609730262</v>
      </c>
      <c r="AK77" s="304"/>
      <c r="AL77" s="304">
        <v>1.3825175150995346</v>
      </c>
      <c r="AM77" s="304">
        <v>1.2029082477229605</v>
      </c>
      <c r="AN77" s="304">
        <v>0.86010177655947362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65.642327110251429</v>
      </c>
      <c r="C78" s="305">
        <f t="shared" si="77"/>
        <v>63.257610547779819</v>
      </c>
      <c r="D78" s="305">
        <f t="shared" si="78"/>
        <v>60.688896268256208</v>
      </c>
      <c r="E78" s="304"/>
      <c r="F78" s="304">
        <v>0.29971477629438559</v>
      </c>
      <c r="G78" s="304">
        <v>0.45844181615509438</v>
      </c>
      <c r="H78" s="304">
        <v>0.70926627603291414</v>
      </c>
      <c r="I78" s="304"/>
      <c r="J78" s="304">
        <v>3.9246239368447529</v>
      </c>
      <c r="K78" s="304">
        <v>5.9221530348573603</v>
      </c>
      <c r="L78" s="304">
        <v>8.6327922400684187</v>
      </c>
      <c r="M78" s="304"/>
      <c r="N78" s="304">
        <v>13.114679411215061</v>
      </c>
      <c r="O78" s="304">
        <v>15.484314921426204</v>
      </c>
      <c r="P78" s="304">
        <v>18.865530423807975</v>
      </c>
      <c r="Q78" s="304"/>
      <c r="R78" s="304">
        <v>3.3824118038149571</v>
      </c>
      <c r="S78" s="304">
        <v>3.7472059302284677</v>
      </c>
      <c r="T78" s="304">
        <v>4.3037994155350763</v>
      </c>
      <c r="U78" s="304"/>
      <c r="V78" s="304">
        <v>4.1684957351156182</v>
      </c>
      <c r="W78" s="304">
        <v>4.6358475966526758</v>
      </c>
      <c r="X78" s="304">
        <v>5.3369378573468893</v>
      </c>
      <c r="Y78" s="304"/>
      <c r="Z78" s="304">
        <v>14.245471040183183</v>
      </c>
      <c r="AA78" s="304">
        <v>12.244522615768069</v>
      </c>
      <c r="AB78" s="304">
        <v>9.9528752618009282</v>
      </c>
      <c r="AC78" s="304"/>
      <c r="AD78" s="304">
        <v>16.032405030013393</v>
      </c>
      <c r="AE78" s="304">
        <v>12.405160538727106</v>
      </c>
      <c r="AF78" s="304">
        <v>8.107937130864812</v>
      </c>
      <c r="AG78" s="304"/>
      <c r="AH78" s="304">
        <v>7.787975653352234</v>
      </c>
      <c r="AI78" s="304">
        <v>5.8339194814800095</v>
      </c>
      <c r="AJ78" s="304">
        <v>2.3100628460245169</v>
      </c>
      <c r="AK78" s="304"/>
      <c r="AL78" s="304">
        <v>2.6865497234178441</v>
      </c>
      <c r="AM78" s="304">
        <v>2.5260446124848395</v>
      </c>
      <c r="AN78" s="304">
        <v>2.4696948167746808</v>
      </c>
    </row>
    <row r="79" spans="1:40" x14ac:dyDescent="0.2">
      <c r="A79" s="13" t="str">
        <f t="shared" si="76"/>
        <v>Skilled trades occupations</v>
      </c>
      <c r="B79" s="305">
        <f t="shared" si="79"/>
        <v>14.444047276855507</v>
      </c>
      <c r="C79" s="305">
        <f t="shared" si="77"/>
        <v>15.00121093363081</v>
      </c>
      <c r="D79" s="305">
        <f t="shared" si="78"/>
        <v>15.576450065823755</v>
      </c>
      <c r="E79" s="304"/>
      <c r="F79" s="304">
        <v>6.3754150005093393E-2</v>
      </c>
      <c r="G79" s="304">
        <v>0.10219090031425916</v>
      </c>
      <c r="H79" s="304">
        <v>0.15633070806577096</v>
      </c>
      <c r="I79" s="304"/>
      <c r="J79" s="304">
        <v>0.73829745915836409</v>
      </c>
      <c r="K79" s="304">
        <v>1.2262271335873818</v>
      </c>
      <c r="L79" s="304">
        <v>1.8525529940513474</v>
      </c>
      <c r="M79" s="304"/>
      <c r="N79" s="304">
        <v>1.9731410239255638</v>
      </c>
      <c r="O79" s="304">
        <v>2.4654859862742069</v>
      </c>
      <c r="P79" s="304">
        <v>3.2822095241083757</v>
      </c>
      <c r="Q79" s="304"/>
      <c r="R79" s="304">
        <v>0.79274184450052942</v>
      </c>
      <c r="S79" s="304">
        <v>0.92775942005013878</v>
      </c>
      <c r="T79" s="304">
        <v>1.2599628904306623</v>
      </c>
      <c r="U79" s="304"/>
      <c r="V79" s="304">
        <v>0.8834365568544148</v>
      </c>
      <c r="W79" s="304">
        <v>0.98406267683934678</v>
      </c>
      <c r="X79" s="304">
        <v>1.1353076618233586</v>
      </c>
      <c r="Y79" s="304"/>
      <c r="Z79" s="304">
        <v>3.6570859307709656</v>
      </c>
      <c r="AA79" s="304">
        <v>3.3547671069029761</v>
      </c>
      <c r="AB79" s="304">
        <v>3.1985952365959562</v>
      </c>
      <c r="AC79" s="304"/>
      <c r="AD79" s="304">
        <v>3.2306397888090244</v>
      </c>
      <c r="AE79" s="304">
        <v>2.8657143087488222</v>
      </c>
      <c r="AF79" s="304">
        <v>2.4467688945658765</v>
      </c>
      <c r="AG79" s="304"/>
      <c r="AH79" s="304">
        <v>1.8877780744013664</v>
      </c>
      <c r="AI79" s="304">
        <v>1.7791201456198085</v>
      </c>
      <c r="AJ79" s="304">
        <v>1.2561062043269038</v>
      </c>
      <c r="AK79" s="304"/>
      <c r="AL79" s="304">
        <v>1.2171724484301856</v>
      </c>
      <c r="AM79" s="304">
        <v>1.2958832552938695</v>
      </c>
      <c r="AN79" s="304">
        <v>0.98861595185550566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26.63703250882676</v>
      </c>
      <c r="C80" s="305">
        <f t="shared" si="77"/>
        <v>25.942053979780578</v>
      </c>
      <c r="D80" s="305">
        <f t="shared" si="78"/>
        <v>26.140121815274608</v>
      </c>
      <c r="E80" s="304"/>
      <c r="F80" s="304">
        <v>2.1396866256649206E-2</v>
      </c>
      <c r="G80" s="304">
        <v>3.4036479005641287E-2</v>
      </c>
      <c r="H80" s="304">
        <v>5.603621253937785E-2</v>
      </c>
      <c r="I80" s="304"/>
      <c r="J80" s="304">
        <v>0.91007848903492761</v>
      </c>
      <c r="K80" s="304">
        <v>1.4426243290770251</v>
      </c>
      <c r="L80" s="304">
        <v>2.2668098780037558</v>
      </c>
      <c r="M80" s="304"/>
      <c r="N80" s="304">
        <v>3.0192103315677228</v>
      </c>
      <c r="O80" s="304">
        <v>3.8727762151033969</v>
      </c>
      <c r="P80" s="304">
        <v>5.0304102804816484</v>
      </c>
      <c r="Q80" s="304"/>
      <c r="R80" s="304">
        <v>1.9736616448720077</v>
      </c>
      <c r="S80" s="304">
        <v>2.3567540664624822</v>
      </c>
      <c r="T80" s="304">
        <v>2.858995193604005</v>
      </c>
      <c r="U80" s="304"/>
      <c r="V80" s="304">
        <v>1.319676801591757</v>
      </c>
      <c r="W80" s="304">
        <v>1.5321792150606455</v>
      </c>
      <c r="X80" s="304">
        <v>1.9738215120380425</v>
      </c>
      <c r="Y80" s="304"/>
      <c r="Z80" s="304">
        <v>7.4593815113656667</v>
      </c>
      <c r="AA80" s="304">
        <v>6.9776673033658501</v>
      </c>
      <c r="AB80" s="304">
        <v>6.8902124767051509</v>
      </c>
      <c r="AC80" s="304"/>
      <c r="AD80" s="304">
        <v>6.8617254231312872</v>
      </c>
      <c r="AE80" s="304">
        <v>5.3339583838424076</v>
      </c>
      <c r="AF80" s="304">
        <v>3.9944588278466315</v>
      </c>
      <c r="AG80" s="304"/>
      <c r="AH80" s="304">
        <v>4.0408703614259505</v>
      </c>
      <c r="AI80" s="304">
        <v>3.5659937207985517</v>
      </c>
      <c r="AJ80" s="304">
        <v>2.5233612611785725</v>
      </c>
      <c r="AK80" s="304"/>
      <c r="AL80" s="304">
        <v>1.0310310795807878</v>
      </c>
      <c r="AM80" s="304">
        <v>0.82606426706457559</v>
      </c>
      <c r="AN80" s="304">
        <v>0.54601617287742354</v>
      </c>
    </row>
    <row r="81" spans="1:40" x14ac:dyDescent="0.2">
      <c r="A81" s="13" t="str">
        <f t="shared" si="76"/>
        <v>Sales and customer service occupations</v>
      </c>
      <c r="B81" s="305">
        <f t="shared" si="79"/>
        <v>23.799561376057994</v>
      </c>
      <c r="C81" s="305">
        <f t="shared" si="77"/>
        <v>26.770412390292279</v>
      </c>
      <c r="D81" s="305">
        <f t="shared" si="78"/>
        <v>29.358135878604646</v>
      </c>
      <c r="E81" s="304"/>
      <c r="F81" s="304">
        <v>0.12909983769516567</v>
      </c>
      <c r="G81" s="304">
        <v>0.20923236339964371</v>
      </c>
      <c r="H81" s="304">
        <v>0.30279577629199844</v>
      </c>
      <c r="I81" s="304"/>
      <c r="J81" s="304">
        <v>1.0451567310683467</v>
      </c>
      <c r="K81" s="304">
        <v>1.7414463662504236</v>
      </c>
      <c r="L81" s="304">
        <v>2.6673659763641271</v>
      </c>
      <c r="M81" s="304"/>
      <c r="N81" s="304">
        <v>4.0070940333339449</v>
      </c>
      <c r="O81" s="304">
        <v>5.1926353932396401</v>
      </c>
      <c r="P81" s="304">
        <v>6.5610385025243669</v>
      </c>
      <c r="Q81" s="304"/>
      <c r="R81" s="304">
        <v>1.0660847795985777</v>
      </c>
      <c r="S81" s="304">
        <v>1.3424288539131519</v>
      </c>
      <c r="T81" s="304">
        <v>1.7801973519800764</v>
      </c>
      <c r="U81" s="304"/>
      <c r="V81" s="304">
        <v>1.4364449888097599</v>
      </c>
      <c r="W81" s="304">
        <v>1.8989756476724033</v>
      </c>
      <c r="X81" s="304">
        <v>2.3499102675860928</v>
      </c>
      <c r="Y81" s="304"/>
      <c r="Z81" s="304">
        <v>5.8608321607351961</v>
      </c>
      <c r="AA81" s="304">
        <v>6.1909668106476632</v>
      </c>
      <c r="AB81" s="304">
        <v>6.5516817334557622</v>
      </c>
      <c r="AC81" s="304"/>
      <c r="AD81" s="304">
        <v>6.4186667782622084</v>
      </c>
      <c r="AE81" s="304">
        <v>6.3466973703242786</v>
      </c>
      <c r="AF81" s="304">
        <v>5.7455561140358578</v>
      </c>
      <c r="AG81" s="304"/>
      <c r="AH81" s="304">
        <v>2.9221849658318271</v>
      </c>
      <c r="AI81" s="304">
        <v>2.9564453657598668</v>
      </c>
      <c r="AJ81" s="304">
        <v>2.7098727895960177</v>
      </c>
      <c r="AK81" s="304"/>
      <c r="AL81" s="304">
        <v>0.91399710072296536</v>
      </c>
      <c r="AM81" s="304">
        <v>0.8915842190852119</v>
      </c>
      <c r="AN81" s="304">
        <v>0.68971736677034867</v>
      </c>
    </row>
    <row r="82" spans="1:40" x14ac:dyDescent="0.2">
      <c r="A82" s="13" t="str">
        <f t="shared" si="76"/>
        <v>Process, plant and machine operatives</v>
      </c>
      <c r="B82" s="305">
        <f t="shared" si="79"/>
        <v>10.805565120821312</v>
      </c>
      <c r="C82" s="305">
        <f t="shared" si="77"/>
        <v>12.348088790340094</v>
      </c>
      <c r="D82" s="305">
        <f t="shared" si="78"/>
        <v>12.436014863890078</v>
      </c>
      <c r="E82" s="304"/>
      <c r="F82" s="304">
        <v>2.3826786623866246E-2</v>
      </c>
      <c r="G82" s="304">
        <v>4.1034797081379297E-2</v>
      </c>
      <c r="H82" s="304">
        <v>5.4907913693651091E-2</v>
      </c>
      <c r="I82" s="304"/>
      <c r="J82" s="304">
        <v>0.27220416417663368</v>
      </c>
      <c r="K82" s="304">
        <v>0.45222814979122572</v>
      </c>
      <c r="L82" s="304">
        <v>0.65101684933300885</v>
      </c>
      <c r="M82" s="304"/>
      <c r="N82" s="304">
        <v>0.67025752802511507</v>
      </c>
      <c r="O82" s="304">
        <v>0.96603953585213254</v>
      </c>
      <c r="P82" s="304">
        <v>1.3224039327115444</v>
      </c>
      <c r="Q82" s="304"/>
      <c r="R82" s="304">
        <v>0.24629624794736993</v>
      </c>
      <c r="S82" s="304">
        <v>0.29109581172357468</v>
      </c>
      <c r="T82" s="304">
        <v>0.34846270784404582</v>
      </c>
      <c r="U82" s="304"/>
      <c r="V82" s="304">
        <v>0.29437855195551876</v>
      </c>
      <c r="W82" s="304">
        <v>0.38926022348972511</v>
      </c>
      <c r="X82" s="304">
        <v>0.50429368785424644</v>
      </c>
      <c r="Y82" s="304"/>
      <c r="Z82" s="304">
        <v>2.9978791606988722</v>
      </c>
      <c r="AA82" s="304">
        <v>3.5427459266503427</v>
      </c>
      <c r="AB82" s="304">
        <v>4.562188239852869</v>
      </c>
      <c r="AC82" s="304"/>
      <c r="AD82" s="304">
        <v>2.3807780756142645</v>
      </c>
      <c r="AE82" s="304">
        <v>2.5726596304765885</v>
      </c>
      <c r="AF82" s="304">
        <v>2.4579095808616049</v>
      </c>
      <c r="AG82" s="304"/>
      <c r="AH82" s="304">
        <v>2.380996212174161</v>
      </c>
      <c r="AI82" s="304">
        <v>2.5807342095172654</v>
      </c>
      <c r="AJ82" s="304">
        <v>1.8463825588078624</v>
      </c>
      <c r="AK82" s="304"/>
      <c r="AL82" s="304">
        <v>1.5389483936055111</v>
      </c>
      <c r="AM82" s="304">
        <v>1.5122905057578604</v>
      </c>
      <c r="AN82" s="304">
        <v>0.68844939293124496</v>
      </c>
    </row>
    <row r="83" spans="1:40" x14ac:dyDescent="0.2">
      <c r="A83" s="39" t="str">
        <f t="shared" si="76"/>
        <v>Elementary occupations</v>
      </c>
      <c r="B83" s="307">
        <f t="shared" si="79"/>
        <v>42.882375757385844</v>
      </c>
      <c r="C83" s="307">
        <f t="shared" si="77"/>
        <v>42.846404526428934</v>
      </c>
      <c r="D83" s="307">
        <f t="shared" si="78"/>
        <v>40.152564289778567</v>
      </c>
      <c r="E83" s="307"/>
      <c r="F83" s="307">
        <v>4.4464628114762095E-2</v>
      </c>
      <c r="G83" s="307">
        <v>7.7587630804595409E-2</v>
      </c>
      <c r="H83" s="307">
        <v>0.12162058155299636</v>
      </c>
      <c r="I83" s="307"/>
      <c r="J83" s="307">
        <v>0.81887448623016357</v>
      </c>
      <c r="K83" s="307">
        <v>1.4120499943262177</v>
      </c>
      <c r="L83" s="307">
        <v>1.9483124117691863</v>
      </c>
      <c r="M83" s="307"/>
      <c r="N83" s="307">
        <v>2.3468288409411437</v>
      </c>
      <c r="O83" s="307">
        <v>2.9914197130459268</v>
      </c>
      <c r="P83" s="307">
        <v>3.5785925392704625</v>
      </c>
      <c r="Q83" s="307"/>
      <c r="R83" s="307">
        <v>1.3516125161894894</v>
      </c>
      <c r="S83" s="307">
        <v>1.8185801470305474</v>
      </c>
      <c r="T83" s="307">
        <v>2.3640408812905456</v>
      </c>
      <c r="U83" s="307"/>
      <c r="V83" s="307">
        <v>0.71234174076436407</v>
      </c>
      <c r="W83" s="307">
        <v>0.7733528212609313</v>
      </c>
      <c r="X83" s="307">
        <v>0.8732093769373056</v>
      </c>
      <c r="Y83" s="307"/>
      <c r="Z83" s="307">
        <v>5.878743486236365</v>
      </c>
      <c r="AA83" s="307">
        <v>5.4245673348822105</v>
      </c>
      <c r="AB83" s="307">
        <v>5.5154925249919273</v>
      </c>
      <c r="AC83" s="307"/>
      <c r="AD83" s="307">
        <v>12.183163107941539</v>
      </c>
      <c r="AE83" s="307">
        <v>11.836947166833033</v>
      </c>
      <c r="AF83" s="307">
        <v>11.018373617491505</v>
      </c>
      <c r="AG83" s="307"/>
      <c r="AH83" s="307">
        <v>14.935767513865777</v>
      </c>
      <c r="AI83" s="307">
        <v>15.98125619120615</v>
      </c>
      <c r="AJ83" s="307">
        <v>14.205276009676613</v>
      </c>
      <c r="AK83" s="307"/>
      <c r="AL83" s="307">
        <v>4.6105794371022428</v>
      </c>
      <c r="AM83" s="307">
        <v>2.5306435270393259</v>
      </c>
      <c r="AN83" s="307">
        <v>0.52764634679801992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West Yorkshire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320.6600000000002</v>
      </c>
      <c r="C92" s="305">
        <f>SUM(C93:C101)</f>
        <v>331.81800000000015</v>
      </c>
      <c r="D92" s="305">
        <f>SUM(D93:D101)</f>
        <v>349.28199999999998</v>
      </c>
      <c r="E92" s="304"/>
      <c r="F92" s="305">
        <f>SUM(F93:F101)</f>
        <v>8.8927465954651392</v>
      </c>
      <c r="G92" s="305">
        <f>SUM(G93:G101)</f>
        <v>11.68474528007458</v>
      </c>
      <c r="H92" s="305">
        <f>SUM(H93:H101)</f>
        <v>15.434479375025919</v>
      </c>
      <c r="I92" s="304"/>
      <c r="J92" s="305">
        <f>SUM(J93:J101)</f>
        <v>51.038015565220334</v>
      </c>
      <c r="K92" s="305">
        <f>SUM(K93:K101)</f>
        <v>66.640092802412497</v>
      </c>
      <c r="L92" s="305">
        <f>SUM(L93:L101)</f>
        <v>85.934605814454827</v>
      </c>
      <c r="M92" s="304"/>
      <c r="N92" s="305">
        <f>SUM(N93:N101)</f>
        <v>73.244838597215221</v>
      </c>
      <c r="O92" s="305">
        <f>SUM(O93:O101)</f>
        <v>79.87668237158131</v>
      </c>
      <c r="P92" s="305">
        <f>SUM(P93:P101)</f>
        <v>88.170781710849909</v>
      </c>
      <c r="Q92" s="304"/>
      <c r="R92" s="305">
        <f>SUM(R93:R101)</f>
        <v>26.487147329611506</v>
      </c>
      <c r="S92" s="305">
        <f>SUM(S93:S101)</f>
        <v>24.465986342662219</v>
      </c>
      <c r="T92" s="305">
        <f>SUM(T93:T101)</f>
        <v>21.827872824092079</v>
      </c>
      <c r="U92" s="304"/>
      <c r="V92" s="305">
        <f>SUM(V93:V101)</f>
        <v>12.806841953718479</v>
      </c>
      <c r="W92" s="305">
        <f>SUM(W93:W101)</f>
        <v>13.733884866153524</v>
      </c>
      <c r="X92" s="305">
        <f>SUM(X93:X101)</f>
        <v>14.615198890027701</v>
      </c>
      <c r="Y92" s="304"/>
      <c r="Z92" s="305">
        <f>SUM(Z93:Z101)</f>
        <v>72.740107670376986</v>
      </c>
      <c r="AA92" s="305">
        <f>SUM(AA93:AA101)</f>
        <v>75.980722787799138</v>
      </c>
      <c r="AB92" s="305">
        <f>SUM(AB93:AB101)</f>
        <v>85.421952984526712</v>
      </c>
      <c r="AC92" s="304"/>
      <c r="AD92" s="305">
        <f>SUM(AD93:AD101)</f>
        <v>54.150622226568558</v>
      </c>
      <c r="AE92" s="305">
        <f>SUM(AE93:AE101)</f>
        <v>44.198557812488616</v>
      </c>
      <c r="AF92" s="305">
        <f>SUM(AF93:AF101)</f>
        <v>29.981246241583165</v>
      </c>
      <c r="AG92" s="304"/>
      <c r="AH92" s="305">
        <f>SUM(AH93:AH101)</f>
        <v>17.897182823913688</v>
      </c>
      <c r="AI92" s="305">
        <f>SUM(AI93:AI101)</f>
        <v>12.506882521991832</v>
      </c>
      <c r="AJ92" s="305">
        <f>SUM(AJ93:AJ101)</f>
        <v>5.8493796264315208</v>
      </c>
      <c r="AK92" s="304"/>
      <c r="AL92" s="305">
        <f>SUM(AL93:AL101)</f>
        <v>3.4024972379102421</v>
      </c>
      <c r="AM92" s="305">
        <f>SUM(AM93:AM101)</f>
        <v>2.7304452148364189</v>
      </c>
      <c r="AN92" s="305">
        <f>SUM(AN93:AN101)</f>
        <v>2.0464825330081271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14.078947579141786</v>
      </c>
      <c r="C93" s="305">
        <f t="shared" ref="C93:D93" si="81">SUM(G93,K93,O93,S93,W93,AA93,AE93,AI93,AM93)</f>
        <v>14.598963792915498</v>
      </c>
      <c r="D93" s="305">
        <f t="shared" si="81"/>
        <v>16.66540169437117</v>
      </c>
      <c r="E93" s="304"/>
      <c r="F93" s="304">
        <v>0.23290187090697498</v>
      </c>
      <c r="G93" s="304">
        <v>0.32358550028503114</v>
      </c>
      <c r="H93" s="304">
        <v>0.48286331961461576</v>
      </c>
      <c r="I93" s="304"/>
      <c r="J93" s="304">
        <v>2.366311681531565</v>
      </c>
      <c r="K93" s="304">
        <v>3.1106855910887279</v>
      </c>
      <c r="L93" s="304">
        <v>4.2123443327717469</v>
      </c>
      <c r="M93" s="304"/>
      <c r="N93" s="304">
        <v>4.1496777230774384</v>
      </c>
      <c r="O93" s="304">
        <v>4.4456304386600793</v>
      </c>
      <c r="P93" s="304">
        <v>5.2946824023293155</v>
      </c>
      <c r="Q93" s="304"/>
      <c r="R93" s="304">
        <v>2.3674209650319966</v>
      </c>
      <c r="S93" s="304">
        <v>2.4300120431480861</v>
      </c>
      <c r="T93" s="304">
        <v>2.605709234359356</v>
      </c>
      <c r="U93" s="304"/>
      <c r="V93" s="304">
        <v>0.52887831985948131</v>
      </c>
      <c r="W93" s="304">
        <v>0.50506611864806461</v>
      </c>
      <c r="X93" s="304">
        <v>0.51934366651088892</v>
      </c>
      <c r="Y93" s="304"/>
      <c r="Z93" s="304">
        <v>2.6422934059789376</v>
      </c>
      <c r="AA93" s="304">
        <v>2.2899168714586526</v>
      </c>
      <c r="AB93" s="304">
        <v>2.3818987599843418</v>
      </c>
      <c r="AC93" s="304"/>
      <c r="AD93" s="304">
        <v>1.129991200633798</v>
      </c>
      <c r="AE93" s="304">
        <v>0.89133142317311509</v>
      </c>
      <c r="AF93" s="304">
        <v>0.69690232826618581</v>
      </c>
      <c r="AG93" s="304"/>
      <c r="AH93" s="304">
        <v>0.38575387198807209</v>
      </c>
      <c r="AI93" s="304">
        <v>0.30972889369791601</v>
      </c>
      <c r="AJ93" s="304">
        <v>0.21015547128438863</v>
      </c>
      <c r="AK93" s="304"/>
      <c r="AL93" s="304">
        <v>0.27571854013352209</v>
      </c>
      <c r="AM93" s="304">
        <v>0.29300691275582513</v>
      </c>
      <c r="AN93" s="304">
        <v>0.26150217925033026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115.27920556601394</v>
      </c>
      <c r="C94" s="305">
        <f t="shared" ref="C94:C101" si="83">SUM(G94,K94,O94,S94,W94,AA94,AE94,AI94,AM94)</f>
        <v>123.04700786630826</v>
      </c>
      <c r="D94" s="305">
        <f t="shared" ref="D94:D101" si="84">SUM(H94,L94,P94,T94,X94,AB94,AF94,AJ94,AN94)</f>
        <v>136.72102816202056</v>
      </c>
      <c r="E94" s="305"/>
      <c r="F94" s="304">
        <v>7.8952692191272167</v>
      </c>
      <c r="G94" s="304">
        <v>10.236418317944821</v>
      </c>
      <c r="H94" s="304">
        <v>13.294396755682097</v>
      </c>
      <c r="I94" s="304"/>
      <c r="J94" s="304">
        <v>38.569811415312756</v>
      </c>
      <c r="K94" s="304">
        <v>48.735492704723264</v>
      </c>
      <c r="L94" s="304">
        <v>61.467928121209788</v>
      </c>
      <c r="M94" s="304"/>
      <c r="N94" s="304">
        <v>39.530326700520277</v>
      </c>
      <c r="O94" s="304">
        <v>40.351661908344362</v>
      </c>
      <c r="P94" s="304">
        <v>41.631372699870468</v>
      </c>
      <c r="Q94" s="304"/>
      <c r="R94" s="304">
        <v>7.6674880195777844</v>
      </c>
      <c r="S94" s="304">
        <v>4.5744314669931416</v>
      </c>
      <c r="T94" s="304">
        <v>2.142596559246277</v>
      </c>
      <c r="U94" s="304"/>
      <c r="V94" s="304">
        <v>2.3255151057055947</v>
      </c>
      <c r="W94" s="304">
        <v>2.3361612075363296</v>
      </c>
      <c r="X94" s="304">
        <v>2.5409891902473416</v>
      </c>
      <c r="Y94" s="304"/>
      <c r="Z94" s="304">
        <v>9.5750716019765907</v>
      </c>
      <c r="AA94" s="304">
        <v>9.1961982025698017</v>
      </c>
      <c r="AB94" s="304">
        <v>10.510852917200557</v>
      </c>
      <c r="AC94" s="304"/>
      <c r="AD94" s="304">
        <v>6.0081681297625558</v>
      </c>
      <c r="AE94" s="304">
        <v>4.6029693760921608</v>
      </c>
      <c r="AF94" s="304">
        <v>3.3571249569125112</v>
      </c>
      <c r="AG94" s="304"/>
      <c r="AH94" s="304">
        <v>3.2433882605501689</v>
      </c>
      <c r="AI94" s="304">
        <v>2.5787212163031725</v>
      </c>
      <c r="AJ94" s="304">
        <v>1.4670818386697939</v>
      </c>
      <c r="AK94" s="304"/>
      <c r="AL94" s="304">
        <v>0.46416711348101408</v>
      </c>
      <c r="AM94" s="304">
        <v>0.43495346580117977</v>
      </c>
      <c r="AN94" s="304">
        <v>0.30868512298173334</v>
      </c>
    </row>
    <row r="95" spans="1:40" x14ac:dyDescent="0.2">
      <c r="A95" s="13" t="str">
        <f t="shared" si="80"/>
        <v>Associate professional occupations</v>
      </c>
      <c r="B95" s="305">
        <f t="shared" si="82"/>
        <v>45.481684079217224</v>
      </c>
      <c r="C95" s="305">
        <f t="shared" si="83"/>
        <v>45.623583872374731</v>
      </c>
      <c r="D95" s="305">
        <f t="shared" si="84"/>
        <v>49.419655711465559</v>
      </c>
      <c r="E95" s="305"/>
      <c r="F95" s="304">
        <v>0.33437089602818454</v>
      </c>
      <c r="G95" s="304">
        <v>0.47931670798892245</v>
      </c>
      <c r="H95" s="304">
        <v>0.75463527974942879</v>
      </c>
      <c r="I95" s="304"/>
      <c r="J95" s="304">
        <v>4.887648678470244</v>
      </c>
      <c r="K95" s="304">
        <v>6.5993680023467203</v>
      </c>
      <c r="L95" s="304">
        <v>9.0491691844139375</v>
      </c>
      <c r="M95" s="304"/>
      <c r="N95" s="304">
        <v>12.076622463060957</v>
      </c>
      <c r="O95" s="304">
        <v>13.738330460078927</v>
      </c>
      <c r="P95" s="304">
        <v>16.790273890558645</v>
      </c>
      <c r="Q95" s="304"/>
      <c r="R95" s="304">
        <v>5.1604502701044748</v>
      </c>
      <c r="S95" s="304">
        <v>4.6348457980117601</v>
      </c>
      <c r="T95" s="304">
        <v>4.1262046743365124</v>
      </c>
      <c r="U95" s="304"/>
      <c r="V95" s="304">
        <v>2.3337016012642402</v>
      </c>
      <c r="W95" s="304">
        <v>2.2642463058966444</v>
      </c>
      <c r="X95" s="304">
        <v>2.4835879312420501</v>
      </c>
      <c r="Y95" s="304"/>
      <c r="Z95" s="304">
        <v>10.405845290622169</v>
      </c>
      <c r="AA95" s="304">
        <v>9.6653479915155707</v>
      </c>
      <c r="AB95" s="304">
        <v>10.666470859570392</v>
      </c>
      <c r="AC95" s="304"/>
      <c r="AD95" s="304">
        <v>7.0051884936085171</v>
      </c>
      <c r="AE95" s="304">
        <v>5.5105362563760201</v>
      </c>
      <c r="AF95" s="304">
        <v>3.8998763888177761</v>
      </c>
      <c r="AG95" s="304"/>
      <c r="AH95" s="304">
        <v>2.8796418517089246</v>
      </c>
      <c r="AI95" s="304">
        <v>2.4027098849961472</v>
      </c>
      <c r="AJ95" s="304">
        <v>1.3346895326084083</v>
      </c>
      <c r="AK95" s="304"/>
      <c r="AL95" s="304">
        <v>0.39821453434951076</v>
      </c>
      <c r="AM95" s="304">
        <v>0.32888246516401315</v>
      </c>
      <c r="AN95" s="304">
        <v>0.31474797016840667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43.763821005720871</v>
      </c>
      <c r="C96" s="305">
        <f t="shared" si="83"/>
        <v>40.790862976965002</v>
      </c>
      <c r="D96" s="305">
        <f t="shared" si="84"/>
        <v>33.338499017982656</v>
      </c>
      <c r="E96" s="305"/>
      <c r="F96" s="304">
        <v>0.30969083141783899</v>
      </c>
      <c r="G96" s="304">
        <v>0.42956193589919411</v>
      </c>
      <c r="H96" s="304">
        <v>0.58823589573120871</v>
      </c>
      <c r="I96" s="304"/>
      <c r="J96" s="304">
        <v>2.3881782442984574</v>
      </c>
      <c r="K96" s="304">
        <v>3.4930396827502319</v>
      </c>
      <c r="L96" s="304">
        <v>4.075786685237234</v>
      </c>
      <c r="M96" s="304"/>
      <c r="N96" s="304">
        <v>7.9258685895880294</v>
      </c>
      <c r="O96" s="304">
        <v>9.0435189085085188</v>
      </c>
      <c r="P96" s="304">
        <v>10.158730718187559</v>
      </c>
      <c r="Q96" s="304"/>
      <c r="R96" s="304">
        <v>3.9920381885393046</v>
      </c>
      <c r="S96" s="304">
        <v>4.6437483052210773</v>
      </c>
      <c r="T96" s="304">
        <v>4.9590865738067107</v>
      </c>
      <c r="U96" s="304"/>
      <c r="V96" s="304">
        <v>2.7433896894561887</v>
      </c>
      <c r="W96" s="304">
        <v>2.8840599408490317</v>
      </c>
      <c r="X96" s="304">
        <v>2.8428976749759478</v>
      </c>
      <c r="Y96" s="304"/>
      <c r="Z96" s="304">
        <v>11.171040488365909</v>
      </c>
      <c r="AA96" s="304">
        <v>10.800048324669419</v>
      </c>
      <c r="AB96" s="304">
        <v>8.0003908020536088</v>
      </c>
      <c r="AC96" s="304"/>
      <c r="AD96" s="304">
        <v>9.8548872181969536</v>
      </c>
      <c r="AE96" s="304">
        <v>6.7144310027157763</v>
      </c>
      <c r="AF96" s="304">
        <v>2.2657684422119826</v>
      </c>
      <c r="AG96" s="304"/>
      <c r="AH96" s="304">
        <v>4.7584596564387232</v>
      </c>
      <c r="AI96" s="304">
        <v>2.4380878867229572</v>
      </c>
      <c r="AJ96" s="304">
        <v>0.36718458118785496</v>
      </c>
      <c r="AK96" s="304"/>
      <c r="AL96" s="304">
        <v>0.62026809941946914</v>
      </c>
      <c r="AM96" s="304">
        <v>0.34436698962880152</v>
      </c>
      <c r="AN96" s="304">
        <v>8.0417644590547385E-2</v>
      </c>
    </row>
    <row r="97" spans="1:40" x14ac:dyDescent="0.2">
      <c r="A97" s="13" t="str">
        <f t="shared" si="80"/>
        <v>Skilled trades occupations</v>
      </c>
      <c r="B97" s="305">
        <f t="shared" si="82"/>
        <v>3.7055561583924819</v>
      </c>
      <c r="C97" s="305">
        <f t="shared" si="83"/>
        <v>3.5478263532250658</v>
      </c>
      <c r="D97" s="305">
        <f t="shared" si="84"/>
        <v>3.130058890370965</v>
      </c>
      <c r="E97" s="304"/>
      <c r="F97" s="304">
        <v>2.5369203061793081E-2</v>
      </c>
      <c r="G97" s="304">
        <v>3.8908984871803096E-2</v>
      </c>
      <c r="H97" s="304">
        <v>4.9549320534792426E-2</v>
      </c>
      <c r="I97" s="304"/>
      <c r="J97" s="304">
        <v>6.9667380358323913E-2</v>
      </c>
      <c r="K97" s="304">
        <v>0.12031329062782699</v>
      </c>
      <c r="L97" s="304">
        <v>0.17720619124082468</v>
      </c>
      <c r="M97" s="304"/>
      <c r="N97" s="304">
        <v>0.37194749750745859</v>
      </c>
      <c r="O97" s="304">
        <v>0.47744463810905946</v>
      </c>
      <c r="P97" s="304">
        <v>0.49209533442094344</v>
      </c>
      <c r="Q97" s="304"/>
      <c r="R97" s="304">
        <v>0.17261408380035206</v>
      </c>
      <c r="S97" s="304">
        <v>0.21590465751775853</v>
      </c>
      <c r="T97" s="304">
        <v>0.27389011237270738</v>
      </c>
      <c r="U97" s="304"/>
      <c r="V97" s="304">
        <v>0.12740407520883446</v>
      </c>
      <c r="W97" s="304">
        <v>0.1465103093073947</v>
      </c>
      <c r="X97" s="304">
        <v>0.17213758720456135</v>
      </c>
      <c r="Y97" s="304"/>
      <c r="Z97" s="304">
        <v>0.91231514436764638</v>
      </c>
      <c r="AA97" s="304">
        <v>0.77578591529271967</v>
      </c>
      <c r="AB97" s="304">
        <v>0.70080728267338099</v>
      </c>
      <c r="AC97" s="304"/>
      <c r="AD97" s="304">
        <v>1.2766568082543899</v>
      </c>
      <c r="AE97" s="304">
        <v>1.0522808615407586</v>
      </c>
      <c r="AF97" s="304">
        <v>0.65631797644545731</v>
      </c>
      <c r="AG97" s="304"/>
      <c r="AH97" s="304">
        <v>0.58834081781042413</v>
      </c>
      <c r="AI97" s="304">
        <v>0.57734061390820213</v>
      </c>
      <c r="AJ97" s="304">
        <v>0.51263049470105992</v>
      </c>
      <c r="AK97" s="304"/>
      <c r="AL97" s="304">
        <v>0.16124114802325898</v>
      </c>
      <c r="AM97" s="304">
        <v>0.14333708204954304</v>
      </c>
      <c r="AN97" s="304">
        <v>9.5424590777237098E-2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80.666798954921546</v>
      </c>
      <c r="C98" s="305">
        <f t="shared" si="83"/>
        <v>86.898138254330462</v>
      </c>
      <c r="D98" s="305">
        <f t="shared" si="84"/>
        <v>95.189528798177903</v>
      </c>
      <c r="E98" s="304"/>
      <c r="F98" s="304">
        <v>4.0482502508998791E-2</v>
      </c>
      <c r="G98" s="304">
        <v>7.2765173005843398E-2</v>
      </c>
      <c r="H98" s="304">
        <v>0.11074929783158192</v>
      </c>
      <c r="I98" s="304"/>
      <c r="J98" s="304">
        <v>2.262160145206535</v>
      </c>
      <c r="K98" s="304">
        <v>3.7829620030939135</v>
      </c>
      <c r="L98" s="304">
        <v>5.9252083853251616</v>
      </c>
      <c r="M98" s="304"/>
      <c r="N98" s="304">
        <v>7.6585548604635045</v>
      </c>
      <c r="O98" s="304">
        <v>9.8267470136891788</v>
      </c>
      <c r="P98" s="304">
        <v>11.516064115793391</v>
      </c>
      <c r="Q98" s="304"/>
      <c r="R98" s="304">
        <v>6.1475208167141169</v>
      </c>
      <c r="S98" s="304">
        <v>6.7655372565155281</v>
      </c>
      <c r="T98" s="304">
        <v>6.3483488393496366</v>
      </c>
      <c r="U98" s="304"/>
      <c r="V98" s="304">
        <v>3.9496029286159136</v>
      </c>
      <c r="W98" s="304">
        <v>4.5757291552415813</v>
      </c>
      <c r="X98" s="304">
        <v>4.8428812727722912</v>
      </c>
      <c r="Y98" s="304"/>
      <c r="Z98" s="304">
        <v>34.041977979273824</v>
      </c>
      <c r="AA98" s="304">
        <v>39.067932629891658</v>
      </c>
      <c r="AB98" s="304">
        <v>48.986754079273311</v>
      </c>
      <c r="AC98" s="304"/>
      <c r="AD98" s="304">
        <v>23.574423902002451</v>
      </c>
      <c r="AE98" s="304">
        <v>20.767057009045697</v>
      </c>
      <c r="AF98" s="304">
        <v>16.089742755710805</v>
      </c>
      <c r="AG98" s="304"/>
      <c r="AH98" s="304">
        <v>2.5687072163267799</v>
      </c>
      <c r="AI98" s="304">
        <v>1.6098028192341969</v>
      </c>
      <c r="AJ98" s="304">
        <v>1.0262950020998396</v>
      </c>
      <c r="AK98" s="304"/>
      <c r="AL98" s="304">
        <v>0.42336860380941888</v>
      </c>
      <c r="AM98" s="304">
        <v>0.42960519461286373</v>
      </c>
      <c r="AN98" s="304">
        <v>0.34348505002188201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4.4014846171032582</v>
      </c>
      <c r="C99" s="305">
        <f t="shared" si="83"/>
        <v>5.0712522268120175</v>
      </c>
      <c r="D99" s="305">
        <f>SUM(H99,L99,P99,T99,X99,AB99,AF99,AJ99,AN99)</f>
        <v>5.2791723288046919</v>
      </c>
      <c r="E99" s="304"/>
      <c r="F99" s="304">
        <v>2.3423094310664618E-2</v>
      </c>
      <c r="G99" s="304">
        <v>3.9509279349359529E-2</v>
      </c>
      <c r="H99" s="304">
        <v>5.3657130200934558E-2</v>
      </c>
      <c r="I99" s="304"/>
      <c r="J99" s="304">
        <v>0.34094173886580625</v>
      </c>
      <c r="K99" s="304">
        <v>0.53426406912772839</v>
      </c>
      <c r="L99" s="304">
        <v>0.68183036514998818</v>
      </c>
      <c r="M99" s="304"/>
      <c r="N99" s="304">
        <v>0.91586700674740318</v>
      </c>
      <c r="O99" s="304">
        <v>1.159846589506631</v>
      </c>
      <c r="P99" s="304">
        <v>1.2965355542437211</v>
      </c>
      <c r="Q99" s="304"/>
      <c r="R99" s="304">
        <v>0.4887751739724</v>
      </c>
      <c r="S99" s="304">
        <v>0.54373025648876128</v>
      </c>
      <c r="T99" s="304">
        <v>0.56710325633869452</v>
      </c>
      <c r="U99" s="304"/>
      <c r="V99" s="304">
        <v>0.31058937157380767</v>
      </c>
      <c r="W99" s="304">
        <v>0.38241193008681468</v>
      </c>
      <c r="X99" s="304">
        <v>0.42682866624969068</v>
      </c>
      <c r="Y99" s="304"/>
      <c r="Z99" s="304">
        <v>1.1147873921522859</v>
      </c>
      <c r="AA99" s="304">
        <v>1.2674608464073449</v>
      </c>
      <c r="AB99" s="304">
        <v>1.4591513529088203</v>
      </c>
      <c r="AC99" s="304"/>
      <c r="AD99" s="304">
        <v>0.86125328483709584</v>
      </c>
      <c r="AE99" s="304">
        <v>0.78867725619726026</v>
      </c>
      <c r="AF99" s="304">
        <v>0.53090207988991744</v>
      </c>
      <c r="AG99" s="304"/>
      <c r="AH99" s="304">
        <v>0.23518260925188628</v>
      </c>
      <c r="AI99" s="304">
        <v>0.21091974695180188</v>
      </c>
      <c r="AJ99" s="304">
        <v>0.12609969231099197</v>
      </c>
      <c r="AK99" s="304"/>
      <c r="AL99" s="304">
        <v>0.11066494539190889</v>
      </c>
      <c r="AM99" s="304">
        <v>0.14443225269631574</v>
      </c>
      <c r="AN99" s="304">
        <v>0.13706423151193453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2.976486891805997</v>
      </c>
      <c r="C100" s="305">
        <f t="shared" si="83"/>
        <v>3.4775576932719972</v>
      </c>
      <c r="D100" s="305">
        <f t="shared" si="84"/>
        <v>3.0386163586349424</v>
      </c>
      <c r="E100" s="304"/>
      <c r="F100" s="304">
        <v>2.4617489765934881E-2</v>
      </c>
      <c r="G100" s="304">
        <v>5.3786794840167775E-2</v>
      </c>
      <c r="H100" s="304">
        <v>8.8048513258423056E-2</v>
      </c>
      <c r="I100" s="304"/>
      <c r="J100" s="304">
        <v>5.1147644559557573E-2</v>
      </c>
      <c r="K100" s="304">
        <v>0.10131439203444705</v>
      </c>
      <c r="L100" s="304">
        <v>0.11588172203583895</v>
      </c>
      <c r="M100" s="304"/>
      <c r="N100" s="304">
        <v>0.21761212749902906</v>
      </c>
      <c r="O100" s="304">
        <v>0.32095161563866109</v>
      </c>
      <c r="P100" s="304">
        <v>0.39678616117199311</v>
      </c>
      <c r="Q100" s="304"/>
      <c r="R100" s="304">
        <v>0.1373470202683689</v>
      </c>
      <c r="S100" s="304">
        <v>0.22708805413044386</v>
      </c>
      <c r="T100" s="304">
        <v>0.31907607571864965</v>
      </c>
      <c r="U100" s="304"/>
      <c r="V100" s="304">
        <v>0.22716734055767507</v>
      </c>
      <c r="W100" s="304">
        <v>0.31840056896958419</v>
      </c>
      <c r="X100" s="304">
        <v>0.41939775105632426</v>
      </c>
      <c r="Y100" s="304"/>
      <c r="Z100" s="304">
        <v>0.79658902814495569</v>
      </c>
      <c r="AA100" s="304">
        <v>0.87113145391363689</v>
      </c>
      <c r="AB100" s="304">
        <v>0.89227004760071571</v>
      </c>
      <c r="AC100" s="304"/>
      <c r="AD100" s="304">
        <v>0.59929256942468723</v>
      </c>
      <c r="AE100" s="304">
        <v>0.65959795169185531</v>
      </c>
      <c r="AF100" s="304">
        <v>0.27843876880724949</v>
      </c>
      <c r="AG100" s="304"/>
      <c r="AH100" s="304">
        <v>0.76342746390913574</v>
      </c>
      <c r="AI100" s="304">
        <v>0.75846394447986265</v>
      </c>
      <c r="AJ100" s="304">
        <v>0.38046904426463291</v>
      </c>
      <c r="AK100" s="304"/>
      <c r="AL100" s="304">
        <v>0.159286207676653</v>
      </c>
      <c r="AM100" s="304">
        <v>0.16682291757333867</v>
      </c>
      <c r="AN100" s="304">
        <v>0.14824827472111551</v>
      </c>
    </row>
    <row r="101" spans="1:40" x14ac:dyDescent="0.2">
      <c r="A101" s="39" t="str">
        <f t="shared" si="80"/>
        <v>Elementary occupations</v>
      </c>
      <c r="B101" s="307">
        <f t="shared" si="82"/>
        <v>10.306015147683029</v>
      </c>
      <c r="C101" s="307">
        <f t="shared" si="83"/>
        <v>8.7628069637971446</v>
      </c>
      <c r="D101" s="307">
        <f t="shared" si="84"/>
        <v>6.5000390381715061</v>
      </c>
      <c r="E101" s="307"/>
      <c r="F101" s="307">
        <v>6.6214883375307195E-3</v>
      </c>
      <c r="G101" s="307">
        <v>1.0892585889437711E-2</v>
      </c>
      <c r="H101" s="307">
        <v>1.2343862422836206E-2</v>
      </c>
      <c r="I101" s="307"/>
      <c r="J101" s="307">
        <v>0.10214863661708651</v>
      </c>
      <c r="K101" s="307">
        <v>0.16265306661964715</v>
      </c>
      <c r="L101" s="307">
        <v>0.22925082707029598</v>
      </c>
      <c r="M101" s="307"/>
      <c r="N101" s="307">
        <v>0.39836162875112113</v>
      </c>
      <c r="O101" s="307">
        <v>0.51255079904589118</v>
      </c>
      <c r="P101" s="307">
        <v>0.59424083427387442</v>
      </c>
      <c r="Q101" s="307"/>
      <c r="R101" s="307">
        <v>0.35349279160270702</v>
      </c>
      <c r="S101" s="307">
        <v>0.43068850463566494</v>
      </c>
      <c r="T101" s="307">
        <v>0.48585749856353744</v>
      </c>
      <c r="U101" s="307"/>
      <c r="V101" s="307">
        <v>0.26059352147674336</v>
      </c>
      <c r="W101" s="307">
        <v>0.32129932961808044</v>
      </c>
      <c r="X101" s="307">
        <v>0.36713514976860462</v>
      </c>
      <c r="Y101" s="307"/>
      <c r="Z101" s="307">
        <v>2.0801873394946755</v>
      </c>
      <c r="AA101" s="307">
        <v>2.0469005520803334</v>
      </c>
      <c r="AB101" s="307">
        <v>1.8233568832615845</v>
      </c>
      <c r="AC101" s="307"/>
      <c r="AD101" s="307">
        <v>3.8407606198481061</v>
      </c>
      <c r="AE101" s="307">
        <v>3.2116766756559758</v>
      </c>
      <c r="AF101" s="307">
        <v>2.2061725445212823</v>
      </c>
      <c r="AG101" s="307"/>
      <c r="AH101" s="307">
        <v>2.4742810759295719</v>
      </c>
      <c r="AI101" s="307">
        <v>1.6211075156975758</v>
      </c>
      <c r="AJ101" s="307">
        <v>0.4247739693045503</v>
      </c>
      <c r="AK101" s="307"/>
      <c r="AL101" s="307">
        <v>0.78956804562548599</v>
      </c>
      <c r="AM101" s="307">
        <v>0.44503793455453822</v>
      </c>
      <c r="AN101" s="307">
        <v>0.35690746898494019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West Yorkshire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West Yorkshire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West Yorkshire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Yorkshire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Yorkshire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Yorkshire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Yorkshire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Yorkshire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West Yorkshire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0.83698466920869963</v>
      </c>
      <c r="C8" s="69">
        <v>1.0523523715107621</v>
      </c>
      <c r="D8" s="69">
        <v>0.99619938966813704</v>
      </c>
      <c r="E8" s="69">
        <v>1.2809772802418566</v>
      </c>
      <c r="F8" s="69">
        <v>1.7604567392232691</v>
      </c>
      <c r="G8" s="10"/>
      <c r="H8" s="69">
        <f>F8-D8</f>
        <v>0.76425734955513203</v>
      </c>
      <c r="I8" s="69">
        <f>'RD T1'!E36</f>
        <v>0.81191212096249832</v>
      </c>
      <c r="J8" s="69">
        <f>SUM(H8:I8)</f>
        <v>1.5761694705176303</v>
      </c>
      <c r="L8" t="str">
        <f>A8</f>
        <v>11 Corporate managers and directors</v>
      </c>
      <c r="M8" s="69">
        <v>7.3612044637200054</v>
      </c>
      <c r="N8" s="69">
        <v>9.6892876520000826</v>
      </c>
      <c r="O8" s="69">
        <v>9.1426044641744699</v>
      </c>
      <c r="P8" s="69">
        <v>11.656349872841124</v>
      </c>
      <c r="Q8" s="69">
        <v>16.190119932932902</v>
      </c>
      <c r="R8" s="10"/>
      <c r="S8" s="69">
        <f>Q8-O8</f>
        <v>7.0475154687584318</v>
      </c>
      <c r="T8" s="69">
        <f>'RD T1'!E65</f>
        <v>7.5922231948032657</v>
      </c>
      <c r="U8" s="69">
        <f>SUM(S8:T8)</f>
        <v>14.639738663561698</v>
      </c>
      <c r="W8" t="str">
        <f>A8</f>
        <v>11 Corporate managers and directors</v>
      </c>
      <c r="X8" s="69">
        <v>17.749789564128289</v>
      </c>
      <c r="Y8" s="69">
        <v>22.243408337615833</v>
      </c>
      <c r="Z8" s="69">
        <v>23.122570526336368</v>
      </c>
      <c r="AA8" s="69">
        <v>23.712041068791521</v>
      </c>
      <c r="AB8" s="69">
        <v>28.3071980302466</v>
      </c>
      <c r="AC8" s="69"/>
      <c r="AD8" s="69">
        <f>AB8-Z8</f>
        <v>5.1846275039102316</v>
      </c>
      <c r="AE8" s="69">
        <f>'RD T1'!E94</f>
        <v>14.907495092611436</v>
      </c>
      <c r="AF8" s="69">
        <f>SUM(AD8:AE8)</f>
        <v>20.092122596521669</v>
      </c>
      <c r="AH8" t="str">
        <f>L8</f>
        <v>11 Corporate managers and directors</v>
      </c>
      <c r="AI8" s="69">
        <v>3.7230145285424894</v>
      </c>
      <c r="AJ8" s="69">
        <v>4.2272743553028391</v>
      </c>
      <c r="AK8" s="69">
        <v>4.5953974862502207</v>
      </c>
      <c r="AL8" s="69">
        <v>4.3645680354378387</v>
      </c>
      <c r="AM8" s="69">
        <v>4.7555177747328585</v>
      </c>
      <c r="AN8" s="69"/>
      <c r="AO8" s="69">
        <f>AM8-AK8</f>
        <v>0.16012028848263782</v>
      </c>
      <c r="AP8" s="69">
        <f>'RD T1'!E123</f>
        <v>2.4453132579352594</v>
      </c>
      <c r="AQ8" s="69">
        <f>SUM(AO8:AP8)</f>
        <v>2.6054335464178973</v>
      </c>
      <c r="AS8" t="str">
        <f>W8</f>
        <v>11 Corporate managers and directors</v>
      </c>
      <c r="AT8" s="69">
        <v>5.113111667293035</v>
      </c>
      <c r="AU8" s="69">
        <v>5.9179976494339206</v>
      </c>
      <c r="AV8" s="69">
        <v>6.4309339327557824</v>
      </c>
      <c r="AW8" s="69">
        <v>6.1265688207181421</v>
      </c>
      <c r="AX8" s="69">
        <v>6.8957453215541964</v>
      </c>
      <c r="AY8" s="69"/>
      <c r="AZ8" s="69">
        <f>AX8-AV8</f>
        <v>0.46481138879841399</v>
      </c>
      <c r="BA8" s="69">
        <f>'RD T1'!E152</f>
        <v>3.5192401091252821</v>
      </c>
      <c r="BB8" s="69">
        <f>SUM(AZ8:BA8)</f>
        <v>3.9840514979236961</v>
      </c>
      <c r="BD8" t="str">
        <f>AH8</f>
        <v>11 Corporate managers and directors</v>
      </c>
      <c r="BE8" s="69">
        <v>13.201849518752667</v>
      </c>
      <c r="BF8" s="69">
        <v>15.765567125431522</v>
      </c>
      <c r="BG8" s="69">
        <v>18.788377543493393</v>
      </c>
      <c r="BH8" s="69">
        <v>14.873018932631796</v>
      </c>
      <c r="BI8" s="69">
        <v>16.273905161201903</v>
      </c>
      <c r="BJ8" s="69"/>
      <c r="BK8" s="69">
        <f>BI8-BG8</f>
        <v>-2.5144723822914905</v>
      </c>
      <c r="BL8" s="69">
        <f>'RD T1'!E181</f>
        <v>6.7804089201229498</v>
      </c>
      <c r="BM8" s="69">
        <f>SUM(BK8:BL8)</f>
        <v>4.2659365378314593</v>
      </c>
      <c r="BO8" t="str">
        <f>AS8</f>
        <v>11 Corporate managers and directors</v>
      </c>
      <c r="BP8" s="69">
        <v>10.606521065672025</v>
      </c>
      <c r="BQ8" s="69">
        <v>11.417325578958216</v>
      </c>
      <c r="BR8" s="69">
        <v>12.982298621615227</v>
      </c>
      <c r="BS8" s="69">
        <v>9.3482596330369887</v>
      </c>
      <c r="BT8" s="69">
        <v>7.0496441298948724</v>
      </c>
      <c r="BU8" s="69"/>
      <c r="BV8" s="69">
        <f>BT8-BR8</f>
        <v>-5.9326544917203545</v>
      </c>
      <c r="BW8" s="69">
        <f>'RD T1'!E210</f>
        <v>3.9834002602664889</v>
      </c>
      <c r="BX8" s="69">
        <f>SUM(BV8:BW8)</f>
        <v>-1.9492542314538657</v>
      </c>
      <c r="BZ8" t="str">
        <f>BD8</f>
        <v>11 Corporate managers and directors</v>
      </c>
      <c r="CA8" s="69">
        <v>7.7683642130151762</v>
      </c>
      <c r="CB8" s="69">
        <v>8.2640595912101702</v>
      </c>
      <c r="CC8" s="69">
        <v>8.6331912968567686</v>
      </c>
      <c r="CD8" s="69">
        <v>7.3843762624225908</v>
      </c>
      <c r="CE8" s="69">
        <v>5.3522763018716821</v>
      </c>
      <c r="CF8" s="69"/>
      <c r="CG8" s="69">
        <f>CE8-CC8</f>
        <v>-3.2809149949850864</v>
      </c>
      <c r="CH8" s="69">
        <f>'RD T1'!E239</f>
        <v>2.8180134762014619</v>
      </c>
      <c r="CI8" s="69">
        <f>SUM(CG8:CH8)</f>
        <v>-0.46290151878362451</v>
      </c>
      <c r="CK8" t="str">
        <f>BO8</f>
        <v>11 Corporate managers and directors</v>
      </c>
      <c r="CL8" s="69">
        <v>1.7513560367162908</v>
      </c>
      <c r="CM8" s="69">
        <v>2.1221687301656247</v>
      </c>
      <c r="CN8" s="69">
        <v>1.6850124646104216</v>
      </c>
      <c r="CO8" s="69">
        <v>1.2884107583185158</v>
      </c>
      <c r="CP8" s="69">
        <v>1.0354007976594297</v>
      </c>
      <c r="CQ8" s="69"/>
      <c r="CR8" s="69">
        <f>CP8-CN8</f>
        <v>-0.64961166695099193</v>
      </c>
      <c r="CS8" s="69">
        <f>'RD T1'!E268</f>
        <v>0.44826242173192143</v>
      </c>
      <c r="CT8" s="69">
        <f>SUM(CR8:CS8)</f>
        <v>-0.20134924521907049</v>
      </c>
    </row>
    <row r="9" spans="1:98" x14ac:dyDescent="0.2">
      <c r="A9" s="10" t="str">
        <f>name!D5</f>
        <v>12 Other managers and proprietors</v>
      </c>
      <c r="B9" s="69">
        <v>0.36476503776719094</v>
      </c>
      <c r="C9" s="69">
        <v>0.43606958892271003</v>
      </c>
      <c r="D9" s="69">
        <v>0.42445737762700886</v>
      </c>
      <c r="E9" s="69">
        <v>0.71638722071809302</v>
      </c>
      <c r="F9" s="69">
        <v>1.0598956791049094</v>
      </c>
      <c r="H9" s="69">
        <f t="shared" ref="H9:H32" si="26">F9-D9</f>
        <v>0.63543830147790059</v>
      </c>
      <c r="I9" s="69">
        <f>'RD T1'!E37</f>
        <v>0.5380953876821104</v>
      </c>
      <c r="J9" s="69">
        <f t="shared" ref="J9:J32" si="27">SUM(H9:I9)</f>
        <v>1.173533689160011</v>
      </c>
      <c r="L9" t="str">
        <f t="shared" ref="L9:L32" si="28">A9</f>
        <v>12 Other managers and proprietors</v>
      </c>
      <c r="M9" s="69">
        <v>2.888776442147837</v>
      </c>
      <c r="N9" s="69">
        <v>3.602921651343967</v>
      </c>
      <c r="O9" s="69">
        <v>3.3413449543478944</v>
      </c>
      <c r="P9" s="69">
        <v>5.6615015538345546</v>
      </c>
      <c r="Q9" s="69">
        <v>8.7206790035079269</v>
      </c>
      <c r="S9" s="69">
        <f t="shared" ref="S9:S35" si="29">Q9-O9</f>
        <v>5.3793340491600325</v>
      </c>
      <c r="T9" s="69">
        <f>'RD T1'!E66</f>
        <v>4.1987412433667322</v>
      </c>
      <c r="U9" s="69">
        <f t="shared" ref="U9:U32" si="30">SUM(S9:T9)</f>
        <v>9.5780752925267656</v>
      </c>
      <c r="W9" t="str">
        <f t="shared" ref="W9:W32" si="31">A9</f>
        <v>12 Other managers and proprietors</v>
      </c>
      <c r="X9" s="69">
        <v>6.8509693402646068</v>
      </c>
      <c r="Y9" s="69">
        <v>7.8105538141866129</v>
      </c>
      <c r="Z9" s="69">
        <v>7.8905078983122356</v>
      </c>
      <c r="AA9" s="69">
        <v>10.700173334201343</v>
      </c>
      <c r="AB9" s="69">
        <v>13.873054897932086</v>
      </c>
      <c r="AC9" s="69"/>
      <c r="AD9" s="69">
        <f t="shared" ref="AD9:AD32" si="32">AB9-Z9</f>
        <v>5.9825469996198501</v>
      </c>
      <c r="AE9" s="69">
        <f>'RD T1'!E95</f>
        <v>7.4345800752073217</v>
      </c>
      <c r="AF9" s="69">
        <f t="shared" ref="AF9:AF32" si="33">SUM(AD9:AE9)</f>
        <v>13.417127074827171</v>
      </c>
      <c r="AH9" t="str">
        <f t="shared" ref="AH9:AH32" si="34">L9</f>
        <v>12 Other managers and proprietors</v>
      </c>
      <c r="AI9" s="69">
        <v>1.9910708125074481</v>
      </c>
      <c r="AJ9" s="69">
        <v>2.2684346739125196</v>
      </c>
      <c r="AK9" s="69">
        <v>2.4098425551411942</v>
      </c>
      <c r="AL9" s="69">
        <v>3.0110697064519099</v>
      </c>
      <c r="AM9" s="69">
        <v>3.7445502369708432</v>
      </c>
      <c r="AN9" s="69"/>
      <c r="AO9" s="69">
        <f t="shared" ref="AO9:AO32" si="35">AM9-AK9</f>
        <v>1.3347076818296491</v>
      </c>
      <c r="AP9" s="69">
        <f>'RD T1'!E124</f>
        <v>2.0583713062075395</v>
      </c>
      <c r="AQ9" s="69">
        <f t="shared" ref="AQ9:AQ32" si="36">SUM(AO9:AP9)</f>
        <v>3.3930789880371885</v>
      </c>
      <c r="AS9" t="str">
        <f t="shared" ref="AS9:AS32" si="37">W9</f>
        <v>12 Other managers and proprietors</v>
      </c>
      <c r="AT9" s="69">
        <v>2.2051612595759154</v>
      </c>
      <c r="AU9" s="69">
        <v>2.4399550069493783</v>
      </c>
      <c r="AV9" s="69">
        <v>2.4715988561746443</v>
      </c>
      <c r="AW9" s="69">
        <v>3.2639391258370187</v>
      </c>
      <c r="AX9" s="69">
        <v>4.0445299540890964</v>
      </c>
      <c r="AY9" s="69"/>
      <c r="AZ9" s="69">
        <f t="shared" ref="AZ9:AZ32" si="38">AX9-AV9</f>
        <v>1.5729310979144522</v>
      </c>
      <c r="BA9" s="69">
        <f>'RD T1'!E153</f>
        <v>2.0732631418557657</v>
      </c>
      <c r="BB9" s="69">
        <f t="shared" ref="BB9:BB32" si="39">SUM(AZ9:BA9)</f>
        <v>3.6461942397702178</v>
      </c>
      <c r="BD9" t="str">
        <f t="shared" ref="BD9:BD32" si="40">AH9</f>
        <v>12 Other managers and proprietors</v>
      </c>
      <c r="BE9" s="69">
        <v>6.687479529532939</v>
      </c>
      <c r="BF9" s="69">
        <v>6.9480429685664378</v>
      </c>
      <c r="BG9" s="69">
        <v>7.9686592728837331</v>
      </c>
      <c r="BH9" s="69">
        <v>8.3136197641961491</v>
      </c>
      <c r="BI9" s="69">
        <v>9.4093305781519483</v>
      </c>
      <c r="BJ9" s="69"/>
      <c r="BK9" s="69">
        <f t="shared" ref="BK9:BK32" si="41">BI9-BG9</f>
        <v>1.4406713052682152</v>
      </c>
      <c r="BL9" s="69">
        <f>'RD T1'!E182</f>
        <v>4.0123240272294129</v>
      </c>
      <c r="BM9" s="69">
        <f t="shared" ref="BM9:BM32" si="42">SUM(BK9:BL9)</f>
        <v>5.4529953324976281</v>
      </c>
      <c r="BO9" t="str">
        <f t="shared" ref="BO9:BO32" si="43">AS9</f>
        <v>12 Other managers and proprietors</v>
      </c>
      <c r="BP9" s="69">
        <v>6.8831203743488123</v>
      </c>
      <c r="BQ9" s="69">
        <v>7.0994864356587524</v>
      </c>
      <c r="BR9" s="69">
        <v>7.7165456380939732</v>
      </c>
      <c r="BS9" s="69">
        <v>7.7457027416158928</v>
      </c>
      <c r="BT9" s="69">
        <v>6.9458352265645651</v>
      </c>
      <c r="BU9" s="69"/>
      <c r="BV9" s="69">
        <f t="shared" ref="BV9:BV32" si="44">BT9-BR9</f>
        <v>-0.77071041152940811</v>
      </c>
      <c r="BW9" s="69">
        <f>'RD T1'!E211</f>
        <v>4.0662733352047686</v>
      </c>
      <c r="BX9" s="69">
        <f t="shared" ref="BX9:BX32" si="45">SUM(BV9:BW9)</f>
        <v>3.2955629236753605</v>
      </c>
      <c r="BZ9" t="str">
        <f t="shared" ref="BZ9:BZ32" si="46">BD9</f>
        <v>12 Other managers and proprietors</v>
      </c>
      <c r="CA9" s="69">
        <v>4.9564258883191243</v>
      </c>
      <c r="CB9" s="69">
        <v>4.9429990337483281</v>
      </c>
      <c r="CC9" s="69">
        <v>4.5812549731681091</v>
      </c>
      <c r="CD9" s="69">
        <v>4.6258538867429921</v>
      </c>
      <c r="CE9" s="69">
        <v>3.3423536354085939</v>
      </c>
      <c r="CF9" s="69"/>
      <c r="CG9" s="69">
        <f t="shared" ref="CG9:CG32" si="47">CE9-CC9</f>
        <v>-1.2389013377595153</v>
      </c>
      <c r="CH9" s="69">
        <f>'RD T1'!E240</f>
        <v>1.8192828228984399</v>
      </c>
      <c r="CI9" s="69">
        <f t="shared" ref="CI9:CI32" si="48">SUM(CG9:CH9)</f>
        <v>0.58038148513892462</v>
      </c>
      <c r="CK9" t="str">
        <f t="shared" ref="CK9:CK32" si="49">BO9</f>
        <v>12 Other managers and proprietors</v>
      </c>
      <c r="CL9" s="69">
        <v>1.8904978709067968</v>
      </c>
      <c r="CM9" s="69">
        <v>1.9469584920797995</v>
      </c>
      <c r="CN9" s="69">
        <v>1.5101974503906637</v>
      </c>
      <c r="CO9" s="69">
        <v>1.6951338659874282</v>
      </c>
      <c r="CP9" s="69">
        <v>1.3483814585680649</v>
      </c>
      <c r="CQ9" s="69"/>
      <c r="CR9" s="69">
        <f t="shared" ref="CR9:CR32" si="50">CP9-CN9</f>
        <v>-0.16181599182259876</v>
      </c>
      <c r="CS9" s="69">
        <f>'RD T1'!E269</f>
        <v>0.59923807883396962</v>
      </c>
      <c r="CT9" s="69">
        <f t="shared" ref="CT9:CT32" si="51">SUM(CR9:CS9)</f>
        <v>0.43742208701137086</v>
      </c>
    </row>
    <row r="10" spans="1:98" x14ac:dyDescent="0.2">
      <c r="A10" s="10" t="str">
        <f>name!D6</f>
        <v>21 Science, research, engineering and technology professionals</v>
      </c>
      <c r="B10" s="69">
        <v>2.4197944274140011</v>
      </c>
      <c r="C10" s="69">
        <v>2.9808329396824558</v>
      </c>
      <c r="D10" s="69">
        <v>2.89652270302981</v>
      </c>
      <c r="E10" s="69">
        <v>3.8783350207460137</v>
      </c>
      <c r="F10" s="69">
        <v>5.0142846389345239</v>
      </c>
      <c r="G10" s="11"/>
      <c r="H10" s="69">
        <f t="shared" si="26"/>
        <v>2.117761935904714</v>
      </c>
      <c r="I10" s="69">
        <f>'RD T1'!E38</f>
        <v>1.7361361985507946</v>
      </c>
      <c r="J10" s="69">
        <f t="shared" si="27"/>
        <v>3.8538981344555086</v>
      </c>
      <c r="L10" t="str">
        <f t="shared" si="28"/>
        <v>21 Science, research, engineering and technology professionals</v>
      </c>
      <c r="M10" s="69">
        <v>9.0981824482341853</v>
      </c>
      <c r="N10" s="69">
        <v>12.085212103811607</v>
      </c>
      <c r="O10" s="69">
        <v>11.674129467346676</v>
      </c>
      <c r="P10" s="69">
        <v>16.238258814012337</v>
      </c>
      <c r="Q10" s="69">
        <v>21.529341520487431</v>
      </c>
      <c r="R10" s="11"/>
      <c r="S10" s="69">
        <f t="shared" si="29"/>
        <v>9.8552120531407557</v>
      </c>
      <c r="T10" s="69">
        <f>'RD T1'!E67</f>
        <v>7.6488882096483612</v>
      </c>
      <c r="U10" s="69">
        <f t="shared" si="30"/>
        <v>17.504100262789116</v>
      </c>
      <c r="W10" t="str">
        <f t="shared" si="31"/>
        <v>21 Science, research, engineering and technology professionals</v>
      </c>
      <c r="X10" s="69">
        <v>16.64601251243252</v>
      </c>
      <c r="Y10" s="69">
        <v>20.007641932981311</v>
      </c>
      <c r="Z10" s="69">
        <v>21.217355591775505</v>
      </c>
      <c r="AA10" s="69">
        <v>22.62427745375534</v>
      </c>
      <c r="AB10" s="69">
        <v>25.278249895364763</v>
      </c>
      <c r="AC10" s="69"/>
      <c r="AD10" s="69">
        <f t="shared" si="32"/>
        <v>4.060894303589258</v>
      </c>
      <c r="AE10" s="69">
        <f>'RD T1'!E96</f>
        <v>9.3072124880844189</v>
      </c>
      <c r="AF10" s="69">
        <f t="shared" si="33"/>
        <v>13.368106791673677</v>
      </c>
      <c r="AH10" t="str">
        <f t="shared" si="34"/>
        <v>21 Science, research, engineering and technology professionals</v>
      </c>
      <c r="AI10" s="69">
        <v>1.7724070606840405</v>
      </c>
      <c r="AJ10" s="69">
        <v>2.0463253972470108</v>
      </c>
      <c r="AK10" s="69">
        <v>2.3150057862208735</v>
      </c>
      <c r="AL10" s="69">
        <v>2.4329268360465228</v>
      </c>
      <c r="AM10" s="69">
        <v>2.7369184774025923</v>
      </c>
      <c r="AN10" s="69"/>
      <c r="AO10" s="69">
        <f t="shared" si="35"/>
        <v>0.42191269118171881</v>
      </c>
      <c r="AP10" s="69">
        <f>'RD T1'!E125</f>
        <v>0.97131380089125641</v>
      </c>
      <c r="AQ10" s="69">
        <f t="shared" si="36"/>
        <v>1.3932264920729751</v>
      </c>
      <c r="AS10" t="str">
        <f t="shared" si="37"/>
        <v>21 Science, research, engineering and technology professionals</v>
      </c>
      <c r="AT10" s="69">
        <v>4.4803554769977403</v>
      </c>
      <c r="AU10" s="69">
        <v>5.2872994153663351</v>
      </c>
      <c r="AV10" s="69">
        <v>5.7150817414780262</v>
      </c>
      <c r="AW10" s="69">
        <v>5.7285573187881917</v>
      </c>
      <c r="AX10" s="69">
        <v>6.1495422852636086</v>
      </c>
      <c r="AY10" s="69"/>
      <c r="AZ10" s="69">
        <f t="shared" si="38"/>
        <v>0.43446054378558241</v>
      </c>
      <c r="BA10" s="69">
        <f>'RD T1'!E154</f>
        <v>2.1561066519626815</v>
      </c>
      <c r="BB10" s="69">
        <f t="shared" si="39"/>
        <v>2.5905671957482639</v>
      </c>
      <c r="BD10" t="str">
        <f t="shared" si="40"/>
        <v>21 Science, research, engineering and technology professionals</v>
      </c>
      <c r="BE10" s="69">
        <v>7.3223397063380071</v>
      </c>
      <c r="BF10" s="69">
        <v>8.4836268897907896</v>
      </c>
      <c r="BG10" s="69">
        <v>10.225109998190396</v>
      </c>
      <c r="BH10" s="69">
        <v>8.1272476704561765</v>
      </c>
      <c r="BI10" s="69">
        <v>8.1392146851326217</v>
      </c>
      <c r="BJ10" s="69"/>
      <c r="BK10" s="69">
        <f t="shared" si="41"/>
        <v>-2.0858953130577742</v>
      </c>
      <c r="BL10" s="69">
        <f>'RD T1'!E183</f>
        <v>2.4043923100422466</v>
      </c>
      <c r="BM10" s="69">
        <f t="shared" si="42"/>
        <v>0.31849699698447242</v>
      </c>
      <c r="BO10" t="str">
        <f t="shared" si="43"/>
        <v>21 Science, research, engineering and technology professionals</v>
      </c>
      <c r="BP10" s="69">
        <v>5.2956389395958965</v>
      </c>
      <c r="BQ10" s="69">
        <v>5.7698755616920243</v>
      </c>
      <c r="BR10" s="69">
        <v>6.9286746018364331</v>
      </c>
      <c r="BS10" s="69">
        <v>5.5627329776940337</v>
      </c>
      <c r="BT10" s="69">
        <v>4.5821121888610827</v>
      </c>
      <c r="BU10" s="69"/>
      <c r="BV10" s="69">
        <f t="shared" si="44"/>
        <v>-2.3465624129753504</v>
      </c>
      <c r="BW10" s="69">
        <f>'RD T1'!E212</f>
        <v>1.80642494257675</v>
      </c>
      <c r="BX10" s="69">
        <f t="shared" si="45"/>
        <v>-0.54013747039860038</v>
      </c>
      <c r="BZ10" t="str">
        <f t="shared" si="46"/>
        <v>21 Science, research, engineering and technology professionals</v>
      </c>
      <c r="CA10" s="69">
        <v>3.4115744290502628</v>
      </c>
      <c r="CB10" s="69">
        <v>3.7277788629749198</v>
      </c>
      <c r="CC10" s="69">
        <v>3.9960826637955797</v>
      </c>
      <c r="CD10" s="69">
        <v>3.7233590024534839</v>
      </c>
      <c r="CE10" s="69">
        <v>2.77379371966971</v>
      </c>
      <c r="CF10" s="69"/>
      <c r="CG10" s="69">
        <f t="shared" si="47"/>
        <v>-1.2222889441258697</v>
      </c>
      <c r="CH10" s="69">
        <f>'RD T1'!E241</f>
        <v>0.94398330525787943</v>
      </c>
      <c r="CI10" s="69">
        <f t="shared" si="48"/>
        <v>-0.27830563886799031</v>
      </c>
      <c r="CK10" t="str">
        <f t="shared" si="49"/>
        <v>21 Science, research, engineering and technology professionals</v>
      </c>
      <c r="CL10" s="69">
        <v>0.67984173493670819</v>
      </c>
      <c r="CM10" s="69">
        <v>1.0012519748001967</v>
      </c>
      <c r="CN10" s="69">
        <v>0.93255193000268377</v>
      </c>
      <c r="CO10" s="69">
        <v>1.0159465336963209</v>
      </c>
      <c r="CP10" s="69">
        <v>0.7859463687999364</v>
      </c>
      <c r="CQ10" s="69"/>
      <c r="CR10" s="69">
        <f t="shared" si="50"/>
        <v>-0.14660556120274737</v>
      </c>
      <c r="CS10" s="69">
        <f>'RD T1'!E270</f>
        <v>0.29713801485010483</v>
      </c>
      <c r="CT10" s="69">
        <f t="shared" si="51"/>
        <v>0.15053245364735746</v>
      </c>
    </row>
    <row r="11" spans="1:98" x14ac:dyDescent="0.2">
      <c r="A11" s="10" t="str">
        <f>name!D7</f>
        <v>22 Health professionals</v>
      </c>
      <c r="B11" s="69">
        <v>2.582800397459394</v>
      </c>
      <c r="C11" s="69">
        <v>3.3658128858242788</v>
      </c>
      <c r="D11" s="69">
        <v>3.2483752203433061</v>
      </c>
      <c r="E11" s="69">
        <v>4.5992374614607119</v>
      </c>
      <c r="F11" s="69">
        <v>6.3425661743326982</v>
      </c>
      <c r="G11" s="11"/>
      <c r="H11" s="69">
        <f t="shared" si="26"/>
        <v>3.0941909539893921</v>
      </c>
      <c r="I11" s="69">
        <f>'RD T1'!E39</f>
        <v>2.6226097304187577</v>
      </c>
      <c r="J11" s="69">
        <f t="shared" si="27"/>
        <v>5.7168006844081498</v>
      </c>
      <c r="L11" t="str">
        <f t="shared" si="28"/>
        <v>22 Health professionals</v>
      </c>
      <c r="M11" s="69">
        <v>7.2129201777608323</v>
      </c>
      <c r="N11" s="69">
        <v>9.9069434712376481</v>
      </c>
      <c r="O11" s="69">
        <v>9.4085630069750934</v>
      </c>
      <c r="P11" s="69">
        <v>13.087727901123488</v>
      </c>
      <c r="Q11" s="69">
        <v>17.845872633866648</v>
      </c>
      <c r="R11" s="11"/>
      <c r="S11" s="69">
        <f t="shared" si="29"/>
        <v>8.4373096268915546</v>
      </c>
      <c r="T11" s="69">
        <f>'RD T1'!E68</f>
        <v>7.817925054986036</v>
      </c>
      <c r="U11" s="69">
        <f t="shared" si="30"/>
        <v>16.255234681877589</v>
      </c>
      <c r="W11" t="str">
        <f t="shared" si="31"/>
        <v>22 Health professionals</v>
      </c>
      <c r="X11" s="69">
        <v>15.849319986127814</v>
      </c>
      <c r="Y11" s="69">
        <v>19.206302017336871</v>
      </c>
      <c r="Z11" s="69">
        <v>19.656606038946588</v>
      </c>
      <c r="AA11" s="69">
        <v>21.948647990200485</v>
      </c>
      <c r="AB11" s="69">
        <v>24.100447707968172</v>
      </c>
      <c r="AC11" s="69"/>
      <c r="AD11" s="69">
        <f t="shared" si="32"/>
        <v>4.4438416690215838</v>
      </c>
      <c r="AE11" s="69">
        <f>'RD T1'!E97</f>
        <v>12.771921590476639</v>
      </c>
      <c r="AF11" s="69">
        <f t="shared" si="33"/>
        <v>17.215763259498225</v>
      </c>
      <c r="AH11" t="str">
        <f t="shared" si="34"/>
        <v>22 Health professionals</v>
      </c>
      <c r="AI11" s="69">
        <v>8.3647408908962309</v>
      </c>
      <c r="AJ11" s="69">
        <v>6.7690561787534076</v>
      </c>
      <c r="AK11" s="69">
        <v>6.2147925943320566</v>
      </c>
      <c r="AL11" s="69">
        <v>3.6895989584816293</v>
      </c>
      <c r="AM11" s="69">
        <v>1.3503491493145361</v>
      </c>
      <c r="AN11" s="69"/>
      <c r="AO11" s="69">
        <f t="shared" si="35"/>
        <v>-4.8644434450175202</v>
      </c>
      <c r="AP11" s="69">
        <f>'RD T1'!E126</f>
        <v>1.1957022073328873</v>
      </c>
      <c r="AQ11" s="69">
        <f t="shared" si="36"/>
        <v>-3.6687412376846327</v>
      </c>
      <c r="AS11" t="str">
        <f t="shared" si="37"/>
        <v>22 Health professionals</v>
      </c>
      <c r="AT11" s="69">
        <v>0.99333126428168472</v>
      </c>
      <c r="AU11" s="69">
        <v>1.2272887232754521</v>
      </c>
      <c r="AV11" s="69">
        <v>1.3691585700252775</v>
      </c>
      <c r="AW11" s="69">
        <v>1.4904649534020933</v>
      </c>
      <c r="AX11" s="69">
        <v>1.7205456951623419</v>
      </c>
      <c r="AY11" s="69"/>
      <c r="AZ11" s="69">
        <f t="shared" si="38"/>
        <v>0.35138712513706438</v>
      </c>
      <c r="BA11" s="69">
        <f>'RD T1'!E155</f>
        <v>0.78758035157019468</v>
      </c>
      <c r="BB11" s="69">
        <f t="shared" si="39"/>
        <v>1.1389674767072591</v>
      </c>
      <c r="BD11" t="str">
        <f t="shared" si="40"/>
        <v>22 Health professionals</v>
      </c>
      <c r="BE11" s="69">
        <v>4.3748924870458152</v>
      </c>
      <c r="BF11" s="69">
        <v>5.5638939475060383</v>
      </c>
      <c r="BG11" s="69">
        <v>6.6999096607572426</v>
      </c>
      <c r="BH11" s="69">
        <v>6.9707349783846366</v>
      </c>
      <c r="BI11" s="69">
        <v>8.2864080300282303</v>
      </c>
      <c r="BJ11" s="69"/>
      <c r="BK11" s="69">
        <f t="shared" si="41"/>
        <v>1.5864983692709878</v>
      </c>
      <c r="BL11" s="69">
        <f>'RD T1'!E184</f>
        <v>4.0155551012433559</v>
      </c>
      <c r="BM11" s="69">
        <f t="shared" si="42"/>
        <v>5.6020534705143437</v>
      </c>
      <c r="BO11" t="str">
        <f t="shared" si="43"/>
        <v>22 Health professionals</v>
      </c>
      <c r="BP11" s="69">
        <v>3.100155140574417</v>
      </c>
      <c r="BQ11" s="69">
        <v>3.7676835069825989</v>
      </c>
      <c r="BR11" s="69">
        <v>4.5565699762361591</v>
      </c>
      <c r="BS11" s="69">
        <v>3.7507311374201042</v>
      </c>
      <c r="BT11" s="69">
        <v>2.8662285939815022</v>
      </c>
      <c r="BU11" s="69"/>
      <c r="BV11" s="69">
        <f t="shared" si="44"/>
        <v>-1.6903413822546569</v>
      </c>
      <c r="BW11" s="69">
        <f>'RD T1'!E213</f>
        <v>1.6848391451936406</v>
      </c>
      <c r="BX11" s="69">
        <f t="shared" si="45"/>
        <v>-5.5022370610162685E-3</v>
      </c>
      <c r="BZ11" t="str">
        <f t="shared" si="46"/>
        <v>22 Health professionals</v>
      </c>
      <c r="CA11" s="69">
        <v>2.0719619897169901</v>
      </c>
      <c r="CB11" s="69">
        <v>2.6059547666706209</v>
      </c>
      <c r="CC11" s="69">
        <v>2.314076357287882</v>
      </c>
      <c r="CD11" s="69">
        <v>1.9097204328518229</v>
      </c>
      <c r="CE11" s="69">
        <v>1.0458030594826251</v>
      </c>
      <c r="CF11" s="69"/>
      <c r="CG11" s="69">
        <f t="shared" si="47"/>
        <v>-1.2682732978052569</v>
      </c>
      <c r="CH11" s="69">
        <f>'RD T1'!E242</f>
        <v>0.64007052543621046</v>
      </c>
      <c r="CI11" s="69">
        <f t="shared" si="48"/>
        <v>-0.62820277236904642</v>
      </c>
      <c r="CK11" t="str">
        <f t="shared" si="49"/>
        <v>22 Health professionals</v>
      </c>
      <c r="CL11" s="69">
        <v>0.24320379438025747</v>
      </c>
      <c r="CM11" s="69">
        <v>0.35892179871925706</v>
      </c>
      <c r="CN11" s="69">
        <v>0.35500699784389583</v>
      </c>
      <c r="CO11" s="69">
        <v>0.37627660751092168</v>
      </c>
      <c r="CP11" s="69">
        <v>0.3153183183343084</v>
      </c>
      <c r="CQ11" s="69"/>
      <c r="CR11" s="69">
        <f t="shared" si="50"/>
        <v>-3.9688679509587432E-2</v>
      </c>
      <c r="CS11" s="69">
        <f>'RD T1'!E271</f>
        <v>0.14071404593783052</v>
      </c>
      <c r="CT11" s="69">
        <f t="shared" si="51"/>
        <v>0.10102536642824309</v>
      </c>
    </row>
    <row r="12" spans="1:98" x14ac:dyDescent="0.2">
      <c r="A12" s="10" t="str">
        <f>name!D8</f>
        <v>23 Teaching and other educational professionals</v>
      </c>
      <c r="B12" s="69">
        <v>3.883564712942976</v>
      </c>
      <c r="C12" s="69">
        <v>4.5294659734708231</v>
      </c>
      <c r="D12" s="69">
        <v>4.443910456726039</v>
      </c>
      <c r="E12" s="69">
        <v>5.3348291737363205</v>
      </c>
      <c r="F12" s="69">
        <v>6.4044813757431305</v>
      </c>
      <c r="G12" s="11"/>
      <c r="H12" s="69">
        <f t="shared" si="26"/>
        <v>1.9605709190170915</v>
      </c>
      <c r="I12" s="69">
        <f>'RD T1'!E40</f>
        <v>2.9096766107921237</v>
      </c>
      <c r="J12" s="69">
        <f t="shared" si="27"/>
        <v>4.8702475298092152</v>
      </c>
      <c r="L12" t="str">
        <f t="shared" si="28"/>
        <v>23 Teaching and other educational professionals</v>
      </c>
      <c r="M12" s="69">
        <v>22.069542710695025</v>
      </c>
      <c r="N12" s="69">
        <v>27.004739157268496</v>
      </c>
      <c r="O12" s="69">
        <v>27.121318586205554</v>
      </c>
      <c r="P12" s="69">
        <v>32.651314541691832</v>
      </c>
      <c r="Q12" s="69">
        <v>39.691047282139401</v>
      </c>
      <c r="R12" s="11"/>
      <c r="S12" s="69">
        <f t="shared" si="29"/>
        <v>12.569728695933847</v>
      </c>
      <c r="T12" s="69">
        <f>'RD T1'!E69</f>
        <v>18.600616207972266</v>
      </c>
      <c r="U12" s="69">
        <f t="shared" si="30"/>
        <v>31.170344903906113</v>
      </c>
      <c r="W12" t="str">
        <f t="shared" si="31"/>
        <v>23 Teaching and other educational professionals</v>
      </c>
      <c r="X12" s="69">
        <v>15.338482132553811</v>
      </c>
      <c r="Y12" s="69">
        <v>14.264235720532451</v>
      </c>
      <c r="Z12" s="69">
        <v>15.543590777564544</v>
      </c>
      <c r="AA12" s="69">
        <v>12.662821038591495</v>
      </c>
      <c r="AB12" s="69">
        <v>9.7063927446618887</v>
      </c>
      <c r="AC12" s="69"/>
      <c r="AD12" s="69">
        <f t="shared" si="32"/>
        <v>-5.8371980329026556</v>
      </c>
      <c r="AE12" s="69">
        <f>'RD T1'!E98</f>
        <v>6.1842755594142096</v>
      </c>
      <c r="AF12" s="69">
        <f t="shared" si="33"/>
        <v>0.34707752651155399</v>
      </c>
      <c r="AH12" t="str">
        <f t="shared" si="34"/>
        <v>23 Teaching and other educational professionals</v>
      </c>
      <c r="AI12" s="69">
        <v>1.9931263433274593</v>
      </c>
      <c r="AJ12" s="69">
        <v>1.0917483785350217</v>
      </c>
      <c r="AK12" s="69">
        <v>0.98176397488377942</v>
      </c>
      <c r="AL12" s="69">
        <v>0.54977074597437081</v>
      </c>
      <c r="AM12" s="69">
        <v>0.49424487516255855</v>
      </c>
      <c r="AN12" s="69"/>
      <c r="AO12" s="69">
        <f t="shared" si="35"/>
        <v>-0.48751909972122087</v>
      </c>
      <c r="AP12" s="69">
        <f>'RD T1'!E127</f>
        <v>0.15669403458424269</v>
      </c>
      <c r="AQ12" s="69">
        <f t="shared" si="36"/>
        <v>-0.33082506513697818</v>
      </c>
      <c r="AS12" t="str">
        <f t="shared" si="37"/>
        <v>23 Teaching and other educational professionals</v>
      </c>
      <c r="AT12" s="69">
        <v>0.47055512157487595</v>
      </c>
      <c r="AU12" s="69">
        <v>0.45259187855566474</v>
      </c>
      <c r="AV12" s="69">
        <v>0.48596253933059469</v>
      </c>
      <c r="AW12" s="69">
        <v>0.3906025361655458</v>
      </c>
      <c r="AX12" s="69">
        <v>0.33980949172885788</v>
      </c>
      <c r="AY12" s="69"/>
      <c r="AZ12" s="69">
        <f t="shared" si="38"/>
        <v>-0.14615304760173681</v>
      </c>
      <c r="BA12" s="69">
        <f>'RD T1'!E156</f>
        <v>0.16996556684815403</v>
      </c>
      <c r="BB12" s="69">
        <f t="shared" si="39"/>
        <v>2.3812519246417224E-2</v>
      </c>
      <c r="BD12" t="str">
        <f t="shared" si="40"/>
        <v>23 Teaching and other educational professionals</v>
      </c>
      <c r="BE12" s="69">
        <v>2.1877132348037898</v>
      </c>
      <c r="BF12" s="69">
        <v>2.2477034838138228</v>
      </c>
      <c r="BG12" s="69">
        <v>2.8948860783092001</v>
      </c>
      <c r="BH12" s="69">
        <v>2.409758387678254</v>
      </c>
      <c r="BI12" s="69">
        <v>2.7001730391169314</v>
      </c>
      <c r="BJ12" s="69"/>
      <c r="BK12" s="69">
        <f t="shared" si="41"/>
        <v>-0.19471303919226868</v>
      </c>
      <c r="BL12" s="69">
        <f>'RD T1'!E185</f>
        <v>1.0268881852128573</v>
      </c>
      <c r="BM12" s="69">
        <f t="shared" si="42"/>
        <v>0.83217514602058862</v>
      </c>
      <c r="BO12" t="str">
        <f t="shared" si="43"/>
        <v>23 Teaching and other educational professionals</v>
      </c>
      <c r="BP12" s="69">
        <v>1.7647829033478712</v>
      </c>
      <c r="BQ12" s="69">
        <v>1.7924072683923022</v>
      </c>
      <c r="BR12" s="69">
        <v>2.2726409981888565</v>
      </c>
      <c r="BS12" s="69">
        <v>1.6325182865461667</v>
      </c>
      <c r="BT12" s="69">
        <v>1.250933153734908</v>
      </c>
      <c r="BU12" s="69"/>
      <c r="BV12" s="69">
        <f t="shared" si="44"/>
        <v>-1.0217078444539485</v>
      </c>
      <c r="BW12" s="69">
        <f>'RD T1'!E214</f>
        <v>0.7717346292631293</v>
      </c>
      <c r="BX12" s="69">
        <f t="shared" si="45"/>
        <v>-0.24997321519081916</v>
      </c>
      <c r="BZ12" t="str">
        <f t="shared" si="46"/>
        <v>23 Teaching and other educational professionals</v>
      </c>
      <c r="CA12" s="69">
        <v>1.2818593481665981</v>
      </c>
      <c r="CB12" s="69">
        <v>1.3700108142294802</v>
      </c>
      <c r="CC12" s="69">
        <v>1.4168088649630071</v>
      </c>
      <c r="CD12" s="69">
        <v>1.1073999647923767</v>
      </c>
      <c r="CE12" s="69">
        <v>0.70398484961934227</v>
      </c>
      <c r="CF12" s="69"/>
      <c r="CG12" s="69">
        <f t="shared" si="47"/>
        <v>-0.7128240153436648</v>
      </c>
      <c r="CH12" s="69">
        <f>'RD T1'!E243</f>
        <v>0.39095745498524437</v>
      </c>
      <c r="CI12" s="69">
        <f t="shared" si="48"/>
        <v>-0.32186656035842043</v>
      </c>
      <c r="CK12" t="str">
        <f t="shared" si="49"/>
        <v>23 Teaching and other educational professionals</v>
      </c>
      <c r="CL12" s="69">
        <v>0.24215682390895693</v>
      </c>
      <c r="CM12" s="69">
        <v>0.32006782144167029</v>
      </c>
      <c r="CN12" s="69">
        <v>0.34617941252789702</v>
      </c>
      <c r="CO12" s="69">
        <v>0.30522631094770675</v>
      </c>
      <c r="CP12" s="69">
        <v>0.21359677047029918</v>
      </c>
      <c r="CQ12" s="69"/>
      <c r="CR12" s="69">
        <f t="shared" si="50"/>
        <v>-0.13258264205759784</v>
      </c>
      <c r="CS12" s="69">
        <f>'RD T1'!E272</f>
        <v>0.11431604984642674</v>
      </c>
      <c r="CT12" s="69">
        <f t="shared" si="51"/>
        <v>-1.8266592211171107E-2</v>
      </c>
    </row>
    <row r="13" spans="1:98" x14ac:dyDescent="0.2">
      <c r="A13" s="10" t="str">
        <f>name!D9</f>
        <v>24 Business, media and public service professionals</v>
      </c>
      <c r="B13" s="69">
        <v>0.95996187478524275</v>
      </c>
      <c r="C13" s="69">
        <v>1.2715825670920382</v>
      </c>
      <c r="D13" s="69">
        <v>1.2539400866342452</v>
      </c>
      <c r="E13" s="69">
        <v>1.8510552658682027</v>
      </c>
      <c r="F13" s="69">
        <v>2.5455114802551875</v>
      </c>
      <c r="G13" s="11"/>
      <c r="H13" s="69">
        <f t="shared" si="26"/>
        <v>1.2915713936209423</v>
      </c>
      <c r="I13" s="69">
        <f>'RD T1'!E41</f>
        <v>1.0882079036307857</v>
      </c>
      <c r="J13" s="69">
        <f t="shared" si="27"/>
        <v>2.3797792972517282</v>
      </c>
      <c r="L13" t="str">
        <f t="shared" si="28"/>
        <v>24 Business, media and public service professionals</v>
      </c>
      <c r="M13" s="69">
        <v>11.740340930013001</v>
      </c>
      <c r="N13" s="69">
        <v>15.781231911007691</v>
      </c>
      <c r="O13" s="69">
        <v>15.981348629872125</v>
      </c>
      <c r="P13" s="69">
        <v>22.49630771233689</v>
      </c>
      <c r="Q13" s="69">
        <v>30.275709267099</v>
      </c>
      <c r="R13" s="11"/>
      <c r="S13" s="69">
        <f t="shared" si="29"/>
        <v>14.294360637226875</v>
      </c>
      <c r="T13" s="69">
        <f>'RD T1'!E70</f>
        <v>13.115801945520262</v>
      </c>
      <c r="U13" s="69">
        <f t="shared" si="30"/>
        <v>27.410162582747137</v>
      </c>
      <c r="W13" t="str">
        <f t="shared" si="31"/>
        <v>24 Business, media and public service professionals</v>
      </c>
      <c r="X13" s="69">
        <v>21.77997836608656</v>
      </c>
      <c r="Y13" s="69">
        <v>26.148898048911967</v>
      </c>
      <c r="Z13" s="69">
        <v>29.530730734652952</v>
      </c>
      <c r="AA13" s="69">
        <v>33.189502463382667</v>
      </c>
      <c r="AB13" s="69">
        <v>37.553064250857972</v>
      </c>
      <c r="AC13" s="69"/>
      <c r="AD13" s="69">
        <f t="shared" si="32"/>
        <v>8.0223335162050198</v>
      </c>
      <c r="AE13" s="69">
        <f>'RD T1'!E99</f>
        <v>17.899145800834201</v>
      </c>
      <c r="AF13" s="69">
        <f t="shared" si="33"/>
        <v>25.921479317039221</v>
      </c>
      <c r="AH13" t="str">
        <f t="shared" si="34"/>
        <v>24 Business, media and public service professionals</v>
      </c>
      <c r="AI13" s="69">
        <v>2.317350843620833</v>
      </c>
      <c r="AJ13" s="69">
        <v>2.2870413517220092</v>
      </c>
      <c r="AK13" s="69">
        <v>2.5637776811566049</v>
      </c>
      <c r="AL13" s="69">
        <v>2.4656559131200169</v>
      </c>
      <c r="AM13" s="69">
        <v>2.6318315792409872</v>
      </c>
      <c r="AN13" s="69"/>
      <c r="AO13" s="69">
        <f t="shared" si="35"/>
        <v>6.8053898084382336E-2</v>
      </c>
      <c r="AP13" s="69">
        <f>'RD T1'!E128</f>
        <v>0.94464785478827051</v>
      </c>
      <c r="AQ13" s="69">
        <f t="shared" si="36"/>
        <v>1.012701752872653</v>
      </c>
      <c r="AS13" t="str">
        <f t="shared" si="37"/>
        <v>24 Business, media and public service professionals</v>
      </c>
      <c r="AT13" s="69">
        <v>3.2999334840715995</v>
      </c>
      <c r="AU13" s="69">
        <v>3.8770524723448831</v>
      </c>
      <c r="AV13" s="69">
        <v>4.3974692181780348</v>
      </c>
      <c r="AW13" s="69">
        <v>4.8893310260740481</v>
      </c>
      <c r="AX13" s="69">
        <v>5.6493136185353183</v>
      </c>
      <c r="AY13" s="69"/>
      <c r="AZ13" s="69">
        <f t="shared" si="38"/>
        <v>1.2518444003572835</v>
      </c>
      <c r="BA13" s="69">
        <f>'RD T1'!E157</f>
        <v>2.4845991836790664</v>
      </c>
      <c r="BB13" s="69">
        <f t="shared" si="39"/>
        <v>3.7364435840363499</v>
      </c>
      <c r="BD13" t="str">
        <f t="shared" si="40"/>
        <v>24 Business, media and public service professionals</v>
      </c>
      <c r="BE13" s="69">
        <v>8.5067123808856966</v>
      </c>
      <c r="BF13" s="69">
        <v>10.429320913817696</v>
      </c>
      <c r="BG13" s="69">
        <v>13.126674926570848</v>
      </c>
      <c r="BH13" s="69">
        <v>12.505685527685023</v>
      </c>
      <c r="BI13" s="69">
        <v>13.594343022412357</v>
      </c>
      <c r="BJ13" s="69"/>
      <c r="BK13" s="69">
        <f t="shared" si="41"/>
        <v>0.4676680958415087</v>
      </c>
      <c r="BL13" s="69">
        <f>'RD T1'!E186</f>
        <v>5.1767386662834385</v>
      </c>
      <c r="BM13" s="69">
        <f t="shared" si="42"/>
        <v>5.6444067621249472</v>
      </c>
      <c r="BO13" t="str">
        <f t="shared" si="43"/>
        <v>24 Business, media and public service professionals</v>
      </c>
      <c r="BP13" s="69">
        <v>5.7932531433503005</v>
      </c>
      <c r="BQ13" s="69">
        <v>6.2423471651188862</v>
      </c>
      <c r="BR13" s="69">
        <v>7.9875308695168803</v>
      </c>
      <c r="BS13" s="69">
        <v>6.5167820943294155</v>
      </c>
      <c r="BT13" s="69">
        <v>5.1490129217332008</v>
      </c>
      <c r="BU13" s="69"/>
      <c r="BV13" s="69">
        <f t="shared" si="44"/>
        <v>-2.8385179477836795</v>
      </c>
      <c r="BW13" s="69">
        <f>'RD T1'!E215</f>
        <v>2.4768924659090095</v>
      </c>
      <c r="BX13" s="69">
        <f t="shared" si="45"/>
        <v>-0.36162548187467003</v>
      </c>
      <c r="BZ13" t="str">
        <f t="shared" si="46"/>
        <v>24 Business, media and public service professionals</v>
      </c>
      <c r="CA13" s="69">
        <v>3.8582036805120437</v>
      </c>
      <c r="CB13" s="69">
        <v>4.2971375641789118</v>
      </c>
      <c r="CC13" s="69">
        <v>4.6140585173108608</v>
      </c>
      <c r="CD13" s="69">
        <v>4.1523234796367099</v>
      </c>
      <c r="CE13" s="69">
        <v>2.7243431531284559</v>
      </c>
      <c r="CF13" s="69"/>
      <c r="CG13" s="69">
        <f t="shared" si="47"/>
        <v>-1.8897153641824049</v>
      </c>
      <c r="CH13" s="69">
        <f>'RD T1'!E244</f>
        <v>1.3414348505582658</v>
      </c>
      <c r="CI13" s="69">
        <f t="shared" si="48"/>
        <v>-0.5482805136241391</v>
      </c>
      <c r="CK13" t="str">
        <f t="shared" si="49"/>
        <v>24 Business, media and public service professionals</v>
      </c>
      <c r="CL13" s="69">
        <v>0.88490014425564123</v>
      </c>
      <c r="CM13" s="69">
        <v>1.2195867344961047</v>
      </c>
      <c r="CN13" s="69">
        <v>1.1443606075905612</v>
      </c>
      <c r="CO13" s="69">
        <v>1.0647499188283291</v>
      </c>
      <c r="CP13" s="69">
        <v>0.74686530873075141</v>
      </c>
      <c r="CQ13" s="69"/>
      <c r="CR13" s="69">
        <f t="shared" si="50"/>
        <v>-0.39749529885980983</v>
      </c>
      <c r="CS13" s="69">
        <f>'RD T1'!E273</f>
        <v>0.36569099133239352</v>
      </c>
      <c r="CT13" s="69">
        <f t="shared" si="51"/>
        <v>-3.1804307527416309E-2</v>
      </c>
    </row>
    <row r="14" spans="1:98" x14ac:dyDescent="0.2">
      <c r="A14" s="10" t="str">
        <f>name!D10</f>
        <v>31 Science, engineering and technology associate professionals</v>
      </c>
      <c r="B14" s="69">
        <v>0.33334400621058058</v>
      </c>
      <c r="C14" s="69">
        <v>0.44035671310731378</v>
      </c>
      <c r="D14" s="69">
        <v>0.43656835517864823</v>
      </c>
      <c r="E14" s="69">
        <v>0.57311940017635266</v>
      </c>
      <c r="F14" s="69">
        <v>0.86766604297809802</v>
      </c>
      <c r="G14" s="11"/>
      <c r="H14" s="69">
        <f t="shared" si="26"/>
        <v>0.43109768779944979</v>
      </c>
      <c r="I14" s="69">
        <f>'RD T1'!E42</f>
        <v>0.33546298941134212</v>
      </c>
      <c r="J14" s="69">
        <f t="shared" si="27"/>
        <v>0.76656067721079191</v>
      </c>
      <c r="L14" t="str">
        <f t="shared" si="28"/>
        <v>31 Science, engineering and technology associate professionals</v>
      </c>
      <c r="M14" s="69">
        <v>2.0900559802171088</v>
      </c>
      <c r="N14" s="69">
        <v>2.69432800904351</v>
      </c>
      <c r="O14" s="69">
        <v>2.6616395062264688</v>
      </c>
      <c r="P14" s="69">
        <v>3.1770976269616984</v>
      </c>
      <c r="Q14" s="69">
        <v>4.2356956541191861</v>
      </c>
      <c r="R14" s="11"/>
      <c r="S14" s="69">
        <f t="shared" si="29"/>
        <v>1.5740561478927173</v>
      </c>
      <c r="T14" s="69">
        <f>'RD T1'!E71</f>
        <v>1.6727806966303593</v>
      </c>
      <c r="U14" s="69">
        <f t="shared" si="30"/>
        <v>3.2468368445230764</v>
      </c>
      <c r="W14" t="str">
        <f t="shared" si="31"/>
        <v>31 Science, engineering and technology associate professionals</v>
      </c>
      <c r="X14" s="69">
        <v>4.7180533790904073</v>
      </c>
      <c r="Y14" s="69">
        <v>6.1242599003361784</v>
      </c>
      <c r="Z14" s="69">
        <v>6.4890538394643551</v>
      </c>
      <c r="AA14" s="69">
        <v>6.2668311562569343</v>
      </c>
      <c r="AB14" s="69">
        <v>7.2825743560428986</v>
      </c>
      <c r="AC14" s="69"/>
      <c r="AD14" s="69">
        <f t="shared" si="32"/>
        <v>0.7935205165785435</v>
      </c>
      <c r="AE14" s="69">
        <f>'RD T1'!E100</f>
        <v>3.0142483210180737</v>
      </c>
      <c r="AF14" s="69">
        <f t="shared" si="33"/>
        <v>3.8077688375966172</v>
      </c>
      <c r="AH14" t="str">
        <f t="shared" si="34"/>
        <v>31 Science, engineering and technology associate professionals</v>
      </c>
      <c r="AI14" s="69">
        <v>0.78294404232245085</v>
      </c>
      <c r="AJ14" s="69">
        <v>1.0217062110735715</v>
      </c>
      <c r="AK14" s="69">
        <v>1.1025051474963614</v>
      </c>
      <c r="AL14" s="69">
        <v>1.1694593745545028</v>
      </c>
      <c r="AM14" s="69">
        <v>1.5724407251391432</v>
      </c>
      <c r="AN14" s="69"/>
      <c r="AO14" s="69">
        <f t="shared" si="35"/>
        <v>0.46993557764278182</v>
      </c>
      <c r="AP14" s="69">
        <f>'RD T1'!E129</f>
        <v>0.6085627733753225</v>
      </c>
      <c r="AQ14" s="69">
        <f t="shared" si="36"/>
        <v>1.0784983510181043</v>
      </c>
      <c r="AS14" t="str">
        <f t="shared" si="37"/>
        <v>31 Science, engineering and technology associate professionals</v>
      </c>
      <c r="AT14" s="69">
        <v>2.0213507005927838</v>
      </c>
      <c r="AU14" s="69">
        <v>2.3305715601768933</v>
      </c>
      <c r="AV14" s="69">
        <v>2.4369216880703082</v>
      </c>
      <c r="AW14" s="69">
        <v>2.1168379659046623</v>
      </c>
      <c r="AX14" s="69">
        <v>2.2342813282869831</v>
      </c>
      <c r="AY14" s="69"/>
      <c r="AZ14" s="69">
        <f t="shared" si="38"/>
        <v>-0.20264035978332506</v>
      </c>
      <c r="BA14" s="69">
        <f>'RD T1'!E158</f>
        <v>0.84789293069470928</v>
      </c>
      <c r="BB14" s="69">
        <f t="shared" si="39"/>
        <v>0.64525257091138422</v>
      </c>
      <c r="BD14" t="str">
        <f t="shared" si="40"/>
        <v>31 Science, engineering and technology associate professionals</v>
      </c>
      <c r="BE14" s="69">
        <v>4.1172252866011743</v>
      </c>
      <c r="BF14" s="69">
        <v>4.4687404899838308</v>
      </c>
      <c r="BG14" s="69">
        <v>5.3954478155388719</v>
      </c>
      <c r="BH14" s="69">
        <v>3.748202453493398</v>
      </c>
      <c r="BI14" s="69">
        <v>3.343061597242813</v>
      </c>
      <c r="BJ14" s="69"/>
      <c r="BK14" s="69">
        <f t="shared" si="41"/>
        <v>-2.0523862182960588</v>
      </c>
      <c r="BL14" s="69">
        <f>'RD T1'!E187</f>
        <v>1.3067504121408611</v>
      </c>
      <c r="BM14" s="69">
        <f t="shared" si="42"/>
        <v>-0.74563580615519776</v>
      </c>
      <c r="BO14" t="str">
        <f t="shared" si="43"/>
        <v>31 Science, engineering and technology associate professionals</v>
      </c>
      <c r="BP14" s="69">
        <v>2.8398335874653489</v>
      </c>
      <c r="BQ14" s="69">
        <v>3.2054010805263071</v>
      </c>
      <c r="BR14" s="69">
        <v>3.837651952557362</v>
      </c>
      <c r="BS14" s="69">
        <v>2.7324056361925559</v>
      </c>
      <c r="BT14" s="69">
        <v>2.4197228702181004</v>
      </c>
      <c r="BU14" s="69"/>
      <c r="BV14" s="69">
        <f t="shared" si="44"/>
        <v>-1.4179290823392616</v>
      </c>
      <c r="BW14" s="69">
        <f>'RD T1'!E216</f>
        <v>1.0006425794295302</v>
      </c>
      <c r="BX14" s="69">
        <f t="shared" si="45"/>
        <v>-0.41728650290973146</v>
      </c>
      <c r="BZ14" t="str">
        <f t="shared" si="46"/>
        <v>31 Science, engineering and technology associate professionals</v>
      </c>
      <c r="CA14" s="69">
        <v>2.4176226614390428</v>
      </c>
      <c r="CB14" s="69">
        <v>2.7564320407653069</v>
      </c>
      <c r="CC14" s="69">
        <v>3.0622676148786949</v>
      </c>
      <c r="CD14" s="69">
        <v>2.5061116584360916</v>
      </c>
      <c r="CE14" s="69">
        <v>2.0852331468104754</v>
      </c>
      <c r="CF14" s="69"/>
      <c r="CG14" s="69">
        <f t="shared" si="47"/>
        <v>-0.97703446806821947</v>
      </c>
      <c r="CH14" s="69">
        <f>'RD T1'!E245</f>
        <v>0.8037167242389176</v>
      </c>
      <c r="CI14" s="69">
        <f t="shared" si="48"/>
        <v>-0.17331774382930187</v>
      </c>
      <c r="CK14" t="str">
        <f t="shared" si="49"/>
        <v>31 Science, engineering and technology associate professionals</v>
      </c>
      <c r="CL14" s="69">
        <v>0.43485196215157423</v>
      </c>
      <c r="CM14" s="69">
        <v>0.61974105810931979</v>
      </c>
      <c r="CN14" s="69">
        <v>0.62169048207763433</v>
      </c>
      <c r="CO14" s="69">
        <v>0.57342563681549286</v>
      </c>
      <c r="CP14" s="69">
        <v>0.51117433032824422</v>
      </c>
      <c r="CQ14" s="69"/>
      <c r="CR14" s="69">
        <f t="shared" si="50"/>
        <v>-0.11051615174939011</v>
      </c>
      <c r="CS14" s="69">
        <f>'RD T1'!E274</f>
        <v>0.22367348978652288</v>
      </c>
      <c r="CT14" s="69">
        <f t="shared" si="51"/>
        <v>0.11315733803713277</v>
      </c>
    </row>
    <row r="15" spans="1:98" x14ac:dyDescent="0.2">
      <c r="A15" s="10" t="str">
        <f>name!D11</f>
        <v>32 Health and social care associate professionals</v>
      </c>
      <c r="B15" s="69">
        <v>7.0378738275162153E-2</v>
      </c>
      <c r="C15" s="69">
        <v>9.6129878934522114E-2</v>
      </c>
      <c r="D15" s="69">
        <v>7.5929814001088461E-2</v>
      </c>
      <c r="E15" s="69">
        <v>0.11501781241887818</v>
      </c>
      <c r="F15" s="69">
        <v>0.1838002694204699</v>
      </c>
      <c r="G15" s="11"/>
      <c r="H15" s="69">
        <f t="shared" si="26"/>
        <v>0.10787045541938144</v>
      </c>
      <c r="I15" s="69">
        <f>'RD T1'!E43</f>
        <v>8.3601657401124949E-2</v>
      </c>
      <c r="J15" s="69">
        <f t="shared" si="27"/>
        <v>0.19147211282050638</v>
      </c>
      <c r="L15" t="str">
        <f t="shared" si="28"/>
        <v>32 Health and social care associate professionals</v>
      </c>
      <c r="M15" s="69">
        <v>1.575792305199587</v>
      </c>
      <c r="N15" s="69">
        <v>2.2165651300189282</v>
      </c>
      <c r="O15" s="69">
        <v>2.0344948677839523</v>
      </c>
      <c r="P15" s="69">
        <v>2.9496744330800828</v>
      </c>
      <c r="Q15" s="69">
        <v>4.5409495871572449</v>
      </c>
      <c r="R15" s="11"/>
      <c r="S15" s="69">
        <f t="shared" si="29"/>
        <v>2.5064547193732927</v>
      </c>
      <c r="T15" s="69">
        <f>'RD T1'!E72</f>
        <v>2.0467072866486573</v>
      </c>
      <c r="U15" s="69">
        <f t="shared" si="30"/>
        <v>4.5531620060219495</v>
      </c>
      <c r="W15" t="str">
        <f t="shared" si="31"/>
        <v>32 Health and social care associate professionals</v>
      </c>
      <c r="X15" s="69">
        <v>5.1385184635555605</v>
      </c>
      <c r="Y15" s="69">
        <v>6.2824809911209991</v>
      </c>
      <c r="Z15" s="69">
        <v>6.2378019468983608</v>
      </c>
      <c r="AA15" s="69">
        <v>7.1162102277309955</v>
      </c>
      <c r="AB15" s="69">
        <v>8.380982654655508</v>
      </c>
      <c r="AC15" s="69"/>
      <c r="AD15" s="69">
        <f t="shared" si="32"/>
        <v>2.1431807077571472</v>
      </c>
      <c r="AE15" s="69">
        <f>'RD T1'!E101</f>
        <v>4.709664761094122</v>
      </c>
      <c r="AF15" s="69">
        <f t="shared" si="33"/>
        <v>6.8528454688512692</v>
      </c>
      <c r="AH15" t="str">
        <f t="shared" si="34"/>
        <v>32 Health and social care associate professionals</v>
      </c>
      <c r="AI15" s="69">
        <v>3.7210215542922551</v>
      </c>
      <c r="AJ15" s="69">
        <v>3.3473856973784684</v>
      </c>
      <c r="AK15" s="69">
        <v>3.1793440073034533</v>
      </c>
      <c r="AL15" s="69">
        <v>2.4848903614146121</v>
      </c>
      <c r="AM15" s="69">
        <v>1.5656600394774556</v>
      </c>
      <c r="AN15" s="69"/>
      <c r="AO15" s="69">
        <f t="shared" si="35"/>
        <v>-1.6136839678259978</v>
      </c>
      <c r="AP15" s="69">
        <f>'RD T1'!E130</f>
        <v>0.99085132569025047</v>
      </c>
      <c r="AQ15" s="69">
        <f t="shared" si="36"/>
        <v>-0.62283264213574729</v>
      </c>
      <c r="AS15" t="str">
        <f t="shared" si="37"/>
        <v>32 Health and social care associate professionals</v>
      </c>
      <c r="AT15" s="69">
        <v>0.7897935664609641</v>
      </c>
      <c r="AU15" s="69">
        <v>0.95722238969529816</v>
      </c>
      <c r="AV15" s="69">
        <v>1.0110093953746249</v>
      </c>
      <c r="AW15" s="69">
        <v>1.0255287214637772</v>
      </c>
      <c r="AX15" s="69">
        <v>1.1594115495662092</v>
      </c>
      <c r="AY15" s="69"/>
      <c r="AZ15" s="69">
        <f t="shared" si="38"/>
        <v>0.14840215419158431</v>
      </c>
      <c r="BA15" s="69">
        <f>'RD T1'!E159</f>
        <v>0.61904410542087895</v>
      </c>
      <c r="BB15" s="69">
        <f t="shared" si="39"/>
        <v>0.76744625961246327</v>
      </c>
      <c r="BD15" t="str">
        <f t="shared" si="40"/>
        <v>32 Health and social care associate professionals</v>
      </c>
      <c r="BE15" s="69">
        <v>3.4901363041826645</v>
      </c>
      <c r="BF15" s="69">
        <v>4.3751447006478861</v>
      </c>
      <c r="BG15" s="69">
        <v>5.1607162179222286</v>
      </c>
      <c r="BH15" s="69">
        <v>5.1816578646641176</v>
      </c>
      <c r="BI15" s="69">
        <v>6.5575567974916762</v>
      </c>
      <c r="BJ15" s="69"/>
      <c r="BK15" s="69">
        <f t="shared" si="41"/>
        <v>1.3968405795694476</v>
      </c>
      <c r="BL15" s="69">
        <f>'RD T1'!E188</f>
        <v>3.2136123105980197</v>
      </c>
      <c r="BM15" s="69">
        <f t="shared" si="42"/>
        <v>4.6104528901674673</v>
      </c>
      <c r="BO15" t="str">
        <f t="shared" si="43"/>
        <v>32 Health and social care associate professionals</v>
      </c>
      <c r="BP15" s="69">
        <v>2.7345877354764734</v>
      </c>
      <c r="BQ15" s="69">
        <v>3.1360821857410204</v>
      </c>
      <c r="BR15" s="69">
        <v>3.7715402077222233</v>
      </c>
      <c r="BS15" s="69">
        <v>2.9769937641611475</v>
      </c>
      <c r="BT15" s="69">
        <v>2.3290781113015422</v>
      </c>
      <c r="BU15" s="69"/>
      <c r="BV15" s="69">
        <f t="shared" si="44"/>
        <v>-1.4424620964206811</v>
      </c>
      <c r="BW15" s="69">
        <f>'RD T1'!E217</f>
        <v>1.4907001328210829</v>
      </c>
      <c r="BX15" s="69">
        <f t="shared" si="45"/>
        <v>4.8238036400401807E-2</v>
      </c>
      <c r="BZ15" t="str">
        <f t="shared" si="46"/>
        <v>32 Health and social care associate professionals</v>
      </c>
      <c r="CA15" s="69">
        <v>1.1544076701376846</v>
      </c>
      <c r="CB15" s="69">
        <v>1.1015026585088772</v>
      </c>
      <c r="CC15" s="69">
        <v>0.96900625103329574</v>
      </c>
      <c r="CD15" s="69">
        <v>0.6881142244089854</v>
      </c>
      <c r="CE15" s="69">
        <v>0.36177991248506758</v>
      </c>
      <c r="CF15" s="69"/>
      <c r="CG15" s="69">
        <f t="shared" si="47"/>
        <v>-0.60722633854822816</v>
      </c>
      <c r="CH15" s="69">
        <f>'RD T1'!E246</f>
        <v>0.241828197996863</v>
      </c>
      <c r="CI15" s="69">
        <f t="shared" si="48"/>
        <v>-0.36539814055136516</v>
      </c>
      <c r="CK15" t="str">
        <f t="shared" si="49"/>
        <v>32 Health and social care associate professionals</v>
      </c>
      <c r="CL15" s="69">
        <v>0.15336759147385659</v>
      </c>
      <c r="CM15" s="69">
        <v>0.19216047450563356</v>
      </c>
      <c r="CN15" s="69">
        <v>0.18053370819610848</v>
      </c>
      <c r="CO15" s="69">
        <v>0.17635502744084974</v>
      </c>
      <c r="CP15" s="69">
        <v>0.15342735260805232</v>
      </c>
      <c r="CQ15" s="69"/>
      <c r="CR15" s="69">
        <f t="shared" si="50"/>
        <v>-2.7106355588056158E-2</v>
      </c>
      <c r="CS15" s="69">
        <f>'RD T1'!E275</f>
        <v>7.3509787770423468E-2</v>
      </c>
      <c r="CT15" s="69">
        <f t="shared" si="51"/>
        <v>4.640343218236731E-2</v>
      </c>
    </row>
    <row r="16" spans="1:98" x14ac:dyDescent="0.2">
      <c r="A16" s="10" t="str">
        <f>name!D12</f>
        <v>33 Protective service occupations</v>
      </c>
      <c r="B16" s="69">
        <v>4.2774526691829413E-2</v>
      </c>
      <c r="C16" s="69">
        <v>4.6426572086849471E-2</v>
      </c>
      <c r="D16" s="69">
        <v>4.2344881997841657E-2</v>
      </c>
      <c r="E16" s="69">
        <v>7.427260507299796E-2</v>
      </c>
      <c r="F16" s="69">
        <v>0.11915967075484007</v>
      </c>
      <c r="G16" s="11"/>
      <c r="H16" s="69">
        <f t="shared" si="26"/>
        <v>7.6814788756998417E-2</v>
      </c>
      <c r="I16" s="69">
        <f>'RD T1'!E44</f>
        <v>3.4197013446408298E-2</v>
      </c>
      <c r="J16" s="69">
        <f t="shared" si="27"/>
        <v>0.11101180220340671</v>
      </c>
      <c r="L16" t="str">
        <f t="shared" si="28"/>
        <v>33 Protective service occupations</v>
      </c>
      <c r="M16" s="69">
        <v>0.61791508795943839</v>
      </c>
      <c r="N16" s="69">
        <v>0.71075282851044597</v>
      </c>
      <c r="O16" s="69">
        <v>0.66702448906946932</v>
      </c>
      <c r="P16" s="69">
        <v>1.1314265410420625</v>
      </c>
      <c r="Q16" s="69">
        <v>1.6895713942140977</v>
      </c>
      <c r="R16" s="11"/>
      <c r="S16" s="69">
        <f t="shared" si="29"/>
        <v>1.0225469051446283</v>
      </c>
      <c r="T16" s="69">
        <f>'RD T1'!E73</f>
        <v>0.47179728655871017</v>
      </c>
      <c r="U16" s="69">
        <f t="shared" si="30"/>
        <v>1.4943441917033384</v>
      </c>
      <c r="W16" t="str">
        <f t="shared" si="31"/>
        <v>33 Protective service occupations</v>
      </c>
      <c r="X16" s="69">
        <v>2.4574181315476054</v>
      </c>
      <c r="Y16" s="69">
        <v>2.9174078073641589</v>
      </c>
      <c r="Z16" s="69">
        <v>3.2047849268603756</v>
      </c>
      <c r="AA16" s="69">
        <v>4.5032160401852703</v>
      </c>
      <c r="AB16" s="69">
        <v>6.6412970504779478</v>
      </c>
      <c r="AC16" s="69"/>
      <c r="AD16" s="69">
        <f t="shared" si="32"/>
        <v>3.4365121236175722</v>
      </c>
      <c r="AE16" s="69">
        <f>'RD T1'!E102</f>
        <v>2.1781555483772825</v>
      </c>
      <c r="AF16" s="69">
        <f t="shared" si="33"/>
        <v>5.6146676719948552</v>
      </c>
      <c r="AH16" t="str">
        <f t="shared" si="34"/>
        <v>33 Protective service occupations</v>
      </c>
      <c r="AI16" s="69">
        <v>0.71635029643844017</v>
      </c>
      <c r="AJ16" s="69">
        <v>0.81358372757875019</v>
      </c>
      <c r="AK16" s="69">
        <v>0.92393936186796599</v>
      </c>
      <c r="AL16" s="69">
        <v>1.2912934852078408</v>
      </c>
      <c r="AM16" s="69">
        <v>1.8840893234420759</v>
      </c>
      <c r="AN16" s="69"/>
      <c r="AO16" s="69">
        <f t="shared" si="35"/>
        <v>0.96014996157410992</v>
      </c>
      <c r="AP16" s="69">
        <f>'RD T1'!E131</f>
        <v>0.55766728872534421</v>
      </c>
      <c r="AQ16" s="69">
        <f t="shared" si="36"/>
        <v>1.517817250299454</v>
      </c>
      <c r="AS16" t="str">
        <f t="shared" si="37"/>
        <v>33 Protective service occupations</v>
      </c>
      <c r="AT16" s="69">
        <v>0.61803042749519377</v>
      </c>
      <c r="AU16" s="69">
        <v>0.61520064395369378</v>
      </c>
      <c r="AV16" s="69">
        <v>0.64437660645607464</v>
      </c>
      <c r="AW16" s="69">
        <v>0.76369847056576745</v>
      </c>
      <c r="AX16" s="69">
        <v>0.94481844969113993</v>
      </c>
      <c r="AY16" s="69"/>
      <c r="AZ16" s="69">
        <f t="shared" si="38"/>
        <v>0.30044184323506529</v>
      </c>
      <c r="BA16" s="69">
        <f>'RD T1'!E160</f>
        <v>0.27703236099222489</v>
      </c>
      <c r="BB16" s="69">
        <f t="shared" si="39"/>
        <v>0.57747420422729023</v>
      </c>
      <c r="BD16" t="str">
        <f t="shared" si="40"/>
        <v>33 Protective service occupations</v>
      </c>
      <c r="BE16" s="69">
        <v>2.7835648318189961</v>
      </c>
      <c r="BF16" s="69">
        <v>2.7528149615261479</v>
      </c>
      <c r="BG16" s="69">
        <v>3.1018140031115675</v>
      </c>
      <c r="BH16" s="69">
        <v>3.2096445126998594</v>
      </c>
      <c r="BI16" s="69">
        <v>3.2221884455810712</v>
      </c>
      <c r="BJ16" s="69"/>
      <c r="BK16" s="69">
        <f t="shared" si="41"/>
        <v>0.12037444246950368</v>
      </c>
      <c r="BL16" s="69">
        <f>'RD T1'!E189</f>
        <v>0.7764938070479751</v>
      </c>
      <c r="BM16" s="69">
        <f t="shared" si="42"/>
        <v>0.89686824951747879</v>
      </c>
      <c r="BO16" t="str">
        <f t="shared" si="43"/>
        <v>33 Protective service occupations</v>
      </c>
      <c r="BP16" s="69">
        <v>2.9394263000263812</v>
      </c>
      <c r="BQ16" s="69">
        <v>2.9029023834086001</v>
      </c>
      <c r="BR16" s="69">
        <v>3.2820766801073966</v>
      </c>
      <c r="BS16" s="69">
        <v>3.2116061868389774</v>
      </c>
      <c r="BT16" s="69">
        <v>2.5187216616741677</v>
      </c>
      <c r="BU16" s="69"/>
      <c r="BV16" s="69">
        <f t="shared" si="44"/>
        <v>-0.76335501843322895</v>
      </c>
      <c r="BW16" s="69">
        <f>'RD T1'!E218</f>
        <v>0.86211717774681662</v>
      </c>
      <c r="BX16" s="69">
        <f t="shared" si="45"/>
        <v>9.8762159313587672E-2</v>
      </c>
      <c r="BZ16" t="str">
        <f t="shared" si="46"/>
        <v>33 Protective service occupations</v>
      </c>
      <c r="CA16" s="69">
        <v>1.7814282978210396</v>
      </c>
      <c r="CB16" s="69">
        <v>1.6696469103233413</v>
      </c>
      <c r="CC16" s="69">
        <v>1.705441171686171</v>
      </c>
      <c r="CD16" s="69">
        <v>1.8299944842797844</v>
      </c>
      <c r="CE16" s="69">
        <v>1.1942500987825904</v>
      </c>
      <c r="CF16" s="69"/>
      <c r="CG16" s="69">
        <f t="shared" si="47"/>
        <v>-0.51119107290358068</v>
      </c>
      <c r="CH16" s="69">
        <f>'RD T1'!E247</f>
        <v>0.52331285053243626</v>
      </c>
      <c r="CI16" s="69">
        <f t="shared" si="48"/>
        <v>1.2121777628855579E-2</v>
      </c>
      <c r="CK16" t="str">
        <f t="shared" si="49"/>
        <v>33 Protective service occupations</v>
      </c>
      <c r="CL16" s="69">
        <v>0.29302465942747241</v>
      </c>
      <c r="CM16" s="69">
        <v>0.27620930792765669</v>
      </c>
      <c r="CN16" s="69">
        <v>0.24497810096167477</v>
      </c>
      <c r="CO16" s="69">
        <v>0.2431893961172007</v>
      </c>
      <c r="CP16" s="69">
        <v>0.20147553999779025</v>
      </c>
      <c r="CQ16" s="69"/>
      <c r="CR16" s="69">
        <f t="shared" si="50"/>
        <v>-4.3502560963884523E-2</v>
      </c>
      <c r="CS16" s="69">
        <f>'RD T1'!E276</f>
        <v>5.3524709674638883E-2</v>
      </c>
      <c r="CT16" s="69">
        <f t="shared" si="51"/>
        <v>1.002214871075436E-2</v>
      </c>
    </row>
    <row r="17" spans="1:98" x14ac:dyDescent="0.2">
      <c r="A17" s="10" t="str">
        <f>name!D13</f>
        <v>34 Culture, media and sports occupations</v>
      </c>
      <c r="B17" s="69">
        <v>0.17594323112879329</v>
      </c>
      <c r="C17" s="69">
        <v>0.32789877390199951</v>
      </c>
      <c r="D17" s="69">
        <v>0.32002380918735607</v>
      </c>
      <c r="E17" s="69">
        <v>0.42056122273661456</v>
      </c>
      <c r="F17" s="69">
        <v>0.61451095453665538</v>
      </c>
      <c r="G17" s="11"/>
      <c r="H17" s="69">
        <f t="shared" si="26"/>
        <v>0.29448714534929932</v>
      </c>
      <c r="I17" s="69">
        <f>'RD T1'!E45</f>
        <v>0.27895118247408324</v>
      </c>
      <c r="J17" s="69">
        <f t="shared" si="27"/>
        <v>0.57343832782338255</v>
      </c>
      <c r="L17" t="str">
        <f t="shared" si="28"/>
        <v>34 Culture, media and sports occupations</v>
      </c>
      <c r="M17" s="69">
        <v>2.3638950930171534</v>
      </c>
      <c r="N17" s="69">
        <v>3.1260025434163152</v>
      </c>
      <c r="O17" s="69">
        <v>3.2039355812265153</v>
      </c>
      <c r="P17" s="69">
        <v>3.881852918309904</v>
      </c>
      <c r="Q17" s="69">
        <v>5.1279979459194411</v>
      </c>
      <c r="R17" s="11"/>
      <c r="S17" s="69">
        <f t="shared" si="29"/>
        <v>1.9240623646929258</v>
      </c>
      <c r="T17" s="69">
        <f>'RD T1'!E74</f>
        <v>2.3413857049641762</v>
      </c>
      <c r="U17" s="69">
        <f t="shared" si="30"/>
        <v>4.2654480696571024</v>
      </c>
      <c r="W17" t="str">
        <f t="shared" si="31"/>
        <v>34 Culture, media and sports occupations</v>
      </c>
      <c r="X17" s="69">
        <v>5.4519696652210694</v>
      </c>
      <c r="Y17" s="69">
        <v>6.3670556095979096</v>
      </c>
      <c r="Z17" s="69">
        <v>6.8681838910807693</v>
      </c>
      <c r="AA17" s="69">
        <v>6.4584355061109173</v>
      </c>
      <c r="AB17" s="69">
        <v>7.0026000474884862</v>
      </c>
      <c r="AC17" s="69"/>
      <c r="AD17" s="69">
        <f t="shared" si="32"/>
        <v>0.13441615640771687</v>
      </c>
      <c r="AE17" s="69">
        <f>'RD T1'!E103</f>
        <v>3.3612225418977166</v>
      </c>
      <c r="AF17" s="69">
        <f t="shared" si="33"/>
        <v>3.4956386983054335</v>
      </c>
      <c r="AH17" t="str">
        <f t="shared" si="34"/>
        <v>34 Culture, media and sports occupations</v>
      </c>
      <c r="AI17" s="69">
        <v>0.73138127946315523</v>
      </c>
      <c r="AJ17" s="69">
        <v>0.8577796076899965</v>
      </c>
      <c r="AK17" s="69">
        <v>0.86109693139700139</v>
      </c>
      <c r="AL17" s="69">
        <v>0.83019386602474876</v>
      </c>
      <c r="AM17" s="69">
        <v>1.0333180165411944</v>
      </c>
      <c r="AN17" s="69"/>
      <c r="AO17" s="69">
        <f t="shared" si="35"/>
        <v>0.17222108514419299</v>
      </c>
      <c r="AP17" s="69">
        <f>'RD T1'!E132</f>
        <v>0.44415630540422213</v>
      </c>
      <c r="AQ17" s="69">
        <f t="shared" si="36"/>
        <v>0.61637739054841512</v>
      </c>
      <c r="AS17" t="str">
        <f t="shared" si="37"/>
        <v>34 Culture, media and sports occupations</v>
      </c>
      <c r="AT17" s="69">
        <v>0.88849960225647029</v>
      </c>
      <c r="AU17" s="69">
        <v>0.91562850072129398</v>
      </c>
      <c r="AV17" s="69">
        <v>1.0301695253466341</v>
      </c>
      <c r="AW17" s="69">
        <v>0.90288588002418513</v>
      </c>
      <c r="AX17" s="69">
        <v>0.93153293625422962</v>
      </c>
      <c r="AY17" s="69"/>
      <c r="AZ17" s="69">
        <f t="shared" si="38"/>
        <v>-9.863658909240447E-2</v>
      </c>
      <c r="BA17" s="69">
        <f>'RD T1'!E161</f>
        <v>0.44832505304054093</v>
      </c>
      <c r="BB17" s="69">
        <f t="shared" si="39"/>
        <v>0.34968846394813646</v>
      </c>
      <c r="BD17" t="str">
        <f t="shared" si="40"/>
        <v>34 Culture, media and sports occupations</v>
      </c>
      <c r="BE17" s="69">
        <v>2.5743280529804844</v>
      </c>
      <c r="BF17" s="69">
        <v>2.7851332666527298</v>
      </c>
      <c r="BG17" s="69">
        <v>3.3818416846607362</v>
      </c>
      <c r="BH17" s="69">
        <v>2.5510777911258775</v>
      </c>
      <c r="BI17" s="69">
        <v>2.6531987033601956</v>
      </c>
      <c r="BJ17" s="69"/>
      <c r="BK17" s="69">
        <f t="shared" si="41"/>
        <v>-0.72864298130054062</v>
      </c>
      <c r="BL17" s="69">
        <f>'RD T1'!E190</f>
        <v>1.0155931291638831</v>
      </c>
      <c r="BM17" s="69">
        <f t="shared" si="42"/>
        <v>0.2869501478633425</v>
      </c>
      <c r="BO17" t="str">
        <f t="shared" si="43"/>
        <v>34 Culture, media and sports occupations</v>
      </c>
      <c r="BP17" s="69">
        <v>1.277180238841475</v>
      </c>
      <c r="BQ17" s="69">
        <v>1.0446046562162257</v>
      </c>
      <c r="BR17" s="69">
        <v>1.3840702305735848</v>
      </c>
      <c r="BS17" s="69">
        <v>0.8192358695573938</v>
      </c>
      <c r="BT17" s="69">
        <v>0.51676921924323715</v>
      </c>
      <c r="BU17" s="69"/>
      <c r="BV17" s="69">
        <f t="shared" si="44"/>
        <v>-0.86730101133034765</v>
      </c>
      <c r="BW17" s="69">
        <f>'RD T1'!E219</f>
        <v>0.27113154272932577</v>
      </c>
      <c r="BX17" s="69">
        <f t="shared" si="45"/>
        <v>-0.59616946860102193</v>
      </c>
      <c r="BZ17" t="str">
        <f t="shared" si="46"/>
        <v>34 Culture, media and sports occupations</v>
      </c>
      <c r="CA17" s="69">
        <v>1.3204577615087485</v>
      </c>
      <c r="CB17" s="69">
        <v>1.3601825489430346</v>
      </c>
      <c r="CC17" s="69">
        <v>1.331161881461209</v>
      </c>
      <c r="CD17" s="69">
        <v>1.0147408372205819</v>
      </c>
      <c r="CE17" s="69">
        <v>0.60801280145616665</v>
      </c>
      <c r="CF17" s="69"/>
      <c r="CG17" s="69">
        <f t="shared" si="47"/>
        <v>-0.7231490800050423</v>
      </c>
      <c r="CH17" s="69">
        <f>'RD T1'!E248</f>
        <v>0.3207185712557975</v>
      </c>
      <c r="CI17" s="69">
        <f t="shared" si="48"/>
        <v>-0.4024305087492448</v>
      </c>
      <c r="CK17" t="str">
        <f t="shared" si="49"/>
        <v>34 Culture, media and sports occupations</v>
      </c>
      <c r="CL17" s="69">
        <v>0.39056765767824664</v>
      </c>
      <c r="CM17" s="69">
        <v>0.6058016384024818</v>
      </c>
      <c r="CN17" s="69">
        <v>0.5118500142344371</v>
      </c>
      <c r="CO17" s="69">
        <v>0.45080025117443456</v>
      </c>
      <c r="CP17" s="69">
        <v>0.27183404037963221</v>
      </c>
      <c r="CQ17" s="69"/>
      <c r="CR17" s="69">
        <f t="shared" si="50"/>
        <v>-0.24001597385480489</v>
      </c>
      <c r="CS17" s="69">
        <f>'RD T1'!E277</f>
        <v>0.16914734001651516</v>
      </c>
      <c r="CT17" s="69">
        <f t="shared" si="51"/>
        <v>-7.086863383828973E-2</v>
      </c>
    </row>
    <row r="18" spans="1:98" x14ac:dyDescent="0.2">
      <c r="A18" s="10" t="str">
        <f>name!D14</f>
        <v>35 Business and public service associate professionals</v>
      </c>
      <c r="B18" s="69">
        <v>0.62551796538915294</v>
      </c>
      <c r="C18" s="69">
        <v>0.77642822164204772</v>
      </c>
      <c r="D18" s="69">
        <v>0.71879044679666815</v>
      </c>
      <c r="E18" s="69">
        <v>0.98467224238593043</v>
      </c>
      <c r="F18" s="69">
        <v>1.380886464686454</v>
      </c>
      <c r="G18" s="11"/>
      <c r="H18" s="69">
        <f t="shared" si="26"/>
        <v>0.66209601788978589</v>
      </c>
      <c r="I18" s="69">
        <f>'RD T1'!E46</f>
        <v>0.57464190048114028</v>
      </c>
      <c r="J18" s="69">
        <f t="shared" si="27"/>
        <v>1.2367379183709262</v>
      </c>
      <c r="L18" t="str">
        <f t="shared" si="28"/>
        <v>35 Business and public service associate professionals</v>
      </c>
      <c r="M18" s="69">
        <v>6.8011202222947249</v>
      </c>
      <c r="N18" s="69">
        <v>8.4550250757680185</v>
      </c>
      <c r="O18" s="69">
        <v>8.057976604593204</v>
      </c>
      <c r="P18" s="69">
        <v>10.802074604282502</v>
      </c>
      <c r="Q18" s="69">
        <v>14.835389169736596</v>
      </c>
      <c r="R18" s="11"/>
      <c r="S18" s="69">
        <f t="shared" si="29"/>
        <v>6.7774125651433916</v>
      </c>
      <c r="T18" s="69">
        <f>'RD T1'!E75</f>
        <v>6.3788945852210395</v>
      </c>
      <c r="U18" s="69">
        <f t="shared" si="30"/>
        <v>13.15630715036443</v>
      </c>
      <c r="W18" t="str">
        <f t="shared" si="31"/>
        <v>35 Business and public service associate professionals</v>
      </c>
      <c r="X18" s="69">
        <v>15.822114987110538</v>
      </c>
      <c r="Y18" s="69">
        <v>17.344728839337055</v>
      </c>
      <c r="Z18" s="69">
        <v>17.898522972893659</v>
      </c>
      <c r="AA18" s="69">
        <v>18.528163885556559</v>
      </c>
      <c r="AB18" s="69">
        <v>20.181570589335241</v>
      </c>
      <c r="AC18" s="69"/>
      <c r="AD18" s="69">
        <f t="shared" si="32"/>
        <v>2.2830476164415821</v>
      </c>
      <c r="AE18" s="69">
        <f>'RD T1'!E104</f>
        <v>9.8998630665324487</v>
      </c>
      <c r="AF18" s="69">
        <f t="shared" si="33"/>
        <v>12.182910682974031</v>
      </c>
      <c r="AH18" t="str">
        <f t="shared" si="34"/>
        <v>35 Business and public service associate professionals</v>
      </c>
      <c r="AI18" s="69">
        <v>4.2251145557427234</v>
      </c>
      <c r="AJ18" s="69">
        <v>4.5787527843543856</v>
      </c>
      <c r="AK18" s="69">
        <v>4.9439687269030408</v>
      </c>
      <c r="AL18" s="69">
        <v>5.1084766659528906</v>
      </c>
      <c r="AM18" s="69">
        <v>5.7512070217581996</v>
      </c>
      <c r="AN18" s="69"/>
      <c r="AO18" s="69">
        <f t="shared" si="35"/>
        <v>0.80723829485515886</v>
      </c>
      <c r="AP18" s="69">
        <f>'RD T1'!E133</f>
        <v>2.6314191410136445</v>
      </c>
      <c r="AQ18" s="69">
        <f t="shared" si="36"/>
        <v>3.4386574358688033</v>
      </c>
      <c r="AS18" t="str">
        <f t="shared" si="37"/>
        <v>35 Business and public service associate professionals</v>
      </c>
      <c r="AT18" s="69">
        <v>3.7685652697748733</v>
      </c>
      <c r="AU18" s="69">
        <v>4.0509358178140644</v>
      </c>
      <c r="AV18" s="69">
        <v>4.3132450989279789</v>
      </c>
      <c r="AW18" s="69">
        <v>4.4035108630982682</v>
      </c>
      <c r="AX18" s="69">
        <v>4.8964794635878333</v>
      </c>
      <c r="AY18" s="69"/>
      <c r="AZ18" s="69">
        <f t="shared" si="38"/>
        <v>0.58323436465985434</v>
      </c>
      <c r="BA18" s="69">
        <f>'RD T1'!E162</f>
        <v>2.2230302411755365</v>
      </c>
      <c r="BB18" s="69">
        <f t="shared" si="39"/>
        <v>2.8062646058353908</v>
      </c>
      <c r="BD18" t="str">
        <f t="shared" si="40"/>
        <v>35 Business and public service associate professionals</v>
      </c>
      <c r="BE18" s="69">
        <v>12.744831065318722</v>
      </c>
      <c r="BF18" s="69">
        <v>13.600537071621238</v>
      </c>
      <c r="BG18" s="69">
        <v>16.179296568550818</v>
      </c>
      <c r="BH18" s="69">
        <v>13.70974007606652</v>
      </c>
      <c r="BI18" s="69">
        <v>14.201831558969282</v>
      </c>
      <c r="BJ18" s="69"/>
      <c r="BK18" s="69">
        <f t="shared" si="41"/>
        <v>-1.977465009581536</v>
      </c>
      <c r="BL18" s="69">
        <f>'RD T1'!E191</f>
        <v>5.963170651454055</v>
      </c>
      <c r="BM18" s="69">
        <f t="shared" si="42"/>
        <v>3.985705641872519</v>
      </c>
      <c r="BO18" t="str">
        <f t="shared" si="43"/>
        <v>35 Business and public service associate professionals</v>
      </c>
      <c r="BP18" s="69">
        <v>10.195170108468329</v>
      </c>
      <c r="BQ18" s="69">
        <v>10.10392233970178</v>
      </c>
      <c r="BR18" s="69">
        <v>12.198968204447537</v>
      </c>
      <c r="BS18" s="69">
        <v>9.251237363972459</v>
      </c>
      <c r="BT18" s="69">
        <v>7.1691793053855166</v>
      </c>
      <c r="BU18" s="69"/>
      <c r="BV18" s="69">
        <f t="shared" si="44"/>
        <v>-5.0297888990620203</v>
      </c>
      <c r="BW18" s="69">
        <f>'RD T1'!E220</f>
        <v>3.559236817273328</v>
      </c>
      <c r="BX18" s="69">
        <f t="shared" si="45"/>
        <v>-1.4705520817886923</v>
      </c>
      <c r="BZ18" t="str">
        <f t="shared" si="46"/>
        <v>35 Business and public service associate professionals</v>
      </c>
      <c r="CA18" s="69">
        <v>6.6754474897846316</v>
      </c>
      <c r="CB18" s="69">
        <v>6.4029881476155737</v>
      </c>
      <c r="CC18" s="69">
        <v>6.368377159762689</v>
      </c>
      <c r="CD18" s="69">
        <v>5.021857696117789</v>
      </c>
      <c r="CE18" s="69">
        <v>3.1045098277890339</v>
      </c>
      <c r="CF18" s="69"/>
      <c r="CG18" s="69">
        <f t="shared" si="47"/>
        <v>-3.2638673319736551</v>
      </c>
      <c r="CH18" s="69">
        <f>'RD T1'!E249</f>
        <v>1.5178987361357807</v>
      </c>
      <c r="CI18" s="69">
        <f t="shared" si="48"/>
        <v>-1.7459685958378743</v>
      </c>
      <c r="CK18" t="str">
        <f t="shared" si="49"/>
        <v>35 Business and public service associate professionals</v>
      </c>
      <c r="CL18" s="69">
        <v>1.425028355783748</v>
      </c>
      <c r="CM18" s="69">
        <v>1.6302687849020234</v>
      </c>
      <c r="CN18" s="69">
        <v>1.4497026624212308</v>
      </c>
      <c r="CO18" s="69">
        <v>1.077207234972628</v>
      </c>
      <c r="CP18" s="69">
        <v>0.8457383094161024</v>
      </c>
      <c r="CQ18" s="69"/>
      <c r="CR18" s="69">
        <f t="shared" si="50"/>
        <v>-0.60396435300512841</v>
      </c>
      <c r="CS18" s="69">
        <f>'RD T1'!E278</f>
        <v>0.37477130693413707</v>
      </c>
      <c r="CT18" s="69">
        <f t="shared" si="51"/>
        <v>-0.22919304607099134</v>
      </c>
    </row>
    <row r="19" spans="1:98" x14ac:dyDescent="0.2">
      <c r="A19" s="10" t="str">
        <f>name!D15</f>
        <v>41 Administrative occupations</v>
      </c>
      <c r="B19" s="69">
        <v>0.66249577214924738</v>
      </c>
      <c r="C19" s="69">
        <v>0.73273431576230552</v>
      </c>
      <c r="D19" s="69">
        <v>0.68206456311037778</v>
      </c>
      <c r="E19" s="69">
        <v>0.98897860078147914</v>
      </c>
      <c r="F19" s="69">
        <v>1.4851946921112964</v>
      </c>
      <c r="G19" s="11"/>
      <c r="H19" s="69">
        <f t="shared" si="26"/>
        <v>0.80313012900091862</v>
      </c>
      <c r="I19" s="69">
        <f>'RD T1'!E47</f>
        <v>0.61272688362703953</v>
      </c>
      <c r="J19" s="69">
        <f t="shared" si="27"/>
        <v>1.4158570126279582</v>
      </c>
      <c r="L19" t="str">
        <f t="shared" si="28"/>
        <v>41 Administrative occupations</v>
      </c>
      <c r="M19" s="69">
        <v>6.2680742517262962</v>
      </c>
      <c r="N19" s="69">
        <v>7.3851301968999321</v>
      </c>
      <c r="O19" s="69">
        <v>7.0269505707326179</v>
      </c>
      <c r="P19" s="69">
        <v>10.104644522460436</v>
      </c>
      <c r="Q19" s="69">
        <v>14.134127441698569</v>
      </c>
      <c r="R19" s="11"/>
      <c r="S19" s="69">
        <f t="shared" si="29"/>
        <v>7.1071768709659509</v>
      </c>
      <c r="T19" s="69">
        <f>'RD T1'!E76</f>
        <v>6.3218367823520865</v>
      </c>
      <c r="U19" s="69">
        <f t="shared" si="30"/>
        <v>13.429013653318037</v>
      </c>
      <c r="W19" t="str">
        <f t="shared" si="31"/>
        <v>41 Administrative occupations</v>
      </c>
      <c r="X19" s="69">
        <v>22.254772109477191</v>
      </c>
      <c r="Y19" s="69">
        <v>22.933958957897161</v>
      </c>
      <c r="Z19" s="69">
        <v>23.946750243815409</v>
      </c>
      <c r="AA19" s="69">
        <v>26.908731205728056</v>
      </c>
      <c r="AB19" s="69">
        <v>31.913544863535684</v>
      </c>
      <c r="AC19" s="69"/>
      <c r="AD19" s="69">
        <f t="shared" si="32"/>
        <v>7.9667946197202753</v>
      </c>
      <c r="AE19" s="69">
        <f>'RD T1'!E105</f>
        <v>15.540959433502778</v>
      </c>
      <c r="AF19" s="69">
        <f t="shared" si="33"/>
        <v>23.507754053223053</v>
      </c>
      <c r="AH19" t="str">
        <f t="shared" si="34"/>
        <v>41 Administrative occupations</v>
      </c>
      <c r="AI19" s="69">
        <v>7.3856810095650607</v>
      </c>
      <c r="AJ19" s="69">
        <v>7.8165169052438515</v>
      </c>
      <c r="AK19" s="69">
        <v>8.0034345787217305</v>
      </c>
      <c r="AL19" s="69">
        <v>8.7144353109278061</v>
      </c>
      <c r="AM19" s="69">
        <v>9.7666861107135272</v>
      </c>
      <c r="AN19" s="69"/>
      <c r="AO19" s="69">
        <f t="shared" si="35"/>
        <v>1.7632515319917967</v>
      </c>
      <c r="AP19" s="69">
        <f>'RD T1'!E134</f>
        <v>5.2121934106528531</v>
      </c>
      <c r="AQ19" s="69">
        <f t="shared" si="36"/>
        <v>6.9754449426446499</v>
      </c>
      <c r="AS19" t="str">
        <f t="shared" si="37"/>
        <v>41 Administrative occupations</v>
      </c>
      <c r="AT19" s="69">
        <v>7.3800250797775311</v>
      </c>
      <c r="AU19" s="69">
        <v>7.479669094083901</v>
      </c>
      <c r="AV19" s="69">
        <v>7.7994789027894633</v>
      </c>
      <c r="AW19" s="69">
        <v>8.2462837006131284</v>
      </c>
      <c r="AX19" s="69">
        <v>9.3874699055163937</v>
      </c>
      <c r="AY19" s="69"/>
      <c r="AZ19" s="69">
        <f t="shared" si="38"/>
        <v>1.5879910027269304</v>
      </c>
      <c r="BA19" s="69">
        <f>'RD T1'!E163</f>
        <v>4.6925503343356567</v>
      </c>
      <c r="BB19" s="69">
        <f t="shared" si="39"/>
        <v>6.2805413370625871</v>
      </c>
      <c r="BD19" t="str">
        <f t="shared" si="40"/>
        <v>41 Administrative occupations</v>
      </c>
      <c r="BE19" s="69">
        <v>28.043978224471829</v>
      </c>
      <c r="BF19" s="69">
        <v>27.250703590511868</v>
      </c>
      <c r="BG19" s="69">
        <v>31.533554995851411</v>
      </c>
      <c r="BH19" s="69">
        <v>27.824020952457399</v>
      </c>
      <c r="BI19" s="69">
        <v>26.511088494178082</v>
      </c>
      <c r="BJ19" s="69"/>
      <c r="BK19" s="69">
        <f t="shared" si="41"/>
        <v>-5.0224665016733283</v>
      </c>
      <c r="BL19" s="69">
        <f>'RD T1'!E192</f>
        <v>12.641978718022532</v>
      </c>
      <c r="BM19" s="69">
        <f t="shared" si="42"/>
        <v>7.6195122163492037</v>
      </c>
      <c r="BO19" t="str">
        <f t="shared" si="43"/>
        <v>41 Administrative occupations</v>
      </c>
      <c r="BP19" s="69">
        <v>30.840178461351655</v>
      </c>
      <c r="BQ19" s="69">
        <v>27.645600203506415</v>
      </c>
      <c r="BR19" s="69">
        <v>33.090163865681127</v>
      </c>
      <c r="BS19" s="69">
        <v>25.397919441875509</v>
      </c>
      <c r="BT19" s="69">
        <v>17.767737199267259</v>
      </c>
      <c r="BU19" s="69"/>
      <c r="BV19" s="69">
        <f t="shared" si="44"/>
        <v>-15.322426666413868</v>
      </c>
      <c r="BW19" s="69">
        <f>'RD T1'!E221</f>
        <v>10.074067869648607</v>
      </c>
      <c r="BX19" s="69">
        <f t="shared" si="45"/>
        <v>-5.2483587967652614</v>
      </c>
      <c r="BZ19" t="str">
        <f t="shared" si="46"/>
        <v>41 Administrative occupations</v>
      </c>
      <c r="CA19" s="69">
        <v>17.301712303206454</v>
      </c>
      <c r="CB19" s="69">
        <v>14.693046958233332</v>
      </c>
      <c r="CC19" s="69">
        <v>13.697471664472092</v>
      </c>
      <c r="CD19" s="69">
        <v>9.2536220929600823</v>
      </c>
      <c r="CE19" s="69">
        <v>3.7710633691684179</v>
      </c>
      <c r="CF19" s="69"/>
      <c r="CG19" s="69">
        <f t="shared" si="47"/>
        <v>-9.9264082953036734</v>
      </c>
      <c r="CH19" s="69">
        <f>'RD T1'!E250</f>
        <v>2.6386970497028628</v>
      </c>
      <c r="CI19" s="69">
        <f t="shared" si="48"/>
        <v>-7.2877112456008106</v>
      </c>
      <c r="CK19" t="str">
        <f t="shared" si="49"/>
        <v>41 Administrative occupations</v>
      </c>
      <c r="CL19" s="69">
        <v>3.9869441125018463</v>
      </c>
      <c r="CM19" s="69">
        <v>3.7366808053055767</v>
      </c>
      <c r="CN19" s="69">
        <v>3.4437079456099702</v>
      </c>
      <c r="CO19" s="69">
        <v>2.5798411806299741</v>
      </c>
      <c r="CP19" s="69">
        <v>1.5563765114435746</v>
      </c>
      <c r="CQ19" s="69"/>
      <c r="CR19" s="69">
        <f t="shared" si="50"/>
        <v>-1.8873314341663956</v>
      </c>
      <c r="CS19" s="69">
        <f>'RD T1'!E279</f>
        <v>0.76415828458859858</v>
      </c>
      <c r="CT19" s="69">
        <f t="shared" si="51"/>
        <v>-1.123173149577797</v>
      </c>
    </row>
    <row r="20" spans="1:98" x14ac:dyDescent="0.2">
      <c r="A20" s="10" t="str">
        <f>name!D16</f>
        <v>42 Secretarial and related occupations</v>
      </c>
      <c r="B20" s="69">
        <v>4.113466833716474E-2</v>
      </c>
      <c r="C20" s="69">
        <v>4.8695575882386558E-2</v>
      </c>
      <c r="D20" s="69">
        <v>3.9767183940066224E-2</v>
      </c>
      <c r="E20" s="69">
        <v>7.9501881329992502E-2</v>
      </c>
      <c r="F20" s="69">
        <v>0.14912740177245154</v>
      </c>
      <c r="G20" s="11"/>
      <c r="H20" s="69">
        <f t="shared" si="26"/>
        <v>0.10936021783238531</v>
      </c>
      <c r="I20" s="69">
        <f>'RD T1'!E48</f>
        <v>6.1975680194040296E-2</v>
      </c>
      <c r="J20" s="69">
        <f t="shared" si="27"/>
        <v>0.1713358980264256</v>
      </c>
      <c r="L20" t="str">
        <f t="shared" si="28"/>
        <v>42 Secretarial and related occupations</v>
      </c>
      <c r="M20" s="69">
        <v>1.0035102987083968</v>
      </c>
      <c r="N20" s="69">
        <v>1.1156129591360928</v>
      </c>
      <c r="O20" s="69">
        <v>1.0090462921952417</v>
      </c>
      <c r="P20" s="69">
        <v>1.935982292524028</v>
      </c>
      <c r="Q20" s="69">
        <v>2.5941066112727178</v>
      </c>
      <c r="R20" s="11"/>
      <c r="S20" s="69">
        <f t="shared" si="29"/>
        <v>1.5850603190774761</v>
      </c>
      <c r="T20" s="69">
        <f>'RD T1'!E77</f>
        <v>1.2355279335726315</v>
      </c>
      <c r="U20" s="69">
        <f t="shared" si="30"/>
        <v>2.8205882526501078</v>
      </c>
      <c r="W20" t="str">
        <f t="shared" si="31"/>
        <v>42 Secretarial and related occupations</v>
      </c>
      <c r="X20" s="69">
        <v>3.7002223691370899</v>
      </c>
      <c r="Y20" s="69">
        <v>3.5964205144785972</v>
      </c>
      <c r="Z20" s="69">
        <v>3.4305673568541359</v>
      </c>
      <c r="AA20" s="69">
        <v>5.3754513805901132</v>
      </c>
      <c r="AB20" s="69">
        <v>7.3267139399684176</v>
      </c>
      <c r="AC20" s="69"/>
      <c r="AD20" s="69">
        <f t="shared" si="32"/>
        <v>3.8961465831142816</v>
      </c>
      <c r="AE20" s="69">
        <f>'RD T1'!E106</f>
        <v>3.6068441742372293</v>
      </c>
      <c r="AF20" s="69">
        <f t="shared" si="33"/>
        <v>7.5029907573515109</v>
      </c>
      <c r="AH20" t="str">
        <f t="shared" si="34"/>
        <v>42 Secretarial and related occupations</v>
      </c>
      <c r="AI20" s="69">
        <v>1.7928486633299925</v>
      </c>
      <c r="AJ20" s="69">
        <v>1.6590345307455148</v>
      </c>
      <c r="AK20" s="69">
        <v>1.6486296861484493</v>
      </c>
      <c r="AL20" s="69">
        <v>2.36831323643796</v>
      </c>
      <c r="AM20" s="69">
        <v>2.8390824024683865</v>
      </c>
      <c r="AN20" s="69"/>
      <c r="AO20" s="69">
        <f t="shared" si="35"/>
        <v>1.1904527163199372</v>
      </c>
      <c r="AP20" s="69">
        <f>'RD T1'!E135</f>
        <v>1.4708381704600704</v>
      </c>
      <c r="AQ20" s="69">
        <f t="shared" si="36"/>
        <v>2.6612908867800078</v>
      </c>
      <c r="AS20" t="str">
        <f t="shared" si="37"/>
        <v>42 Secretarial and related occupations</v>
      </c>
      <c r="AT20" s="69">
        <v>1.414292823665712</v>
      </c>
      <c r="AU20" s="69">
        <v>1.267197306432106</v>
      </c>
      <c r="AV20" s="69">
        <v>1.2413679557281885</v>
      </c>
      <c r="AW20" s="69">
        <v>1.6423146521257161</v>
      </c>
      <c r="AX20" s="69">
        <v>1.712796035721003</v>
      </c>
      <c r="AY20" s="69"/>
      <c r="AZ20" s="69">
        <f t="shared" si="38"/>
        <v>0.47142807999281455</v>
      </c>
      <c r="BA20" s="69">
        <f>'RD T1'!E164</f>
        <v>0.94024159768343474</v>
      </c>
      <c r="BB20" s="69">
        <f t="shared" si="39"/>
        <v>1.4116696776762492</v>
      </c>
      <c r="BD20" t="str">
        <f t="shared" si="40"/>
        <v>42 Secretarial and related occupations</v>
      </c>
      <c r="BE20" s="69">
        <v>6.0090896024782365</v>
      </c>
      <c r="BF20" s="69">
        <v>5.3389735805718059</v>
      </c>
      <c r="BG20" s="69">
        <v>6.0186972454878491</v>
      </c>
      <c r="BH20" s="69">
        <v>7.0313285452811503</v>
      </c>
      <c r="BI20" s="69">
        <v>3.7123366583854529</v>
      </c>
      <c r="BJ20" s="69"/>
      <c r="BK20" s="69">
        <f t="shared" si="41"/>
        <v>-2.3063605871023962</v>
      </c>
      <c r="BL20" s="69">
        <f>'RD T1'!E193</f>
        <v>2.9044877868031151</v>
      </c>
      <c r="BM20" s="69">
        <f t="shared" si="42"/>
        <v>0.59812719970071893</v>
      </c>
      <c r="BO20" t="str">
        <f t="shared" si="43"/>
        <v>42 Secretarial and related occupations</v>
      </c>
      <c r="BP20" s="69">
        <v>7.3158185967006437</v>
      </c>
      <c r="BQ20" s="69">
        <v>5.7350675438917333</v>
      </c>
      <c r="BR20" s="69">
        <v>6.5558829779359771</v>
      </c>
      <c r="BS20" s="69">
        <v>5.2874728742263351</v>
      </c>
      <c r="BT20" s="69">
        <v>1.5237014951623986</v>
      </c>
      <c r="BU20" s="69"/>
      <c r="BV20" s="69">
        <f t="shared" si="44"/>
        <v>-5.0321814827735789</v>
      </c>
      <c r="BW20" s="69">
        <f>'RD T1'!E222</f>
        <v>1.9127268186538273</v>
      </c>
      <c r="BX20" s="69">
        <f t="shared" si="45"/>
        <v>-3.1194546641197514</v>
      </c>
      <c r="BZ20" t="str">
        <f t="shared" si="46"/>
        <v>42 Secretarial and related occupations</v>
      </c>
      <c r="CA20" s="69">
        <v>6.8064190914127662</v>
      </c>
      <c r="CB20" s="69">
        <v>6.1106239426532278</v>
      </c>
      <c r="CC20" s="69">
        <v>5.302878165915776</v>
      </c>
      <c r="CD20" s="69">
        <v>3.5369856846829455</v>
      </c>
      <c r="CE20" s="69">
        <v>1.027740496650116</v>
      </c>
      <c r="CF20" s="69"/>
      <c r="CG20" s="69">
        <f t="shared" si="47"/>
        <v>-4.2751376692656597</v>
      </c>
      <c r="CH20" s="69">
        <f>'RD T1'!E251</f>
        <v>1.111194009792285</v>
      </c>
      <c r="CI20" s="69">
        <f t="shared" si="48"/>
        <v>-3.1639436594733747</v>
      </c>
      <c r="CK20" t="str">
        <f t="shared" si="49"/>
        <v>42 Secretarial and related occupations</v>
      </c>
      <c r="CL20" s="69">
        <v>1.5844579050329251</v>
      </c>
      <c r="CM20" s="69">
        <v>1.6481878850369363</v>
      </c>
      <c r="CN20" s="69">
        <v>1.4362533492851985</v>
      </c>
      <c r="CO20" s="69">
        <v>1.5087219965067096</v>
      </c>
      <c r="CP20" s="69">
        <v>1.7474237283039733</v>
      </c>
      <c r="CQ20" s="69"/>
      <c r="CR20" s="69">
        <f t="shared" si="50"/>
        <v>0.31117037901877476</v>
      </c>
      <c r="CS20" s="69">
        <f>'RD T1'!E280</f>
        <v>0.66891949655621652</v>
      </c>
      <c r="CT20" s="69">
        <f t="shared" si="51"/>
        <v>0.98008987557499128</v>
      </c>
    </row>
    <row r="21" spans="1:98" x14ac:dyDescent="0.2">
      <c r="A21" s="10" t="str">
        <f>name!D17</f>
        <v>51 Skilled agricultural and related trades</v>
      </c>
      <c r="B21" s="69">
        <v>1.7287258463409189E-2</v>
      </c>
      <c r="C21" s="69">
        <v>3.097709473733009E-2</v>
      </c>
      <c r="D21" s="69">
        <v>1.6582300516279916E-2</v>
      </c>
      <c r="E21" s="69">
        <v>2.442961891817217E-2</v>
      </c>
      <c r="F21" s="69">
        <v>4.2550992887590518E-2</v>
      </c>
      <c r="G21" s="11"/>
      <c r="H21" s="69">
        <f t="shared" si="26"/>
        <v>2.5968692371310602E-2</v>
      </c>
      <c r="I21" s="69">
        <f>'RD T1'!E49</f>
        <v>1.9064142526363521E-2</v>
      </c>
      <c r="J21" s="69">
        <f t="shared" si="27"/>
        <v>4.5032834897674123E-2</v>
      </c>
      <c r="L21" t="str">
        <f t="shared" si="28"/>
        <v>51 Skilled agricultural and related trades</v>
      </c>
      <c r="M21" s="69">
        <v>0.18654384221894413</v>
      </c>
      <c r="N21" s="69">
        <v>0.20713103822559503</v>
      </c>
      <c r="O21" s="69">
        <v>0.15956334312017478</v>
      </c>
      <c r="P21" s="69">
        <v>0.24052134981305689</v>
      </c>
      <c r="Q21" s="69">
        <v>0.40504054178372145</v>
      </c>
      <c r="R21" s="11"/>
      <c r="S21" s="69">
        <f t="shared" si="29"/>
        <v>0.24547719866354667</v>
      </c>
      <c r="T21" s="69">
        <f>'RD T1'!E78</f>
        <v>0.17695559856882193</v>
      </c>
      <c r="U21" s="69">
        <f t="shared" si="30"/>
        <v>0.4224327972323686</v>
      </c>
      <c r="W21" t="str">
        <f t="shared" si="31"/>
        <v>51 Skilled agricultural and related trades</v>
      </c>
      <c r="X21" s="69">
        <v>1.2780913166788153</v>
      </c>
      <c r="Y21" s="69">
        <v>1.358381016447618</v>
      </c>
      <c r="Z21" s="69">
        <v>1.2522288531061609</v>
      </c>
      <c r="AA21" s="69">
        <v>1.5483878664978223</v>
      </c>
      <c r="AB21" s="69">
        <v>2.2811597366492471</v>
      </c>
      <c r="AC21" s="69"/>
      <c r="AD21" s="69">
        <f t="shared" si="32"/>
        <v>1.0289308835430861</v>
      </c>
      <c r="AE21" s="69">
        <f>'RD T1'!E107</f>
        <v>1.2160268757814565</v>
      </c>
      <c r="AF21" s="69">
        <f t="shared" si="33"/>
        <v>2.2449577593245427</v>
      </c>
      <c r="AH21" t="str">
        <f t="shared" si="34"/>
        <v>51 Skilled agricultural and related trades</v>
      </c>
      <c r="AI21" s="69">
        <v>0.65760701682307832</v>
      </c>
      <c r="AJ21" s="69">
        <v>0.76008946496159113</v>
      </c>
      <c r="AK21" s="69">
        <v>0.66317759505544105</v>
      </c>
      <c r="AL21" s="69">
        <v>0.82819184187843864</v>
      </c>
      <c r="AM21" s="69">
        <v>1.1840584893720878</v>
      </c>
      <c r="AN21" s="69"/>
      <c r="AO21" s="69">
        <f t="shared" si="35"/>
        <v>0.52088089431664675</v>
      </c>
      <c r="AP21" s="69">
        <f>'RD T1'!E136</f>
        <v>0.68926421000630855</v>
      </c>
      <c r="AQ21" s="69">
        <f t="shared" si="36"/>
        <v>1.2101451043229554</v>
      </c>
      <c r="AS21" t="str">
        <f t="shared" si="37"/>
        <v>51 Skilled agricultural and related trades</v>
      </c>
      <c r="AT21" s="69">
        <v>0.90375856961628454</v>
      </c>
      <c r="AU21" s="69">
        <v>1.0063683135881114</v>
      </c>
      <c r="AV21" s="69">
        <v>0.95561684545677483</v>
      </c>
      <c r="AW21" s="69">
        <v>1.0936552679160256</v>
      </c>
      <c r="AX21" s="69">
        <v>1.529469634455088</v>
      </c>
      <c r="AY21" s="69"/>
      <c r="AZ21" s="69">
        <f t="shared" si="38"/>
        <v>0.57385278899831316</v>
      </c>
      <c r="BA21" s="69">
        <f>'RD T1'!E165</f>
        <v>0.8157063174565794</v>
      </c>
      <c r="BB21" s="69">
        <f t="shared" si="39"/>
        <v>1.3895591064548927</v>
      </c>
      <c r="BD21" t="str">
        <f t="shared" si="40"/>
        <v>51 Skilled agricultural and related trades</v>
      </c>
      <c r="BE21" s="69">
        <v>1.8873352102922822</v>
      </c>
      <c r="BF21" s="69">
        <v>2.0658957266976574</v>
      </c>
      <c r="BG21" s="69">
        <v>1.7842862580445302</v>
      </c>
      <c r="BH21" s="69">
        <v>1.6300193699570518</v>
      </c>
      <c r="BI21" s="69">
        <v>1.8498865000199927</v>
      </c>
      <c r="BJ21" s="69"/>
      <c r="BK21" s="69">
        <f t="shared" si="41"/>
        <v>6.5600241975462437E-2</v>
      </c>
      <c r="BL21" s="69">
        <f>'RD T1'!E194</f>
        <v>0.85398372439779957</v>
      </c>
      <c r="BM21" s="69">
        <f t="shared" si="42"/>
        <v>0.91958396637326201</v>
      </c>
      <c r="BO21" t="str">
        <f t="shared" si="43"/>
        <v>51 Skilled agricultural and related trades</v>
      </c>
      <c r="BP21" s="69">
        <v>3.0560973152816397</v>
      </c>
      <c r="BQ21" s="69">
        <v>3.1096932214056578</v>
      </c>
      <c r="BR21" s="69">
        <v>2.6392006441263662</v>
      </c>
      <c r="BS21" s="69">
        <v>2.3182115068509463</v>
      </c>
      <c r="BT21" s="69">
        <v>2.1100785605872714</v>
      </c>
      <c r="BU21" s="69"/>
      <c r="BV21" s="69">
        <f t="shared" si="44"/>
        <v>-0.52912208353909485</v>
      </c>
      <c r="BW21" s="69">
        <f>'RD T1'!E223</f>
        <v>1.206014741937945</v>
      </c>
      <c r="BX21" s="69">
        <f t="shared" si="45"/>
        <v>0.67689265839885016</v>
      </c>
      <c r="BZ21" t="str">
        <f t="shared" si="46"/>
        <v>51 Skilled agricultural and related trades</v>
      </c>
      <c r="CA21" s="69">
        <v>2.7170829631385605</v>
      </c>
      <c r="CB21" s="69">
        <v>2.2221066317792491</v>
      </c>
      <c r="CC21" s="69">
        <v>1.9301267047188415</v>
      </c>
      <c r="CD21" s="69">
        <v>1.9374074008841826</v>
      </c>
      <c r="CE21" s="69">
        <v>2.1861444852709213</v>
      </c>
      <c r="CF21" s="69"/>
      <c r="CG21" s="69">
        <f t="shared" si="47"/>
        <v>0.2560177805520798</v>
      </c>
      <c r="CH21" s="69">
        <f>'RD T1'!E252</f>
        <v>0.92322603407359738</v>
      </c>
      <c r="CI21" s="69">
        <f t="shared" si="48"/>
        <v>1.1792438146256772</v>
      </c>
      <c r="CK21" t="str">
        <f t="shared" si="49"/>
        <v>51 Skilled agricultural and related trades</v>
      </c>
      <c r="CL21" s="69">
        <v>1.7762488803764567</v>
      </c>
      <c r="CM21" s="69">
        <v>1.6710359021318177</v>
      </c>
      <c r="CN21" s="69">
        <v>1.2412170391799227</v>
      </c>
      <c r="CO21" s="69">
        <v>1.2357445376887544</v>
      </c>
      <c r="CP21" s="69">
        <v>0.73298974435524755</v>
      </c>
      <c r="CQ21" s="69"/>
      <c r="CR21" s="69">
        <f t="shared" si="50"/>
        <v>-0.5082272948246751</v>
      </c>
      <c r="CS21" s="69">
        <f>'RD T1'!E281</f>
        <v>0.42238753814731939</v>
      </c>
      <c r="CT21" s="69">
        <f t="shared" si="51"/>
        <v>-8.5839756677355716E-2</v>
      </c>
    </row>
    <row r="22" spans="1:98" x14ac:dyDescent="0.2">
      <c r="A22" s="10" t="str">
        <f>name!D18</f>
        <v>52 Skilled metal, electrical and electronic trades</v>
      </c>
      <c r="B22" s="69">
        <v>3.3565397007843577E-2</v>
      </c>
      <c r="C22" s="69">
        <v>3.6262674410779447E-2</v>
      </c>
      <c r="D22" s="69">
        <v>3.197181661483358E-2</v>
      </c>
      <c r="E22" s="69">
        <v>4.3883149999954969E-2</v>
      </c>
      <c r="F22" s="69">
        <v>5.8775563491137758E-2</v>
      </c>
      <c r="G22" s="11"/>
      <c r="H22" s="69">
        <f t="shared" si="26"/>
        <v>2.6803746876304178E-2</v>
      </c>
      <c r="I22" s="69">
        <f>'RD T1'!E50</f>
        <v>2.351211179621036E-2</v>
      </c>
      <c r="J22" s="69">
        <f t="shared" si="27"/>
        <v>5.0315858672514535E-2</v>
      </c>
      <c r="L22" t="str">
        <f t="shared" si="28"/>
        <v>52 Skilled metal, electrical and electronic trades</v>
      </c>
      <c r="M22" s="69">
        <v>0.75224910327367611</v>
      </c>
      <c r="N22" s="69">
        <v>0.89027360467711714</v>
      </c>
      <c r="O22" s="69">
        <v>0.6931253131729892</v>
      </c>
      <c r="P22" s="69">
        <v>1.2497504583919883</v>
      </c>
      <c r="Q22" s="69">
        <v>1.8221986037233717</v>
      </c>
      <c r="R22" s="11"/>
      <c r="S22" s="69">
        <f t="shared" si="29"/>
        <v>1.1290732905503824</v>
      </c>
      <c r="T22" s="69">
        <f>'RD T1'!E79</f>
        <v>0.75717850211240056</v>
      </c>
      <c r="U22" s="69">
        <f t="shared" si="30"/>
        <v>1.8862517926627831</v>
      </c>
      <c r="W22" t="str">
        <f t="shared" si="31"/>
        <v>52 Skilled metal, electrical and electronic trades</v>
      </c>
      <c r="X22" s="69">
        <v>2.0826050559657601</v>
      </c>
      <c r="Y22" s="69">
        <v>2.2904746396875328</v>
      </c>
      <c r="Z22" s="69">
        <v>1.9624896412532398</v>
      </c>
      <c r="AA22" s="69">
        <v>2.6684110020070757</v>
      </c>
      <c r="AB22" s="69">
        <v>3.4805383070495295</v>
      </c>
      <c r="AC22" s="69"/>
      <c r="AD22" s="69">
        <f t="shared" si="32"/>
        <v>1.5180486657962897</v>
      </c>
      <c r="AE22" s="69">
        <f>'RD T1'!E108</f>
        <v>1.5041373277874295</v>
      </c>
      <c r="AF22" s="69">
        <f t="shared" si="33"/>
        <v>3.0221859935837192</v>
      </c>
      <c r="AH22" t="str">
        <f t="shared" si="34"/>
        <v>52 Skilled metal, electrical and electronic trades</v>
      </c>
      <c r="AI22" s="69">
        <v>0.78083932919213239</v>
      </c>
      <c r="AJ22" s="69">
        <v>0.82634839851798247</v>
      </c>
      <c r="AK22" s="69">
        <v>0.7566434334435852</v>
      </c>
      <c r="AL22" s="69">
        <v>0.89862110919323868</v>
      </c>
      <c r="AM22" s="69">
        <v>1.1462235549966151</v>
      </c>
      <c r="AN22" s="69"/>
      <c r="AO22" s="69">
        <f t="shared" si="35"/>
        <v>0.3895801215530299</v>
      </c>
      <c r="AP22" s="69">
        <f>'RD T1'!E137</f>
        <v>0.47066132836521302</v>
      </c>
      <c r="AQ22" s="69">
        <f t="shared" si="36"/>
        <v>0.86024144991824292</v>
      </c>
      <c r="AS22" t="str">
        <f t="shared" si="37"/>
        <v>52 Skilled metal, electrical and electronic trades</v>
      </c>
      <c r="AT22" s="69">
        <v>3.22121900108773</v>
      </c>
      <c r="AU22" s="69">
        <v>3.3601800668050679</v>
      </c>
      <c r="AV22" s="69">
        <v>2.9812198093938984</v>
      </c>
      <c r="AW22" s="69">
        <v>3.5419740267266508</v>
      </c>
      <c r="AX22" s="69">
        <v>4.2047149528171808</v>
      </c>
      <c r="AY22" s="69"/>
      <c r="AZ22" s="69">
        <f t="shared" si="38"/>
        <v>1.2234951434232824</v>
      </c>
      <c r="BA22" s="69">
        <f>'RD T1'!E166</f>
        <v>1.7879694573218936</v>
      </c>
      <c r="BB22" s="69">
        <f t="shared" si="39"/>
        <v>3.011464600745176</v>
      </c>
      <c r="BD22" t="str">
        <f t="shared" si="40"/>
        <v>52 Skilled metal, electrical and electronic trades</v>
      </c>
      <c r="BE22" s="69">
        <v>19.29132673151901</v>
      </c>
      <c r="BF22" s="69">
        <v>19.944417358053677</v>
      </c>
      <c r="BG22" s="69">
        <v>19.30250584497357</v>
      </c>
      <c r="BH22" s="69">
        <v>17.793422255175738</v>
      </c>
      <c r="BI22" s="69">
        <v>16.659214095570562</v>
      </c>
      <c r="BJ22" s="69"/>
      <c r="BK22" s="69">
        <f t="shared" si="41"/>
        <v>-2.6432917494030086</v>
      </c>
      <c r="BL22" s="69">
        <f>'RD T1'!E195</f>
        <v>5.9582809917755331</v>
      </c>
      <c r="BM22" s="69">
        <f t="shared" si="42"/>
        <v>3.3149892423725245</v>
      </c>
      <c r="BO22" t="str">
        <f t="shared" si="43"/>
        <v>52 Skilled metal, electrical and electronic trades</v>
      </c>
      <c r="BP22" s="69">
        <v>10.838842169425092</v>
      </c>
      <c r="BQ22" s="69">
        <v>10.374284839031169</v>
      </c>
      <c r="BR22" s="69">
        <v>9.6194912255622924</v>
      </c>
      <c r="BS22" s="69">
        <v>8.2502903619215946</v>
      </c>
      <c r="BT22" s="69">
        <v>6.1738361790231027</v>
      </c>
      <c r="BU22" s="69"/>
      <c r="BV22" s="69">
        <f t="shared" si="44"/>
        <v>-3.4456550465391897</v>
      </c>
      <c r="BW22" s="69">
        <f>'RD T1'!E224</f>
        <v>2.6960030714809053</v>
      </c>
      <c r="BX22" s="69">
        <f t="shared" si="45"/>
        <v>-0.7496519750582844</v>
      </c>
      <c r="BZ22" t="str">
        <f t="shared" si="46"/>
        <v>52 Skilled metal, electrical and electronic trades</v>
      </c>
      <c r="CA22" s="69">
        <v>6.2836391045034947</v>
      </c>
      <c r="CB22" s="69">
        <v>5.454715879246991</v>
      </c>
      <c r="CC22" s="69">
        <v>4.7004566271275214</v>
      </c>
      <c r="CD22" s="69">
        <v>4.6117628869097773</v>
      </c>
      <c r="CE22" s="69">
        <v>2.8864107031289712</v>
      </c>
      <c r="CF22" s="69"/>
      <c r="CG22" s="69">
        <f t="shared" si="47"/>
        <v>-1.8140459239985502</v>
      </c>
      <c r="CH22" s="69">
        <f>'RD T1'!E253</f>
        <v>1.4149023218990697</v>
      </c>
      <c r="CI22" s="69">
        <f t="shared" si="48"/>
        <v>-0.39914360209948052</v>
      </c>
      <c r="CK22" t="str">
        <f t="shared" si="49"/>
        <v>52 Skilled metal, electrical and electronic trades</v>
      </c>
      <c r="CL22" s="69">
        <v>2.2864942192256441</v>
      </c>
      <c r="CM22" s="69">
        <v>2.4023128624617955</v>
      </c>
      <c r="CN22" s="69">
        <v>1.8246879870050565</v>
      </c>
      <c r="CO22" s="69">
        <v>1.6861689649760152</v>
      </c>
      <c r="CP22" s="69">
        <v>1.1200040580264656</v>
      </c>
      <c r="CQ22" s="69"/>
      <c r="CR22" s="69">
        <f t="shared" si="50"/>
        <v>-0.70468392897859089</v>
      </c>
      <c r="CS22" s="69">
        <f>'RD T1'!E282</f>
        <v>0.56780348812772885</v>
      </c>
      <c r="CT22" s="69">
        <f t="shared" si="51"/>
        <v>-0.13688044085086204</v>
      </c>
    </row>
    <row r="23" spans="1:98" x14ac:dyDescent="0.2">
      <c r="A23" s="10" t="str">
        <f>name!D19</f>
        <v>53 Skilled construction and building trades</v>
      </c>
      <c r="B23" s="69">
        <v>2.1148637688622508E-2</v>
      </c>
      <c r="C23" s="69">
        <v>1.4803936716453671E-2</v>
      </c>
      <c r="D23" s="69">
        <v>9.0685716978748318E-3</v>
      </c>
      <c r="E23" s="69">
        <v>1.7176656149983281E-2</v>
      </c>
      <c r="F23" s="69">
        <v>1.8295733133649943E-2</v>
      </c>
      <c r="G23" s="11"/>
      <c r="H23" s="69">
        <f t="shared" si="26"/>
        <v>9.2271614357751115E-3</v>
      </c>
      <c r="I23" s="69">
        <f>'RD T1'!E51</f>
        <v>8.593433149990129E-3</v>
      </c>
      <c r="J23" s="69">
        <f t="shared" si="27"/>
        <v>1.782059458576524E-2</v>
      </c>
      <c r="L23" t="str">
        <f t="shared" si="28"/>
        <v>53 Skilled construction and building trades</v>
      </c>
      <c r="M23" s="69">
        <v>0.34643638384417186</v>
      </c>
      <c r="N23" s="69">
        <v>0.351376541942029</v>
      </c>
      <c r="O23" s="69">
        <v>0.25026382816965326</v>
      </c>
      <c r="P23" s="69">
        <v>0.40859995222349421</v>
      </c>
      <c r="Q23" s="69">
        <v>0.51780342053472328</v>
      </c>
      <c r="R23" s="11"/>
      <c r="S23" s="69">
        <f t="shared" si="29"/>
        <v>0.26753959236507002</v>
      </c>
      <c r="T23" s="69">
        <f>'RD T1'!E80</f>
        <v>0.25128331892387046</v>
      </c>
      <c r="U23" s="69">
        <f t="shared" si="30"/>
        <v>0.51882291128894042</v>
      </c>
      <c r="W23" t="str">
        <f t="shared" si="31"/>
        <v>53 Skilled construction and building trades</v>
      </c>
      <c r="X23" s="69">
        <v>1.2514421787406289</v>
      </c>
      <c r="Y23" s="69">
        <v>1.2405131646305938</v>
      </c>
      <c r="Z23" s="69">
        <v>1.0421546737418403</v>
      </c>
      <c r="AA23" s="69">
        <v>1.3977801045442511</v>
      </c>
      <c r="AB23" s="69">
        <v>1.7268569609080766</v>
      </c>
      <c r="AC23" s="69"/>
      <c r="AD23" s="69">
        <f t="shared" si="32"/>
        <v>0.68470228716623627</v>
      </c>
      <c r="AE23" s="69">
        <f>'RD T1'!E109</f>
        <v>0.83215339268312127</v>
      </c>
      <c r="AF23" s="69">
        <f t="shared" si="33"/>
        <v>1.5168556798493575</v>
      </c>
      <c r="AH23" t="str">
        <f t="shared" si="34"/>
        <v>53 Skilled construction and building trades</v>
      </c>
      <c r="AI23" s="69">
        <v>0.73497310271051486</v>
      </c>
      <c r="AJ23" s="69">
        <v>0.80695606543931031</v>
      </c>
      <c r="AK23" s="69">
        <v>0.68070968265197696</v>
      </c>
      <c r="AL23" s="69">
        <v>0.90456447014799979</v>
      </c>
      <c r="AM23" s="69">
        <v>1.1523439079631217</v>
      </c>
      <c r="AN23" s="69"/>
      <c r="AO23" s="69">
        <f t="shared" si="35"/>
        <v>0.47163422531114474</v>
      </c>
      <c r="AP23" s="69">
        <f>'RD T1'!E138</f>
        <v>0.57041086984147804</v>
      </c>
      <c r="AQ23" s="69">
        <f t="shared" si="36"/>
        <v>1.0420450951526228</v>
      </c>
      <c r="AS23" t="str">
        <f t="shared" si="37"/>
        <v>53 Skilled construction and building trades</v>
      </c>
      <c r="AT23" s="69">
        <v>1.1954389992968524</v>
      </c>
      <c r="AU23" s="69">
        <v>1.1716462184494905</v>
      </c>
      <c r="AV23" s="69">
        <v>1.0085665549503442</v>
      </c>
      <c r="AW23" s="69">
        <v>1.3508587365261469</v>
      </c>
      <c r="AX23" s="69">
        <v>1.5764160028208503</v>
      </c>
      <c r="AY23" s="69"/>
      <c r="AZ23" s="69">
        <f t="shared" si="38"/>
        <v>0.56784944787050606</v>
      </c>
      <c r="BA23" s="69">
        <f>'RD T1'!E167</f>
        <v>0.78389361355450649</v>
      </c>
      <c r="BB23" s="69">
        <f t="shared" si="39"/>
        <v>1.3517430614250125</v>
      </c>
      <c r="BD23" t="str">
        <f t="shared" si="40"/>
        <v>53 Skilled construction and building trades</v>
      </c>
      <c r="BE23" s="69">
        <v>15.025227423347385</v>
      </c>
      <c r="BF23" s="69">
        <v>14.707878075625837</v>
      </c>
      <c r="BG23" s="69">
        <v>13.162043309818834</v>
      </c>
      <c r="BH23" s="69">
        <v>12.323016236059003</v>
      </c>
      <c r="BI23" s="69">
        <v>11.169058579300794</v>
      </c>
      <c r="BJ23" s="69"/>
      <c r="BK23" s="69">
        <f t="shared" si="41"/>
        <v>-1.9929847305180406</v>
      </c>
      <c r="BL23" s="69">
        <f>'RD T1'!E196</f>
        <v>4.4710199196339913</v>
      </c>
      <c r="BM23" s="69">
        <f t="shared" si="42"/>
        <v>2.4780351891159507</v>
      </c>
      <c r="BO23" t="str">
        <f t="shared" si="43"/>
        <v>53 Skilled construction and building trades</v>
      </c>
      <c r="BP23" s="69">
        <v>12.402250487865755</v>
      </c>
      <c r="BQ23" s="69">
        <v>12.294553325900416</v>
      </c>
      <c r="BR23" s="69">
        <v>11.068202751258701</v>
      </c>
      <c r="BS23" s="69">
        <v>11.029176029102793</v>
      </c>
      <c r="BT23" s="69">
        <v>9.6580340675243015</v>
      </c>
      <c r="BU23" s="69"/>
      <c r="BV23" s="69">
        <f t="shared" si="44"/>
        <v>-1.4101686837343994</v>
      </c>
      <c r="BW23" s="69">
        <f>'RD T1'!E225</f>
        <v>4.5231944822508794</v>
      </c>
      <c r="BX23" s="69">
        <f t="shared" si="45"/>
        <v>3.11302579851648</v>
      </c>
      <c r="BZ23" t="str">
        <f t="shared" si="46"/>
        <v>53 Skilled construction and building trades</v>
      </c>
      <c r="CA23" s="69">
        <v>7.3671945909155996</v>
      </c>
      <c r="CB23" s="69">
        <v>6.2269883492795772</v>
      </c>
      <c r="CC23" s="69">
        <v>5.097583338788394</v>
      </c>
      <c r="CD23" s="69">
        <v>5.3923855042934372</v>
      </c>
      <c r="CE23" s="69">
        <v>4.3964736278993044</v>
      </c>
      <c r="CF23" s="69"/>
      <c r="CG23" s="69">
        <f t="shared" si="47"/>
        <v>-0.70110971088908958</v>
      </c>
      <c r="CH23" s="69">
        <f>'RD T1'!E254</f>
        <v>1.957061301980157</v>
      </c>
      <c r="CI23" s="69">
        <f t="shared" si="48"/>
        <v>1.2559515910910675</v>
      </c>
      <c r="CK23" t="str">
        <f t="shared" si="49"/>
        <v>53 Skilled construction and building trades</v>
      </c>
      <c r="CL23" s="69">
        <v>3.7412873660440451</v>
      </c>
      <c r="CM23" s="69">
        <v>3.5030047710466232</v>
      </c>
      <c r="CN23" s="69">
        <v>2.4402464304583793</v>
      </c>
      <c r="CO23" s="69">
        <v>1.943030173861896</v>
      </c>
      <c r="CP23" s="69">
        <v>0.56385050907035184</v>
      </c>
      <c r="CQ23" s="69"/>
      <c r="CR23" s="69">
        <f t="shared" si="50"/>
        <v>-1.8763959213880275</v>
      </c>
      <c r="CS23" s="69">
        <f>'RD T1'!E283</f>
        <v>0.4980597661841748</v>
      </c>
      <c r="CT23" s="69">
        <f t="shared" si="51"/>
        <v>-1.3783361552038527</v>
      </c>
    </row>
    <row r="24" spans="1:98" x14ac:dyDescent="0.2">
      <c r="A24" s="10" t="str">
        <f>name!D20</f>
        <v>54 Textiles, printing and other skilled trades</v>
      </c>
      <c r="B24" s="69">
        <v>0.10326800246391994</v>
      </c>
      <c r="C24" s="69">
        <v>8.4495017208648604E-2</v>
      </c>
      <c r="D24" s="69">
        <v>7.4968490654760897E-2</v>
      </c>
      <c r="E24" s="69">
        <v>0.1196206434927483</v>
      </c>
      <c r="F24" s="69">
        <v>0.17202847579145869</v>
      </c>
      <c r="G24" s="11"/>
      <c r="H24" s="69">
        <f t="shared" si="26"/>
        <v>9.7059985136697793E-2</v>
      </c>
      <c r="I24" s="69">
        <f>'RD T1'!E52</f>
        <v>7.4618959247747058E-2</v>
      </c>
      <c r="J24" s="69">
        <f t="shared" si="27"/>
        <v>0.17167894438444486</v>
      </c>
      <c r="L24" t="str">
        <f t="shared" si="28"/>
        <v>54 Textiles, printing and other skilled trades</v>
      </c>
      <c r="M24" s="69">
        <v>0.70496929688357413</v>
      </c>
      <c r="N24" s="69">
        <v>0.75406384160167805</v>
      </c>
      <c r="O24" s="69">
        <v>0.76467491495892326</v>
      </c>
      <c r="P24" s="69">
        <v>1.1529422314918798</v>
      </c>
      <c r="Q24" s="69">
        <v>1.6827782197605992</v>
      </c>
      <c r="R24" s="11"/>
      <c r="S24" s="69">
        <f t="shared" si="29"/>
        <v>0.9181033048016759</v>
      </c>
      <c r="T24" s="69">
        <f>'RD T1'!E81</f>
        <v>0.78067014687983305</v>
      </c>
      <c r="U24" s="69">
        <f t="shared" si="30"/>
        <v>1.698773451681509</v>
      </c>
      <c r="W24" t="str">
        <f t="shared" si="31"/>
        <v>54 Textiles, printing and other skilled trades</v>
      </c>
      <c r="X24" s="69">
        <v>1.8686853647963804</v>
      </c>
      <c r="Y24" s="69">
        <v>1.6841791518319318</v>
      </c>
      <c r="Z24" s="69">
        <v>1.6963215019886182</v>
      </c>
      <c r="AA24" s="69">
        <v>2.1064723598933672</v>
      </c>
      <c r="AB24" s="69">
        <v>2.4820757772317195</v>
      </c>
      <c r="AC24" s="69"/>
      <c r="AD24" s="69">
        <f t="shared" si="32"/>
        <v>0.78575427524310126</v>
      </c>
      <c r="AE24" s="69">
        <f>'RD T1'!E110</f>
        <v>1.2079953778354469</v>
      </c>
      <c r="AF24" s="69">
        <f t="shared" si="33"/>
        <v>1.9937496530785481</v>
      </c>
      <c r="AH24" t="str">
        <f t="shared" si="34"/>
        <v>54 Textiles, printing and other skilled trades</v>
      </c>
      <c r="AI24" s="69">
        <v>0.72487638423336009</v>
      </c>
      <c r="AJ24" s="69">
        <v>0.66777814664132973</v>
      </c>
      <c r="AK24" s="69">
        <v>0.63865952457471142</v>
      </c>
      <c r="AL24" s="69">
        <v>0.72505137322880853</v>
      </c>
      <c r="AM24" s="69">
        <v>0.87047194887432688</v>
      </c>
      <c r="AN24" s="69"/>
      <c r="AO24" s="69">
        <f t="shared" si="35"/>
        <v>0.23181242429961546</v>
      </c>
      <c r="AP24" s="69">
        <f>'RD T1'!E139</f>
        <v>0.43788222466747012</v>
      </c>
      <c r="AQ24" s="69">
        <f t="shared" si="36"/>
        <v>0.66969464896708564</v>
      </c>
      <c r="AS24" t="str">
        <f t="shared" si="37"/>
        <v>54 Textiles, printing and other skilled trades</v>
      </c>
      <c r="AT24" s="69">
        <v>0.80004571364137977</v>
      </c>
      <c r="AU24" s="69">
        <v>0.68240294574298133</v>
      </c>
      <c r="AV24" s="69">
        <v>0.63680497992199547</v>
      </c>
      <c r="AW24" s="69">
        <v>0.78091073979664671</v>
      </c>
      <c r="AX24" s="69">
        <v>0.91631509157158009</v>
      </c>
      <c r="AY24" s="69"/>
      <c r="AZ24" s="69">
        <f t="shared" si="38"/>
        <v>0.27951011164958461</v>
      </c>
      <c r="BA24" s="69">
        <f>'RD T1'!E168</f>
        <v>0.43193579298504275</v>
      </c>
      <c r="BB24" s="69">
        <f t="shared" si="39"/>
        <v>0.71144590463462731</v>
      </c>
      <c r="BD24" t="str">
        <f t="shared" si="40"/>
        <v>54 Textiles, printing and other skilled trades</v>
      </c>
      <c r="BE24" s="69">
        <v>6.0863303093431433</v>
      </c>
      <c r="BF24" s="69">
        <v>5.4716136604697887</v>
      </c>
      <c r="BG24" s="69">
        <v>5.6268295748107668</v>
      </c>
      <c r="BH24" s="69">
        <v>5.6677606837894121</v>
      </c>
      <c r="BI24" s="69">
        <v>5.9665430292376671</v>
      </c>
      <c r="BJ24" s="69"/>
      <c r="BK24" s="69">
        <f t="shared" si="41"/>
        <v>0.33971345442690026</v>
      </c>
      <c r="BL24" s="69">
        <f>'RD T1'!E197</f>
        <v>2.345652164406042</v>
      </c>
      <c r="BM24" s="69">
        <f t="shared" si="42"/>
        <v>2.6853656188329422</v>
      </c>
      <c r="BO24" t="str">
        <f t="shared" si="43"/>
        <v>54 Textiles, printing and other skilled trades</v>
      </c>
      <c r="BP24" s="69">
        <v>6.7328720732470879</v>
      </c>
      <c r="BQ24" s="69">
        <v>5.367976513314952</v>
      </c>
      <c r="BR24" s="69">
        <v>5.7363068274122968</v>
      </c>
      <c r="BS24" s="69">
        <v>4.6380845569549463</v>
      </c>
      <c r="BT24" s="69">
        <v>3.6091738560710191</v>
      </c>
      <c r="BU24" s="69"/>
      <c r="BV24" s="69">
        <f t="shared" si="44"/>
        <v>-2.1271329713412777</v>
      </c>
      <c r="BW24" s="69">
        <f>'RD T1'!E226</f>
        <v>1.7278456290894677</v>
      </c>
      <c r="BX24" s="69">
        <f t="shared" si="45"/>
        <v>-0.39928734225180995</v>
      </c>
      <c r="BZ24" t="str">
        <f t="shared" si="46"/>
        <v>54 Textiles, printing and other skilled trades</v>
      </c>
      <c r="CA24" s="69">
        <v>5.6257168339412509</v>
      </c>
      <c r="CB24" s="69">
        <v>4.5151304658949458</v>
      </c>
      <c r="CC24" s="69">
        <v>4.3104530396452905</v>
      </c>
      <c r="CD24" s="69">
        <v>3.8883174009278916</v>
      </c>
      <c r="CE24" s="69">
        <v>2.7105252156681545</v>
      </c>
      <c r="CF24" s="69"/>
      <c r="CG24" s="69">
        <f t="shared" si="47"/>
        <v>-1.599927823977136</v>
      </c>
      <c r="CH24" s="69">
        <f>'RD T1'!E255</f>
        <v>1.1932600946449599</v>
      </c>
      <c r="CI24" s="69">
        <f t="shared" si="48"/>
        <v>-0.4066677293321761</v>
      </c>
      <c r="CK24" t="str">
        <f t="shared" si="49"/>
        <v>54 Textiles, printing and other skilled trades</v>
      </c>
      <c r="CL24" s="69">
        <v>2.5722166374120552</v>
      </c>
      <c r="CM24" s="69">
        <v>2.2458815690455998</v>
      </c>
      <c r="CN24" s="69">
        <v>1.8551877486342427</v>
      </c>
      <c r="CO24" s="69">
        <v>1.249005548951585</v>
      </c>
      <c r="CP24" s="69">
        <v>0.73069903924399837</v>
      </c>
      <c r="CQ24" s="69"/>
      <c r="CR24" s="69">
        <f t="shared" si="50"/>
        <v>-1.1244887093902443</v>
      </c>
      <c r="CS24" s="69">
        <f>'RD T1'!E284</f>
        <v>0.36653242810487846</v>
      </c>
      <c r="CT24" s="69">
        <f t="shared" si="51"/>
        <v>-0.75795628128536574</v>
      </c>
    </row>
    <row r="25" spans="1:98" x14ac:dyDescent="0.2">
      <c r="A25" s="10" t="str">
        <f>name!D21</f>
        <v>61 Caring personal service occupations</v>
      </c>
      <c r="B25" s="69">
        <v>5.4600033232879625E-2</v>
      </c>
      <c r="C25" s="69">
        <v>6.4277897634268027E-2</v>
      </c>
      <c r="D25" s="69">
        <v>5.2591536444361361E-2</v>
      </c>
      <c r="E25" s="69">
        <v>9.228000981373273E-2</v>
      </c>
      <c r="F25" s="69">
        <v>0.14189086992555119</v>
      </c>
      <c r="G25" s="11"/>
      <c r="H25" s="69">
        <f t="shared" si="26"/>
        <v>8.9299333481189833E-2</v>
      </c>
      <c r="I25" s="69">
        <f>'RD T1'!E53</f>
        <v>6.3722981991822997E-2</v>
      </c>
      <c r="J25" s="69">
        <f t="shared" si="27"/>
        <v>0.15302231547301282</v>
      </c>
      <c r="L25" t="str">
        <f t="shared" si="28"/>
        <v>61 Caring personal service occupations</v>
      </c>
      <c r="M25" s="69">
        <v>2.6123923965331355</v>
      </c>
      <c r="N25" s="69">
        <v>3.4933060650717116</v>
      </c>
      <c r="O25" s="69">
        <v>2.8705987534369304</v>
      </c>
      <c r="P25" s="69">
        <v>4.7981556904955154</v>
      </c>
      <c r="Q25" s="69">
        <v>7.5496229088414459</v>
      </c>
      <c r="R25" s="11"/>
      <c r="S25" s="69">
        <f t="shared" si="29"/>
        <v>4.679024155404516</v>
      </c>
      <c r="T25" s="69">
        <f>'RD T1'!E82</f>
        <v>3.4918012670519252</v>
      </c>
      <c r="U25" s="69">
        <f t="shared" si="30"/>
        <v>8.1708254224564421</v>
      </c>
      <c r="W25" t="str">
        <f t="shared" si="31"/>
        <v>61 Caring personal service occupations</v>
      </c>
      <c r="X25" s="69">
        <v>9.1162968031980718</v>
      </c>
      <c r="Y25" s="69">
        <v>10.475024671292246</v>
      </c>
      <c r="Z25" s="69">
        <v>9.2503457666863547</v>
      </c>
      <c r="AA25" s="69">
        <v>11.741057719764964</v>
      </c>
      <c r="AB25" s="69">
        <v>13.69109311216388</v>
      </c>
      <c r="AC25" s="69"/>
      <c r="AD25" s="69">
        <f t="shared" si="32"/>
        <v>4.4407473454775257</v>
      </c>
      <c r="AE25" s="69">
        <f>'RD T1'!E111</f>
        <v>8.0209008372106734</v>
      </c>
      <c r="AF25" s="69">
        <f t="shared" si="33"/>
        <v>12.461648182688199</v>
      </c>
      <c r="AH25" t="str">
        <f t="shared" si="34"/>
        <v>61 Caring personal service occupations</v>
      </c>
      <c r="AI25" s="69">
        <v>8.3471593489936389</v>
      </c>
      <c r="AJ25" s="69">
        <v>8.3357964711120616</v>
      </c>
      <c r="AK25" s="69">
        <v>7.2920838773667453</v>
      </c>
      <c r="AL25" s="69">
        <v>8.1800960555805844</v>
      </c>
      <c r="AM25" s="69">
        <v>8.102623800388006</v>
      </c>
      <c r="AN25" s="69"/>
      <c r="AO25" s="69">
        <f t="shared" si="35"/>
        <v>0.81053992302126066</v>
      </c>
      <c r="AP25" s="69">
        <f>'RD T1'!E140</f>
        <v>4.8084874835776503</v>
      </c>
      <c r="AQ25" s="69">
        <f t="shared" si="36"/>
        <v>5.619027406598911</v>
      </c>
      <c r="AS25" t="str">
        <f t="shared" si="37"/>
        <v>61 Caring personal service occupations</v>
      </c>
      <c r="AT25" s="69">
        <v>4.3842317523592094</v>
      </c>
      <c r="AU25" s="69">
        <v>4.7749162333354231</v>
      </c>
      <c r="AV25" s="69">
        <v>4.176832648931156</v>
      </c>
      <c r="AW25" s="69">
        <v>4.8178052452705415</v>
      </c>
      <c r="AX25" s="69">
        <v>5.0976007307266409</v>
      </c>
      <c r="AY25" s="69"/>
      <c r="AZ25" s="69">
        <f t="shared" si="38"/>
        <v>0.92076808179548486</v>
      </c>
      <c r="BA25" s="69">
        <f>'RD T1'!E169</f>
        <v>2.9675431730818516</v>
      </c>
      <c r="BB25" s="69">
        <f t="shared" si="39"/>
        <v>3.8883112548773364</v>
      </c>
      <c r="BD25" t="str">
        <f t="shared" si="40"/>
        <v>61 Caring personal service occupations</v>
      </c>
      <c r="BE25" s="69">
        <v>31.377490378043994</v>
      </c>
      <c r="BF25" s="69">
        <v>35.199387481561082</v>
      </c>
      <c r="BG25" s="69">
        <v>36.250987780996446</v>
      </c>
      <c r="BH25" s="69">
        <v>41.571545129025353</v>
      </c>
      <c r="BI25" s="69">
        <v>52.507872717367583</v>
      </c>
      <c r="BJ25" s="69"/>
      <c r="BK25" s="69">
        <f t="shared" si="41"/>
        <v>16.256884936371137</v>
      </c>
      <c r="BL25" s="69">
        <f>'RD T1'!E198</f>
        <v>25.284574852792904</v>
      </c>
      <c r="BM25" s="69">
        <f t="shared" si="42"/>
        <v>41.541459789164037</v>
      </c>
      <c r="BO25" t="str">
        <f t="shared" si="43"/>
        <v>61 Caring personal service occupations</v>
      </c>
      <c r="BP25" s="69">
        <v>24.125497364029648</v>
      </c>
      <c r="BQ25" s="69">
        <v>23.654127663892645</v>
      </c>
      <c r="BR25" s="69">
        <v>25.39760523109641</v>
      </c>
      <c r="BS25" s="69">
        <v>22.430057996278745</v>
      </c>
      <c r="BT25" s="69">
        <v>17.664097152124942</v>
      </c>
      <c r="BU25" s="69"/>
      <c r="BV25" s="69">
        <f t="shared" si="44"/>
        <v>-7.7335080789714681</v>
      </c>
      <c r="BW25" s="69">
        <f>'RD T1'!E227</f>
        <v>10.872180921127296</v>
      </c>
      <c r="BX25" s="69">
        <f t="shared" si="45"/>
        <v>3.1386728421558274</v>
      </c>
      <c r="BZ25" t="str">
        <f t="shared" si="46"/>
        <v>61 Caring personal service occupations</v>
      </c>
      <c r="CA25" s="69">
        <v>7.2258338530111921</v>
      </c>
      <c r="CB25" s="69">
        <v>4.2739478020409516</v>
      </c>
      <c r="CC25" s="69">
        <v>3.4700121617291306</v>
      </c>
      <c r="CD25" s="69">
        <v>2.3869581101802013</v>
      </c>
      <c r="CE25" s="69">
        <v>1.7146921619923798</v>
      </c>
      <c r="CF25" s="69"/>
      <c r="CG25" s="69">
        <f t="shared" si="47"/>
        <v>-1.7553199997367508</v>
      </c>
      <c r="CH25" s="69">
        <f>'RD T1'!E256</f>
        <v>0.71067324282467115</v>
      </c>
      <c r="CI25" s="69">
        <f t="shared" si="48"/>
        <v>-1.0446467569120796</v>
      </c>
      <c r="CK25" t="str">
        <f t="shared" si="49"/>
        <v>61 Caring personal service occupations</v>
      </c>
      <c r="CL25" s="69">
        <v>1.0407450251203219</v>
      </c>
      <c r="CM25" s="69">
        <v>1.0359633744497128</v>
      </c>
      <c r="CN25" s="69">
        <v>0.83952281745811452</v>
      </c>
      <c r="CO25" s="69">
        <v>0.90478827410018337</v>
      </c>
      <c r="CP25" s="69">
        <v>0.73970684193129577</v>
      </c>
      <c r="CQ25" s="69"/>
      <c r="CR25" s="69">
        <f t="shared" si="50"/>
        <v>-9.9815975526818757E-2</v>
      </c>
      <c r="CS25" s="69">
        <f>'RD T1'!E285</f>
        <v>0.25636637029130821</v>
      </c>
      <c r="CT25" s="69">
        <f t="shared" si="51"/>
        <v>0.15655039476448945</v>
      </c>
    </row>
    <row r="26" spans="1:98" x14ac:dyDescent="0.2">
      <c r="A26" s="10" t="str">
        <f>name!D22</f>
        <v>62 Leisure, travel and related personal service occupations</v>
      </c>
      <c r="B26" s="69">
        <v>2.9783370682802825E-2</v>
      </c>
      <c r="C26" s="69">
        <v>4.5239175388072865E-2</v>
      </c>
      <c r="D26" s="69">
        <v>4.6861855174267136E-2</v>
      </c>
      <c r="E26" s="69">
        <v>7.4663535877898715E-2</v>
      </c>
      <c r="F26" s="69">
        <v>0.12470439197574482</v>
      </c>
      <c r="G26" s="11"/>
      <c r="H26" s="69">
        <f t="shared" si="26"/>
        <v>7.784253680147768E-2</v>
      </c>
      <c r="I26" s="69">
        <f>'RD T1'!E54</f>
        <v>5.3828212512626837E-2</v>
      </c>
      <c r="J26" s="69">
        <f t="shared" si="27"/>
        <v>0.13167074931410452</v>
      </c>
      <c r="L26" t="str">
        <f t="shared" si="28"/>
        <v>62 Leisure, travel and related personal service occupations</v>
      </c>
      <c r="M26" s="69">
        <v>0.46647158862293736</v>
      </c>
      <c r="N26" s="69">
        <v>0.62528601354607827</v>
      </c>
      <c r="O26" s="69">
        <v>0.47053840939400443</v>
      </c>
      <c r="P26" s="69">
        <v>0.71920508960259355</v>
      </c>
      <c r="Q26" s="69">
        <v>1.1363071570705323</v>
      </c>
      <c r="R26" s="11"/>
      <c r="S26" s="69">
        <f t="shared" si="29"/>
        <v>0.66576874767652794</v>
      </c>
      <c r="T26" s="69">
        <f>'RD T1'!E83</f>
        <v>0.47194894499198631</v>
      </c>
      <c r="U26" s="69">
        <f t="shared" si="30"/>
        <v>1.1377176926685142</v>
      </c>
      <c r="W26" t="str">
        <f t="shared" si="31"/>
        <v>62 Leisure, travel and related personal service occupations</v>
      </c>
      <c r="X26" s="69">
        <v>2.0475390181099749</v>
      </c>
      <c r="Y26" s="69">
        <v>2.7293974529566292</v>
      </c>
      <c r="Z26" s="69">
        <v>2.3393374133535163</v>
      </c>
      <c r="AA26" s="69">
        <v>3.1017571025804607</v>
      </c>
      <c r="AB26" s="69">
        <v>4.2807523493610349</v>
      </c>
      <c r="AC26" s="69"/>
      <c r="AD26" s="69">
        <f t="shared" si="32"/>
        <v>1.9414149360075186</v>
      </c>
      <c r="AE26" s="69">
        <f>'RD T1'!E112</f>
        <v>2.0999723320776766</v>
      </c>
      <c r="AF26" s="69">
        <f t="shared" si="33"/>
        <v>4.0413872680851952</v>
      </c>
      <c r="AH26" t="str">
        <f t="shared" si="34"/>
        <v>62 Leisure, travel and related personal service occupations</v>
      </c>
      <c r="AI26" s="69">
        <v>1.2428803949477183</v>
      </c>
      <c r="AJ26" s="69">
        <v>1.7140295381055328</v>
      </c>
      <c r="AK26" s="69">
        <v>1.4677089915615282</v>
      </c>
      <c r="AL26" s="69">
        <v>1.7616614739854024</v>
      </c>
      <c r="AM26" s="69">
        <v>2.2775508050579885</v>
      </c>
      <c r="AN26" s="69"/>
      <c r="AO26" s="69">
        <f t="shared" si="35"/>
        <v>0.80984181349646023</v>
      </c>
      <c r="AP26" s="69">
        <f>'RD T1'!E141</f>
        <v>1.1822180951325922</v>
      </c>
      <c r="AQ26" s="69">
        <f t="shared" si="36"/>
        <v>1.9920599086290525</v>
      </c>
      <c r="AS26" t="str">
        <f t="shared" si="37"/>
        <v>62 Leisure, travel and related personal service occupations</v>
      </c>
      <c r="AT26" s="69">
        <v>1.4170844643614917</v>
      </c>
      <c r="AU26" s="69">
        <v>2.0310963670512825</v>
      </c>
      <c r="AV26" s="69">
        <v>1.914670308230672</v>
      </c>
      <c r="AW26" s="69">
        <v>2.3426827946728834</v>
      </c>
      <c r="AX26" s="69">
        <v>3.1371478700380422</v>
      </c>
      <c r="AY26" s="69"/>
      <c r="AZ26" s="69">
        <f t="shared" si="38"/>
        <v>1.2224775618073702</v>
      </c>
      <c r="BA26" s="69">
        <f>'RD T1'!E170</f>
        <v>1.5911276818956883</v>
      </c>
      <c r="BB26" s="69">
        <f t="shared" si="39"/>
        <v>2.8136052437030585</v>
      </c>
      <c r="BD26" t="str">
        <f t="shared" si="40"/>
        <v>62 Leisure, travel and related personal service occupations</v>
      </c>
      <c r="BE26" s="69">
        <v>6.4861207141819541</v>
      </c>
      <c r="BF26" s="69">
        <v>7.4779610640185288</v>
      </c>
      <c r="BG26" s="69">
        <v>7.4324875537620052</v>
      </c>
      <c r="BH26" s="69">
        <v>6.904813893251263</v>
      </c>
      <c r="BI26" s="69">
        <v>6.3875929559048883</v>
      </c>
      <c r="BJ26" s="69"/>
      <c r="BK26" s="69">
        <f t="shared" si="41"/>
        <v>-1.0448945978571169</v>
      </c>
      <c r="BL26" s="69">
        <f>'RD T1'!E199</f>
        <v>3.0482090264932111</v>
      </c>
      <c r="BM26" s="69">
        <f t="shared" si="42"/>
        <v>2.0033144286360942</v>
      </c>
      <c r="BO26" t="str">
        <f t="shared" si="43"/>
        <v>62 Leisure, travel and related personal service occupations</v>
      </c>
      <c r="BP26" s="69">
        <v>6.6835300202302088</v>
      </c>
      <c r="BQ26" s="69">
        <v>7.0860184803911483</v>
      </c>
      <c r="BR26" s="69">
        <v>7.5970030506017459</v>
      </c>
      <c r="BS26" s="69">
        <v>6.0547735631763917</v>
      </c>
      <c r="BT26" s="69">
        <v>4.6660119761503704</v>
      </c>
      <c r="BU26" s="69"/>
      <c r="BV26" s="69">
        <f t="shared" si="44"/>
        <v>-2.9309910744513754</v>
      </c>
      <c r="BW26" s="69">
        <f>'RD T1'!E228</f>
        <v>2.7514318874651793</v>
      </c>
      <c r="BX26" s="69">
        <f t="shared" si="45"/>
        <v>-0.17955918698619611</v>
      </c>
      <c r="BZ26" t="str">
        <f t="shared" si="46"/>
        <v>62 Leisure, travel and related personal service occupations</v>
      </c>
      <c r="CA26" s="69">
        <v>4.52982453710871</v>
      </c>
      <c r="CB26" s="69">
        <v>5.2587923448777154</v>
      </c>
      <c r="CC26" s="69">
        <v>4.5808869317985978</v>
      </c>
      <c r="CD26" s="69">
        <v>4.1139347099552399</v>
      </c>
      <c r="CE26" s="69">
        <v>2.8442782100649597</v>
      </c>
      <c r="CF26" s="69"/>
      <c r="CG26" s="69">
        <f t="shared" si="47"/>
        <v>-1.7366087217336381</v>
      </c>
      <c r="CH26" s="69">
        <f>'RD T1'!E257</f>
        <v>1.4647409955901918</v>
      </c>
      <c r="CI26" s="69">
        <f t="shared" si="48"/>
        <v>-0.27186772614344634</v>
      </c>
      <c r="CK26" t="str">
        <f t="shared" si="49"/>
        <v>62 Leisure, travel and related personal service occupations</v>
      </c>
      <c r="CL26" s="69">
        <v>1.8318534348031166</v>
      </c>
      <c r="CM26" s="69">
        <v>1.7952809808338108</v>
      </c>
      <c r="CN26" s="69">
        <v>1.4452586234380209</v>
      </c>
      <c r="CO26" s="69">
        <v>1.0998919316915354</v>
      </c>
      <c r="CP26" s="69">
        <v>0.64427579849817596</v>
      </c>
      <c r="CQ26" s="69"/>
      <c r="CR26" s="69">
        <f t="shared" si="50"/>
        <v>-0.80098282493984496</v>
      </c>
      <c r="CS26" s="69">
        <f>'RD T1'!E286</f>
        <v>0.3351854024547497</v>
      </c>
      <c r="CT26" s="69">
        <f t="shared" si="51"/>
        <v>-0.46579742248509526</v>
      </c>
    </row>
    <row r="27" spans="1:98" x14ac:dyDescent="0.2">
      <c r="A27" s="10" t="str">
        <f>name!D23</f>
        <v>63 Community and civil enforcement occupations</v>
      </c>
      <c r="B27" s="69">
        <v>2.3522968288197444E-3</v>
      </c>
      <c r="C27" s="69">
        <v>2.3576949285204923E-3</v>
      </c>
      <c r="D27" s="69">
        <v>2.3555559227005332E-3</v>
      </c>
      <c r="E27" s="69">
        <v>3.3254094655098456E-3</v>
      </c>
      <c r="F27" s="69">
        <v>5.2923581447702874E-3</v>
      </c>
      <c r="G27" s="11"/>
      <c r="H27" s="69">
        <f t="shared" si="26"/>
        <v>2.9368022220697542E-3</v>
      </c>
      <c r="I27" s="69">
        <f>'RD T1'!E55</f>
        <v>2.3588644448587774E-3</v>
      </c>
      <c r="J27" s="69">
        <f t="shared" si="27"/>
        <v>5.2956666669285316E-3</v>
      </c>
      <c r="L27" t="str">
        <f t="shared" si="28"/>
        <v>63 Community and civil enforcement occupations</v>
      </c>
      <c r="M27" s="69">
        <v>3.9410424581019766E-2</v>
      </c>
      <c r="N27" s="69">
        <v>3.6227724523425327E-2</v>
      </c>
      <c r="O27" s="69">
        <v>4.1371529734282285E-2</v>
      </c>
      <c r="P27" s="69">
        <v>4.903945334460575E-2</v>
      </c>
      <c r="Q27" s="69">
        <v>7.3130980526891501E-2</v>
      </c>
      <c r="R27" s="11"/>
      <c r="S27" s="69">
        <f t="shared" si="29"/>
        <v>3.1759450792609216E-2</v>
      </c>
      <c r="T27" s="69">
        <f>'RD T1'!E84</f>
        <v>3.3519331960641753E-2</v>
      </c>
      <c r="U27" s="69">
        <f t="shared" si="30"/>
        <v>6.5278782753250969E-2</v>
      </c>
      <c r="W27" t="str">
        <f t="shared" si="31"/>
        <v>63 Community and civil enforcement occupations</v>
      </c>
      <c r="X27" s="69">
        <v>0.166442729802767</v>
      </c>
      <c r="Y27" s="69">
        <v>0.17882959911056029</v>
      </c>
      <c r="Z27" s="69">
        <v>0.19743357900107067</v>
      </c>
      <c r="AA27" s="69">
        <v>0.23648402510627514</v>
      </c>
      <c r="AB27" s="69">
        <v>0.3175713410030056</v>
      </c>
      <c r="AC27" s="69"/>
      <c r="AD27" s="69">
        <f t="shared" si="32"/>
        <v>0.12013776200193493</v>
      </c>
      <c r="AE27" s="69">
        <f>'RD T1'!E113</f>
        <v>0.16916123037260383</v>
      </c>
      <c r="AF27" s="69">
        <f t="shared" si="33"/>
        <v>0.28929899237453877</v>
      </c>
      <c r="AH27" t="str">
        <f t="shared" si="34"/>
        <v>63 Community and civil enforcement occupations</v>
      </c>
      <c r="AI27" s="69">
        <v>4.9373440841448853E-2</v>
      </c>
      <c r="AJ27" s="69">
        <v>4.7929489779238492E-2</v>
      </c>
      <c r="AK27" s="69">
        <v>6.2137408431150613E-2</v>
      </c>
      <c r="AL27" s="69">
        <v>6.15688129451894E-2</v>
      </c>
      <c r="AM27" s="69">
        <v>8.2869535515920814E-2</v>
      </c>
      <c r="AN27" s="69"/>
      <c r="AO27" s="69">
        <f t="shared" si="35"/>
        <v>2.0732127084770201E-2</v>
      </c>
      <c r="AP27" s="69">
        <f>'RD T1'!E142</f>
        <v>4.1606568464168464E-2</v>
      </c>
      <c r="AQ27" s="69">
        <f t="shared" si="36"/>
        <v>6.2338695548938665E-2</v>
      </c>
      <c r="AS27" t="str">
        <f t="shared" si="37"/>
        <v>63 Community and civil enforcement occupations</v>
      </c>
      <c r="AT27" s="69">
        <v>4.5911598842209279E-2</v>
      </c>
      <c r="AU27" s="69">
        <v>4.1656477670183906E-2</v>
      </c>
      <c r="AV27" s="69">
        <v>4.9254495679067339E-2</v>
      </c>
      <c r="AW27" s="69">
        <v>4.4669739507993425E-2</v>
      </c>
      <c r="AX27" s="69">
        <v>5.1720164477117359E-2</v>
      </c>
      <c r="AY27" s="69"/>
      <c r="AZ27" s="69">
        <f t="shared" si="38"/>
        <v>2.4656687980500192E-3</v>
      </c>
      <c r="BA27" s="69">
        <f>'RD T1'!E171</f>
        <v>2.8551796046655406E-2</v>
      </c>
      <c r="BB27" s="69">
        <f t="shared" si="39"/>
        <v>3.1017464844705425E-2</v>
      </c>
      <c r="BD27" t="str">
        <f t="shared" si="40"/>
        <v>63 Community and civil enforcement occupations</v>
      </c>
      <c r="BE27" s="69">
        <v>0.2193633195696042</v>
      </c>
      <c r="BF27" s="69">
        <v>0.1633657679982134</v>
      </c>
      <c r="BG27" s="69">
        <v>0.2498437702185578</v>
      </c>
      <c r="BH27" s="69">
        <v>0.16017542907196652</v>
      </c>
      <c r="BI27" s="69">
        <v>0.18540175667954478</v>
      </c>
      <c r="BJ27" s="69"/>
      <c r="BK27" s="69">
        <f t="shared" si="41"/>
        <v>-6.4442013539013021E-2</v>
      </c>
      <c r="BL27" s="69">
        <f>'RD T1'!E200</f>
        <v>6.2691038647431779E-2</v>
      </c>
      <c r="BM27" s="69">
        <f t="shared" si="42"/>
        <v>-1.7509748915812418E-3</v>
      </c>
      <c r="BO27" t="str">
        <f t="shared" si="43"/>
        <v>63 Community and civil enforcement occupations</v>
      </c>
      <c r="BP27" s="69">
        <v>0.29459339123953737</v>
      </c>
      <c r="BQ27" s="69">
        <v>0.2432419741803496</v>
      </c>
      <c r="BR27" s="69">
        <v>0.34571312978116531</v>
      </c>
      <c r="BS27" s="69">
        <v>0.23949821928580148</v>
      </c>
      <c r="BT27" s="69">
        <v>0.22156460529842548</v>
      </c>
      <c r="BU27" s="69"/>
      <c r="BV27" s="69">
        <f t="shared" si="44"/>
        <v>-0.12414852448273983</v>
      </c>
      <c r="BW27" s="69">
        <f>'RD T1'!E229</f>
        <v>0.10055375535475262</v>
      </c>
      <c r="BX27" s="69">
        <f t="shared" si="45"/>
        <v>-2.3594769127987206E-2</v>
      </c>
      <c r="BZ27" t="str">
        <f t="shared" si="46"/>
        <v>63 Community and civil enforcement occupations</v>
      </c>
      <c r="CA27" s="69">
        <v>0.27476108344858269</v>
      </c>
      <c r="CB27" s="69">
        <v>0.22751872143640464</v>
      </c>
      <c r="CC27" s="69">
        <v>0.28843787961151418</v>
      </c>
      <c r="CD27" s="69">
        <v>0.2311405558024604</v>
      </c>
      <c r="CE27" s="69">
        <v>0.19428610833213639</v>
      </c>
      <c r="CF27" s="69"/>
      <c r="CG27" s="69">
        <f t="shared" si="47"/>
        <v>-9.4151771279377794E-2</v>
      </c>
      <c r="CH27" s="69">
        <f>'RD T1'!E258</f>
        <v>8.5192795876803076E-2</v>
      </c>
      <c r="CI27" s="69">
        <f t="shared" si="48"/>
        <v>-8.9589754025747176E-3</v>
      </c>
      <c r="CK27" t="str">
        <f t="shared" si="49"/>
        <v>63 Community and civil enforcement occupations</v>
      </c>
      <c r="CL27" s="69">
        <v>8.9475022767311035E-2</v>
      </c>
      <c r="CM27" s="69">
        <v>6.4097863870263672E-2</v>
      </c>
      <c r="CN27" s="69">
        <v>7.6475092457296681E-2</v>
      </c>
      <c r="CO27" s="69">
        <v>4.1573661615137952E-2</v>
      </c>
      <c r="CP27" s="69">
        <v>2.7953200937046365E-2</v>
      </c>
      <c r="CQ27" s="69"/>
      <c r="CR27" s="69">
        <f t="shared" si="50"/>
        <v>-4.8521891520250313E-2</v>
      </c>
      <c r="CS27" s="69">
        <f>'RD T1'!E287</f>
        <v>1.1373918551132945E-2</v>
      </c>
      <c r="CT27" s="69">
        <f t="shared" si="51"/>
        <v>-3.7147972969117371E-2</v>
      </c>
    </row>
    <row r="28" spans="1:98" x14ac:dyDescent="0.2">
      <c r="A28" s="10" t="str">
        <f>name!D24</f>
        <v>71 Sales occupations</v>
      </c>
      <c r="B28" s="69">
        <v>0.18504667307620909</v>
      </c>
      <c r="C28" s="69">
        <v>0.18747062310750046</v>
      </c>
      <c r="D28" s="69">
        <v>0.16271668991611801</v>
      </c>
      <c r="E28" s="69">
        <v>0.22722805395831544</v>
      </c>
      <c r="F28" s="69">
        <v>0.29703568987131401</v>
      </c>
      <c r="G28" s="11"/>
      <c r="H28" s="69">
        <f t="shared" si="26"/>
        <v>0.134318999955196</v>
      </c>
      <c r="I28" s="69">
        <f>'RD T1'!E56</f>
        <v>0.12796857475104093</v>
      </c>
      <c r="J28" s="69">
        <f t="shared" si="27"/>
        <v>0.26228757470623693</v>
      </c>
      <c r="L28" t="str">
        <f t="shared" si="28"/>
        <v>71 Sales occupations</v>
      </c>
      <c r="M28" s="69">
        <v>2.0475798419734663</v>
      </c>
      <c r="N28" s="69">
        <v>2.4549425654778099</v>
      </c>
      <c r="O28" s="69">
        <v>2.0797256170664724</v>
      </c>
      <c r="P28" s="69">
        <v>3.0521251640487623</v>
      </c>
      <c r="Q28" s="69">
        <v>4.4722603000195598</v>
      </c>
      <c r="R28" s="11"/>
      <c r="S28" s="69">
        <f t="shared" si="29"/>
        <v>2.3925346829530874</v>
      </c>
      <c r="T28" s="69">
        <f>'RD T1'!E85</f>
        <v>1.8369422452362028</v>
      </c>
      <c r="U28" s="69">
        <f t="shared" si="30"/>
        <v>4.2294769281892899</v>
      </c>
      <c r="W28" t="str">
        <f t="shared" si="31"/>
        <v>71 Sales occupations</v>
      </c>
      <c r="X28" s="69">
        <v>8.3389843487794746</v>
      </c>
      <c r="Y28" s="69">
        <v>9.2493127089000744</v>
      </c>
      <c r="Z28" s="69">
        <v>8.7931064536001227</v>
      </c>
      <c r="AA28" s="69">
        <v>10.170775197329194</v>
      </c>
      <c r="AB28" s="69">
        <v>12.694872499977233</v>
      </c>
      <c r="AC28" s="69"/>
      <c r="AD28" s="69">
        <f t="shared" si="32"/>
        <v>3.9017660463771104</v>
      </c>
      <c r="AE28" s="69">
        <f>'RD T1'!E114</f>
        <v>6.0030119275747769</v>
      </c>
      <c r="AF28" s="69">
        <f t="shared" si="33"/>
        <v>9.9047779739518873</v>
      </c>
      <c r="AH28" t="str">
        <f t="shared" si="34"/>
        <v>71 Sales occupations</v>
      </c>
      <c r="AI28" s="69">
        <v>2.9382491024413051</v>
      </c>
      <c r="AJ28" s="69">
        <v>2.9545284631035331</v>
      </c>
      <c r="AK28" s="69">
        <v>2.8564254066692412</v>
      </c>
      <c r="AL28" s="69">
        <v>3.1476636974516534</v>
      </c>
      <c r="AM28" s="69">
        <v>3.7161901556379533</v>
      </c>
      <c r="AN28" s="69"/>
      <c r="AO28" s="69">
        <f t="shared" si="35"/>
        <v>0.85976474896871213</v>
      </c>
      <c r="AP28" s="69">
        <f>'RD T1'!E143</f>
        <v>1.8501328273942539</v>
      </c>
      <c r="AQ28" s="69">
        <f t="shared" si="36"/>
        <v>2.709897576362966</v>
      </c>
      <c r="AS28" t="str">
        <f t="shared" si="37"/>
        <v>71 Sales occupations</v>
      </c>
      <c r="AT28" s="69">
        <v>2.3871295364597729</v>
      </c>
      <c r="AU28" s="69">
        <v>2.4905285519255917</v>
      </c>
      <c r="AV28" s="69">
        <v>2.2488804527291406</v>
      </c>
      <c r="AW28" s="69">
        <v>2.3609920463822958</v>
      </c>
      <c r="AX28" s="69">
        <v>2.7468265362149022</v>
      </c>
      <c r="AY28" s="69"/>
      <c r="AZ28" s="69">
        <f t="shared" si="38"/>
        <v>0.49794608348576164</v>
      </c>
      <c r="BA28" s="69">
        <f>'RD T1'!E172</f>
        <v>1.1883379369779878</v>
      </c>
      <c r="BB28" s="69">
        <f t="shared" si="39"/>
        <v>1.6862840204637495</v>
      </c>
      <c r="BD28" t="str">
        <f t="shared" si="40"/>
        <v>71 Sales occupations</v>
      </c>
      <c r="BE28" s="69">
        <v>20.574022281449178</v>
      </c>
      <c r="BF28" s="69">
        <v>21.69445475055041</v>
      </c>
      <c r="BG28" s="69">
        <v>22.744164277625806</v>
      </c>
      <c r="BH28" s="69">
        <v>21.601167545756383</v>
      </c>
      <c r="BI28" s="69">
        <v>23.157659006046647</v>
      </c>
      <c r="BJ28" s="69"/>
      <c r="BK28" s="69">
        <f t="shared" si="41"/>
        <v>0.41349472842084012</v>
      </c>
      <c r="BL28" s="69">
        <f>'RD T1'!E201</f>
        <v>10.156113540177378</v>
      </c>
      <c r="BM28" s="69">
        <f t="shared" si="42"/>
        <v>10.569608268598218</v>
      </c>
      <c r="BO28" t="str">
        <f t="shared" si="43"/>
        <v>71 Sales occupations</v>
      </c>
      <c r="BP28" s="69">
        <v>21.154425743815491</v>
      </c>
      <c r="BQ28" s="69">
        <v>19.731826979207977</v>
      </c>
      <c r="BR28" s="69">
        <v>21.288967707335782</v>
      </c>
      <c r="BS28" s="69">
        <v>16.823622099222675</v>
      </c>
      <c r="BT28" s="69">
        <v>12.648271864616412</v>
      </c>
      <c r="BU28" s="69"/>
      <c r="BV28" s="69">
        <f t="shared" si="44"/>
        <v>-8.6406958427193707</v>
      </c>
      <c r="BW28" s="69">
        <f>'RD T1'!E230</f>
        <v>7.5254219595818332</v>
      </c>
      <c r="BX28" s="69">
        <f t="shared" si="45"/>
        <v>-1.1152738831375375</v>
      </c>
      <c r="BZ28" t="str">
        <f t="shared" si="46"/>
        <v>71 Sales occupations</v>
      </c>
      <c r="CA28" s="69">
        <v>15.333005707451637</v>
      </c>
      <c r="CB28" s="69">
        <v>14.929802778695782</v>
      </c>
      <c r="CC28" s="69">
        <v>12.64190992744834</v>
      </c>
      <c r="CD28" s="69">
        <v>9.8285200782807234</v>
      </c>
      <c r="CE28" s="69">
        <v>4.5393693940357274</v>
      </c>
      <c r="CF28" s="69"/>
      <c r="CG28" s="69">
        <f t="shared" si="47"/>
        <v>-8.102540533412613</v>
      </c>
      <c r="CH28" s="69">
        <f>'RD T1'!E259</f>
        <v>2.8253898959210013</v>
      </c>
      <c r="CI28" s="69">
        <f t="shared" si="48"/>
        <v>-5.2771506374916122</v>
      </c>
      <c r="CK28" t="str">
        <f t="shared" si="49"/>
        <v>71 Sales occupations</v>
      </c>
      <c r="CL28" s="69">
        <v>7.0195018932291422</v>
      </c>
      <c r="CM28" s="69">
        <v>6.5733297867912839</v>
      </c>
      <c r="CN28" s="69">
        <v>4.8480464560562897</v>
      </c>
      <c r="CO28" s="69">
        <v>3.4465626145542303</v>
      </c>
      <c r="CP28" s="69">
        <v>2.0216597107521928</v>
      </c>
      <c r="CQ28" s="69"/>
      <c r="CR28" s="69">
        <f t="shared" si="50"/>
        <v>-2.8263867453040969</v>
      </c>
      <c r="CS28" s="69">
        <f>'RD T1'!E288</f>
        <v>0.90612650312350218</v>
      </c>
      <c r="CT28" s="69">
        <f t="shared" si="51"/>
        <v>-1.9202602421805948</v>
      </c>
    </row>
    <row r="29" spans="1:98" x14ac:dyDescent="0.2">
      <c r="A29" s="10" t="str">
        <f>name!D25</f>
        <v>72 Customer service occupations</v>
      </c>
      <c r="B29" s="69">
        <v>8.0298131697545863E-2</v>
      </c>
      <c r="C29" s="69">
        <v>8.9228216979239813E-2</v>
      </c>
      <c r="D29" s="69">
        <v>8.2694570948036603E-2</v>
      </c>
      <c r="E29" s="69">
        <v>0.16646259706845473</v>
      </c>
      <c r="F29" s="69">
        <v>0.26281536023013635</v>
      </c>
      <c r="G29" s="11"/>
      <c r="H29" s="69">
        <f>F29-D29</f>
        <v>0.18012078928209974</v>
      </c>
      <c r="I29" s="69">
        <f>'RD T1'!E57</f>
        <v>9.3888459930282567E-2</v>
      </c>
      <c r="J29" s="69">
        <f t="shared" si="27"/>
        <v>0.27400924921238229</v>
      </c>
      <c r="L29" t="str">
        <f t="shared" si="28"/>
        <v>72 Customer service occupations</v>
      </c>
      <c r="M29" s="69">
        <v>0.76447628970422532</v>
      </c>
      <c r="N29" s="69">
        <v>0.95275993331029885</v>
      </c>
      <c r="O29" s="69">
        <v>0.86455453182597797</v>
      </c>
      <c r="P29" s="69">
        <v>1.7073776254248707</v>
      </c>
      <c r="Q29" s="69">
        <v>2.7134111422131393</v>
      </c>
      <c r="R29" s="11"/>
      <c r="S29" s="69">
        <f t="shared" si="29"/>
        <v>1.8488566103871613</v>
      </c>
      <c r="T29" s="69">
        <f>'RD T1'!E86</f>
        <v>1.0129148262659455</v>
      </c>
      <c r="U29" s="69">
        <f t="shared" si="30"/>
        <v>2.8617714366531066</v>
      </c>
      <c r="W29" t="str">
        <f t="shared" si="31"/>
        <v>72 Customer service occupations</v>
      </c>
      <c r="X29" s="69">
        <v>3.1831795237716602</v>
      </c>
      <c r="Y29" s="69">
        <v>3.4788339934506638</v>
      </c>
      <c r="Z29" s="69">
        <v>3.6057852408727604</v>
      </c>
      <c r="AA29" s="69">
        <v>5.4318904881011703</v>
      </c>
      <c r="AB29" s="69">
        <v>7.1581882094072045</v>
      </c>
      <c r="AC29" s="69"/>
      <c r="AD29" s="69">
        <f t="shared" si="32"/>
        <v>3.552402968534444</v>
      </c>
      <c r="AE29" s="69">
        <f>'RD T1'!E115</f>
        <v>2.9691203647922952</v>
      </c>
      <c r="AF29" s="69">
        <f t="shared" si="33"/>
        <v>6.5215233333267388</v>
      </c>
      <c r="AH29" t="str">
        <f t="shared" si="34"/>
        <v>72 Customer service occupations</v>
      </c>
      <c r="AI29" s="69">
        <v>0.89003241016335921</v>
      </c>
      <c r="AJ29" s="69">
        <v>1.0543559423504216</v>
      </c>
      <c r="AK29" s="69">
        <v>1.0831585021509917</v>
      </c>
      <c r="AL29" s="69">
        <v>1.6522004624602058</v>
      </c>
      <c r="AM29" s="69">
        <v>2.2136723500326676</v>
      </c>
      <c r="AN29" s="69"/>
      <c r="AO29" s="69">
        <f t="shared" si="35"/>
        <v>1.1305138478816759</v>
      </c>
      <c r="AP29" s="69">
        <f>'RD T1'!E144</f>
        <v>0.95339264911861554</v>
      </c>
      <c r="AQ29" s="69">
        <f t="shared" si="36"/>
        <v>2.0839064970002914</v>
      </c>
      <c r="AS29" t="str">
        <f t="shared" si="37"/>
        <v>72 Customer service occupations</v>
      </c>
      <c r="AT29" s="69">
        <v>1.4164804282336934</v>
      </c>
      <c r="AU29" s="69">
        <v>1.4840115453226121</v>
      </c>
      <c r="AV29" s="69">
        <v>1.4986080634089274</v>
      </c>
      <c r="AW29" s="69">
        <v>2.1762737104825587</v>
      </c>
      <c r="AX29" s="69">
        <v>2.6811304666911675</v>
      </c>
      <c r="AY29" s="69"/>
      <c r="AZ29" s="69">
        <f t="shared" si="38"/>
        <v>1.1825224032822401</v>
      </c>
      <c r="BA29" s="69">
        <f>'RD T1'!E173</f>
        <v>1.0681184384763549</v>
      </c>
      <c r="BB29" s="69">
        <f t="shared" si="39"/>
        <v>2.250640841758595</v>
      </c>
      <c r="BD29" t="str">
        <f t="shared" si="40"/>
        <v>72 Customer service occupations</v>
      </c>
      <c r="BE29" s="69">
        <v>5.954191152617434</v>
      </c>
      <c r="BF29" s="69">
        <v>6.0632880097279775</v>
      </c>
      <c r="BG29" s="69">
        <v>6.9491995320519431</v>
      </c>
      <c r="BH29" s="69">
        <v>8.6760076523701404</v>
      </c>
      <c r="BI29" s="69">
        <v>10.437575189517458</v>
      </c>
      <c r="BJ29" s="69"/>
      <c r="BK29" s="69">
        <f t="shared" si="41"/>
        <v>3.4883756574655154</v>
      </c>
      <c r="BL29" s="69">
        <f>'RD T1'!E202</f>
        <v>3.7689676613573893</v>
      </c>
      <c r="BM29" s="69">
        <f t="shared" si="42"/>
        <v>7.2573433188229046</v>
      </c>
      <c r="BO29" t="str">
        <f t="shared" si="43"/>
        <v>72 Customer service occupations</v>
      </c>
      <c r="BP29" s="69">
        <v>5.8293965746456378</v>
      </c>
      <c r="BQ29" s="69">
        <v>5.8536173928777568</v>
      </c>
      <c r="BR29" s="69">
        <v>6.723835383507959</v>
      </c>
      <c r="BS29" s="69">
        <v>7.4548185529232844</v>
      </c>
      <c r="BT29" s="69">
        <v>6.8777397081461169</v>
      </c>
      <c r="BU29" s="69"/>
      <c r="BV29" s="69">
        <f t="shared" si="44"/>
        <v>0.15390432463815795</v>
      </c>
      <c r="BW29" s="69">
        <f>'RD T1'!E231</f>
        <v>3.3325257977497209</v>
      </c>
      <c r="BX29" s="69">
        <f t="shared" si="45"/>
        <v>3.4864301223878789</v>
      </c>
      <c r="BZ29" t="str">
        <f t="shared" si="46"/>
        <v>72 Customer service occupations</v>
      </c>
      <c r="CA29" s="69">
        <v>3.3485529952875721</v>
      </c>
      <c r="CB29" s="69">
        <v>3.0413779742272267</v>
      </c>
      <c r="CC29" s="69">
        <v>2.9952573455403186</v>
      </c>
      <c r="CD29" s="69">
        <v>3.4773702376512392</v>
      </c>
      <c r="CE29" s="69">
        <v>3.3589633674244874</v>
      </c>
      <c r="CF29" s="69"/>
      <c r="CG29" s="69">
        <f t="shared" si="47"/>
        <v>0.36370602188416878</v>
      </c>
      <c r="CH29" s="69">
        <f>'RD T1'!E260</f>
        <v>1.0734906504281372</v>
      </c>
      <c r="CI29" s="69">
        <f t="shared" si="48"/>
        <v>1.437196672312306</v>
      </c>
      <c r="CK29" t="str">
        <f t="shared" si="49"/>
        <v>72 Customer service occupations</v>
      </c>
      <c r="CL29" s="69">
        <v>0.85998638814793227</v>
      </c>
      <c r="CM29" s="69">
        <v>1.1382492113305012</v>
      </c>
      <c r="CN29" s="69">
        <v>0.956804831239214</v>
      </c>
      <c r="CO29" s="69">
        <v>1.262532405365473</v>
      </c>
      <c r="CP29" s="69">
        <v>1.1615312836138307</v>
      </c>
      <c r="CQ29" s="69"/>
      <c r="CR29" s="69">
        <f t="shared" si="50"/>
        <v>0.20472645237461673</v>
      </c>
      <c r="CS29" s="69">
        <f>'RD T1'!E289</f>
        <v>0.42871240935590654</v>
      </c>
      <c r="CT29" s="69">
        <f t="shared" si="51"/>
        <v>0.63343886173052333</v>
      </c>
    </row>
    <row r="30" spans="1:98" x14ac:dyDescent="0.2">
      <c r="A30" s="10" t="str">
        <f>name!D26</f>
        <v>81 Process, plant and machine operatives</v>
      </c>
      <c r="B30" s="69">
        <v>8.1569203112778627E-2</v>
      </c>
      <c r="C30" s="69">
        <v>8.9092642239487332E-2</v>
      </c>
      <c r="D30" s="69">
        <v>6.1052080137902157E-2</v>
      </c>
      <c r="E30" s="69">
        <v>0.13412422118551592</v>
      </c>
      <c r="F30" s="69">
        <v>0.27874885640580471</v>
      </c>
      <c r="G30" s="11"/>
      <c r="H30" s="69">
        <f t="shared" si="26"/>
        <v>0.21769677626790257</v>
      </c>
      <c r="I30" s="69">
        <f>'RD T1'!E58</f>
        <v>0.10395866540294513</v>
      </c>
      <c r="J30" s="69">
        <f t="shared" si="27"/>
        <v>0.3216554416708477</v>
      </c>
      <c r="L30" t="str">
        <f t="shared" si="28"/>
        <v>81 Process, plant and machine operatives</v>
      </c>
      <c r="M30" s="69">
        <v>0.51120352577558792</v>
      </c>
      <c r="N30" s="69">
        <v>0.60576648739651906</v>
      </c>
      <c r="O30" s="69">
        <v>0.45796679314070537</v>
      </c>
      <c r="P30" s="69">
        <v>0.95421129888867118</v>
      </c>
      <c r="Q30" s="69">
        <v>1.6258044159411276</v>
      </c>
      <c r="R30" s="11"/>
      <c r="S30" s="69">
        <f t="shared" si="29"/>
        <v>1.1678376228004221</v>
      </c>
      <c r="T30" s="69">
        <f>'RD T1'!E87</f>
        <v>0.6292013446829704</v>
      </c>
      <c r="U30" s="69">
        <f t="shared" si="30"/>
        <v>1.7970389674833926</v>
      </c>
      <c r="W30" t="str">
        <f t="shared" si="31"/>
        <v>81 Process, plant and machine operatives</v>
      </c>
      <c r="X30" s="69">
        <v>1.4222463066415032</v>
      </c>
      <c r="Y30" s="69">
        <v>1.4138056095481994</v>
      </c>
      <c r="Z30" s="69">
        <v>1.2293233791533107</v>
      </c>
      <c r="AA30" s="69">
        <v>2.1451728886215462</v>
      </c>
      <c r="AB30" s="69">
        <v>3.5242634698252284</v>
      </c>
      <c r="AC30" s="69"/>
      <c r="AD30" s="69">
        <f t="shared" si="32"/>
        <v>2.2949400906719175</v>
      </c>
      <c r="AE30" s="69">
        <f>'RD T1'!E116</f>
        <v>1.3717924551602858</v>
      </c>
      <c r="AF30" s="69">
        <f t="shared" si="33"/>
        <v>3.6667325458322031</v>
      </c>
      <c r="AH30" t="str">
        <f t="shared" si="34"/>
        <v>81 Process, plant and machine operatives</v>
      </c>
      <c r="AI30" s="69">
        <v>0.62045937926127637</v>
      </c>
      <c r="AJ30" s="69">
        <v>0.63368744843388169</v>
      </c>
      <c r="AK30" s="69">
        <v>0.57616696194935724</v>
      </c>
      <c r="AL30" s="69">
        <v>0.94884793257705113</v>
      </c>
      <c r="AM30" s="69">
        <v>1.3874523320935166</v>
      </c>
      <c r="AN30" s="69"/>
      <c r="AO30" s="69">
        <f t="shared" si="35"/>
        <v>0.81128537014415936</v>
      </c>
      <c r="AP30" s="69">
        <f>'RD T1'!E145</f>
        <v>0.53233533035176472</v>
      </c>
      <c r="AQ30" s="69">
        <f t="shared" si="36"/>
        <v>1.343620700495924</v>
      </c>
      <c r="AS30" t="str">
        <f t="shared" si="37"/>
        <v>81 Process, plant and machine operatives</v>
      </c>
      <c r="AT30" s="69">
        <v>1.3423248918918542</v>
      </c>
      <c r="AU30" s="69">
        <v>1.3641156916050685</v>
      </c>
      <c r="AV30" s="69">
        <v>1.2476115974940234</v>
      </c>
      <c r="AW30" s="69">
        <v>1.9800391903668739</v>
      </c>
      <c r="AX30" s="69">
        <v>2.7768257866714521</v>
      </c>
      <c r="AY30" s="69"/>
      <c r="AZ30" s="69">
        <f t="shared" si="38"/>
        <v>1.5292141891774287</v>
      </c>
      <c r="BA30" s="69">
        <f>'RD T1'!E174</f>
        <v>1.0978194458368176</v>
      </c>
      <c r="BB30" s="69">
        <f t="shared" si="39"/>
        <v>2.6270336350142465</v>
      </c>
      <c r="BD30" t="str">
        <f t="shared" si="40"/>
        <v>81 Process, plant and machine operatives</v>
      </c>
      <c r="BE30" s="69">
        <v>9.6512869718665577</v>
      </c>
      <c r="BF30" s="69">
        <v>9.9482850333098991</v>
      </c>
      <c r="BG30" s="69">
        <v>9.9736349252029175</v>
      </c>
      <c r="BH30" s="69">
        <v>12.457690389066174</v>
      </c>
      <c r="BI30" s="69">
        <v>14.56595078764151</v>
      </c>
      <c r="BJ30" s="69"/>
      <c r="BK30" s="69">
        <f t="shared" si="41"/>
        <v>4.5923158624385927</v>
      </c>
      <c r="BL30" s="69">
        <f>'RD T1'!E203</f>
        <v>4.7687785898911779</v>
      </c>
      <c r="BM30" s="69">
        <f t="shared" si="42"/>
        <v>9.3610944523297697</v>
      </c>
      <c r="BO30" t="str">
        <f t="shared" si="43"/>
        <v>81 Process, plant and machine operatives</v>
      </c>
      <c r="BP30" s="69">
        <v>12.102097528363954</v>
      </c>
      <c r="BQ30" s="69">
        <v>11.581364965408294</v>
      </c>
      <c r="BR30" s="69">
        <v>11.558492117220275</v>
      </c>
      <c r="BS30" s="69">
        <v>13.66622355824132</v>
      </c>
      <c r="BT30" s="69">
        <v>12.553901801284978</v>
      </c>
      <c r="BU30" s="69"/>
      <c r="BV30" s="69">
        <f t="shared" si="44"/>
        <v>0.9954096840647022</v>
      </c>
      <c r="BW30" s="69">
        <f>'RD T1'!E232</f>
        <v>5.2376147234597292</v>
      </c>
      <c r="BX30" s="69">
        <f t="shared" si="45"/>
        <v>6.2330244075244314</v>
      </c>
      <c r="BZ30" t="str">
        <f t="shared" si="46"/>
        <v>81 Process, plant and machine operatives</v>
      </c>
      <c r="CA30" s="69">
        <v>11.719991536790404</v>
      </c>
      <c r="CB30" s="69">
        <v>10.273300452674412</v>
      </c>
      <c r="CC30" s="69">
        <v>8.7984323488280527</v>
      </c>
      <c r="CD30" s="69">
        <v>10.110530375881757</v>
      </c>
      <c r="CE30" s="69">
        <v>5.43001655778657</v>
      </c>
      <c r="CF30" s="69"/>
      <c r="CG30" s="69">
        <f t="shared" si="47"/>
        <v>-3.3684157910414827</v>
      </c>
      <c r="CH30" s="69">
        <f>'RD T1'!E261</f>
        <v>2.9524718055719794</v>
      </c>
      <c r="CI30" s="69">
        <f t="shared" si="48"/>
        <v>-0.41594398546950329</v>
      </c>
      <c r="CK30" t="str">
        <f t="shared" si="49"/>
        <v>81 Process, plant and machine operatives</v>
      </c>
      <c r="CL30" s="69">
        <v>5.8127011301963796</v>
      </c>
      <c r="CM30" s="69">
        <v>4.8134517053310608</v>
      </c>
      <c r="CN30" s="69">
        <v>3.6525584778423705</v>
      </c>
      <c r="CO30" s="69">
        <v>2.249755488923106</v>
      </c>
      <c r="CP30" s="69">
        <v>0.85145634250569591</v>
      </c>
      <c r="CQ30" s="69"/>
      <c r="CR30" s="69">
        <f t="shared" si="50"/>
        <v>-2.8011021353366745</v>
      </c>
      <c r="CS30" s="69">
        <f>'RD T1'!E290</f>
        <v>0.5349888555228175</v>
      </c>
      <c r="CT30" s="69">
        <f t="shared" si="51"/>
        <v>-2.2661132798138572</v>
      </c>
    </row>
    <row r="31" spans="1:98" x14ac:dyDescent="0.2">
      <c r="A31" s="10" t="str">
        <f>name!D27</f>
        <v>82 Transport and mobile machine drivers and operatives</v>
      </c>
      <c r="B31" s="69">
        <v>8.3163916198306057E-2</v>
      </c>
      <c r="C31" s="69">
        <v>9.4915561484849947E-2</v>
      </c>
      <c r="D31" s="69">
        <v>8.1551380608007373E-2</v>
      </c>
      <c r="E31" s="69">
        <v>0.15283801921752552</v>
      </c>
      <c r="F31" s="69">
        <v>0.23946895130631116</v>
      </c>
      <c r="G31" s="11"/>
      <c r="H31" s="69">
        <f t="shared" si="26"/>
        <v>0.15791757069830378</v>
      </c>
      <c r="I31" s="69">
        <f>'RD T1'!E59</f>
        <v>0.12883198251870667</v>
      </c>
      <c r="J31" s="69">
        <f t="shared" si="27"/>
        <v>0.28674955321701046</v>
      </c>
      <c r="L31" t="str">
        <f t="shared" si="28"/>
        <v>82 Transport and mobile machine drivers and operatives</v>
      </c>
      <c r="M31" s="69">
        <v>0.53980929010444212</v>
      </c>
      <c r="N31" s="69">
        <v>0.63715324499100057</v>
      </c>
      <c r="O31" s="69">
        <v>0.52625037661522689</v>
      </c>
      <c r="P31" s="69">
        <v>0.86679941215619971</v>
      </c>
      <c r="Q31" s="69">
        <v>1.2812924983524419</v>
      </c>
      <c r="R31" s="11"/>
      <c r="S31" s="69">
        <f t="shared" si="29"/>
        <v>0.75504212173721497</v>
      </c>
      <c r="T31" s="69">
        <f>'RD T1'!E88</f>
        <v>0.68772283208601293</v>
      </c>
      <c r="U31" s="69">
        <f t="shared" si="30"/>
        <v>1.4427649538232279</v>
      </c>
      <c r="W31" t="str">
        <f t="shared" si="31"/>
        <v>82 Transport and mobile machine drivers and operatives</v>
      </c>
      <c r="X31" s="69">
        <v>1.7120492060108403</v>
      </c>
      <c r="Y31" s="69">
        <v>1.9747871654357869</v>
      </c>
      <c r="Z31" s="69">
        <v>1.9576546170803222</v>
      </c>
      <c r="AA31" s="69">
        <v>2.6227540920173689</v>
      </c>
      <c r="AB31" s="69">
        <v>3.6999606602299107</v>
      </c>
      <c r="AC31" s="69"/>
      <c r="AD31" s="69">
        <f t="shared" si="32"/>
        <v>1.7423060431495885</v>
      </c>
      <c r="AE31" s="69">
        <f>'RD T1'!E117</f>
        <v>2.0852966755032476</v>
      </c>
      <c r="AF31" s="69">
        <f t="shared" si="33"/>
        <v>3.8276027186528361</v>
      </c>
      <c r="AH31" t="str">
        <f t="shared" si="34"/>
        <v>82 Transport and mobile machine drivers and operatives</v>
      </c>
      <c r="AI31" s="69">
        <v>0.79800537800596083</v>
      </c>
      <c r="AJ31" s="69">
        <v>0.92430036765601686</v>
      </c>
      <c r="AK31" s="69">
        <v>0.90154706976283017</v>
      </c>
      <c r="AL31" s="69">
        <v>1.1892010398059008</v>
      </c>
      <c r="AM31" s="69">
        <v>1.5500261633174361</v>
      </c>
      <c r="AN31" s="69"/>
      <c r="AO31" s="69">
        <f t="shared" si="35"/>
        <v>0.64847909355460598</v>
      </c>
      <c r="AP31" s="69">
        <f>'RD T1'!E146</f>
        <v>0.86976971739639009</v>
      </c>
      <c r="AQ31" s="69">
        <f t="shared" si="36"/>
        <v>1.518248810950996</v>
      </c>
      <c r="AS31" t="str">
        <f t="shared" si="37"/>
        <v>82 Transport and mobile machine drivers and operatives</v>
      </c>
      <c r="AT31" s="69">
        <v>1.3448184009694601</v>
      </c>
      <c r="AU31" s="69">
        <v>1.4555894184532481</v>
      </c>
      <c r="AV31" s="69">
        <v>1.4128803623021962</v>
      </c>
      <c r="AW31" s="69">
        <v>1.908585739886884</v>
      </c>
      <c r="AX31" s="69">
        <v>2.5435280012697525</v>
      </c>
      <c r="AY31" s="69"/>
      <c r="AZ31" s="69">
        <f t="shared" si="38"/>
        <v>1.1306476389675564</v>
      </c>
      <c r="BA31" s="69">
        <f>'RD T1'!E175</f>
        <v>1.4827639234059991</v>
      </c>
      <c r="BB31" s="69">
        <f t="shared" si="39"/>
        <v>2.6134115623735554</v>
      </c>
      <c r="BD31" t="str">
        <f t="shared" si="40"/>
        <v>82 Transport and mobile machine drivers and operatives</v>
      </c>
      <c r="BE31" s="69">
        <v>9.1307894979329927</v>
      </c>
      <c r="BF31" s="69">
        <v>10.029564414030514</v>
      </c>
      <c r="BG31" s="69">
        <v>9.9554787948532688</v>
      </c>
      <c r="BH31" s="69">
        <v>10.617430741561686</v>
      </c>
      <c r="BI31" s="69">
        <v>12.208906030023117</v>
      </c>
      <c r="BJ31" s="69"/>
      <c r="BK31" s="69">
        <f t="shared" si="41"/>
        <v>2.2534272351698483</v>
      </c>
      <c r="BL31" s="69">
        <f>'RD T1'!E204</f>
        <v>5.5048289956571415</v>
      </c>
      <c r="BM31" s="69">
        <f t="shared" si="42"/>
        <v>7.7582562308269898</v>
      </c>
      <c r="BO31" t="str">
        <f t="shared" si="43"/>
        <v>82 Transport and mobile machine drivers and operatives</v>
      </c>
      <c r="BP31" s="69">
        <v>13.200789108687351</v>
      </c>
      <c r="BQ31" s="69">
        <v>13.324309914829445</v>
      </c>
      <c r="BR31" s="69">
        <v>13.016351110635373</v>
      </c>
      <c r="BS31" s="69">
        <v>13.399895970178141</v>
      </c>
      <c r="BT31" s="69">
        <v>12.517186213686761</v>
      </c>
      <c r="BU31" s="69"/>
      <c r="BV31" s="69">
        <f t="shared" si="44"/>
        <v>-0.49916489694861177</v>
      </c>
      <c r="BW31" s="69">
        <f>'RD T1'!E233</f>
        <v>6.9038278245290305</v>
      </c>
      <c r="BX31" s="69">
        <f t="shared" si="45"/>
        <v>6.4046629275804188</v>
      </c>
      <c r="BZ31" t="str">
        <f t="shared" si="46"/>
        <v>82 Transport and mobile machine drivers and operatives</v>
      </c>
      <c r="CA31" s="69">
        <v>14.02155761942887</v>
      </c>
      <c r="CB31" s="69">
        <v>11.67658872164275</v>
      </c>
      <c r="CC31" s="69">
        <v>10.499752300296</v>
      </c>
      <c r="CD31" s="69">
        <v>10.706325473394422</v>
      </c>
      <c r="CE31" s="69">
        <v>8.2473392067923754</v>
      </c>
      <c r="CF31" s="69"/>
      <c r="CG31" s="69">
        <f t="shared" si="47"/>
        <v>-2.2524130935036251</v>
      </c>
      <c r="CH31" s="69">
        <f>'RD T1'!E262</f>
        <v>4.4933822574886602</v>
      </c>
      <c r="CI31" s="69">
        <f t="shared" si="48"/>
        <v>2.2409691639850351</v>
      </c>
      <c r="CK31" t="str">
        <f t="shared" si="49"/>
        <v>82 Transport and mobile machine drivers and operatives</v>
      </c>
      <c r="CL31" s="69">
        <v>5.7459584104621904</v>
      </c>
      <c r="CM31" s="69">
        <v>6.1769275550175893</v>
      </c>
      <c r="CN31" s="69">
        <v>5.0239661507460109</v>
      </c>
      <c r="CO31" s="69">
        <v>4.56357816712495</v>
      </c>
      <c r="CP31" s="69">
        <v>2.2475952996786774</v>
      </c>
      <c r="CQ31" s="69"/>
      <c r="CR31" s="69">
        <f t="shared" si="50"/>
        <v>-2.7763708510673335</v>
      </c>
      <c r="CS31" s="69">
        <f>'RD T1'!E291</f>
        <v>1.6294754569646384</v>
      </c>
      <c r="CT31" s="69">
        <f t="shared" si="51"/>
        <v>-1.1468953941026951</v>
      </c>
    </row>
    <row r="32" spans="1:98" x14ac:dyDescent="0.2">
      <c r="A32" s="10" t="str">
        <f>name!D28</f>
        <v>91 Elementary trades and related occupations</v>
      </c>
      <c r="B32" s="69">
        <v>9.9011776855514205E-4</v>
      </c>
      <c r="C32" s="69">
        <v>1.0554868380258551E-3</v>
      </c>
      <c r="D32" s="69">
        <v>8.4528960185799664E-4</v>
      </c>
      <c r="E32" s="69">
        <v>1.1842930621081831E-3</v>
      </c>
      <c r="F32" s="69">
        <v>1.9727292984847251E-3</v>
      </c>
      <c r="G32" s="11"/>
      <c r="H32" s="69">
        <f t="shared" si="26"/>
        <v>1.1274396966267286E-3</v>
      </c>
      <c r="I32" s="69">
        <f>'RD T1'!E60</f>
        <v>9.5549036290660627E-4</v>
      </c>
      <c r="J32" s="69">
        <f t="shared" si="27"/>
        <v>2.0829300595333351E-3</v>
      </c>
      <c r="L32" t="str">
        <f t="shared" si="28"/>
        <v>91 Elementary trades and related occupations</v>
      </c>
      <c r="M32" s="69">
        <v>0.24941728783618461</v>
      </c>
      <c r="N32" s="69">
        <v>0.25183234885082878</v>
      </c>
      <c r="O32" s="69">
        <v>0.17201120083586904</v>
      </c>
      <c r="P32" s="69">
        <v>0.24614164242653433</v>
      </c>
      <c r="Q32" s="69">
        <v>0.40012930355552223</v>
      </c>
      <c r="R32" s="11"/>
      <c r="S32" s="69">
        <f t="shared" si="29"/>
        <v>0.22811810271965319</v>
      </c>
      <c r="T32" s="69">
        <f>'RD T1'!E89</f>
        <v>0.17694702352084996</v>
      </c>
      <c r="U32" s="69">
        <f t="shared" si="30"/>
        <v>0.40506512624050317</v>
      </c>
      <c r="W32" t="str">
        <f t="shared" si="31"/>
        <v>91 Elementary trades and related occupations</v>
      </c>
      <c r="X32" s="69">
        <v>0.95897095901410834</v>
      </c>
      <c r="Y32" s="69">
        <v>0.9096797244907685</v>
      </c>
      <c r="Z32" s="69">
        <v>0.77608927340304634</v>
      </c>
      <c r="AA32" s="69">
        <v>0.80347379590482471</v>
      </c>
      <c r="AB32" s="69">
        <v>0.98899534994535798</v>
      </c>
      <c r="AC32" s="69"/>
      <c r="AD32" s="69">
        <f t="shared" si="32"/>
        <v>0.21290607654231164</v>
      </c>
      <c r="AE32" s="69">
        <f>'RD T1'!E118</f>
        <v>0.54576735326057935</v>
      </c>
      <c r="AF32" s="69">
        <f t="shared" si="33"/>
        <v>0.75867342980289099</v>
      </c>
      <c r="AH32" t="str">
        <f t="shared" si="34"/>
        <v>91 Elementary trades and related occupations</v>
      </c>
      <c r="AI32" s="69">
        <v>0.57223237365395263</v>
      </c>
      <c r="AJ32" s="69">
        <v>0.56082766059473699</v>
      </c>
      <c r="AK32" s="69">
        <v>0.46596454615332733</v>
      </c>
      <c r="AL32" s="69">
        <v>0.494841406772902</v>
      </c>
      <c r="AM32" s="69">
        <v>0.65763758333407962</v>
      </c>
      <c r="AN32" s="69"/>
      <c r="AO32" s="69">
        <f t="shared" si="35"/>
        <v>0.19167303718075229</v>
      </c>
      <c r="AP32" s="69">
        <f>'RD T1'!E147</f>
        <v>0.34930555025544269</v>
      </c>
      <c r="AQ32" s="69">
        <f t="shared" si="36"/>
        <v>0.54097858743619498</v>
      </c>
      <c r="AS32" t="str">
        <f t="shared" si="37"/>
        <v>91 Elementary trades and related occupations</v>
      </c>
      <c r="AT32" s="69">
        <v>0.60401060340320578</v>
      </c>
      <c r="AU32" s="69">
        <v>0.58628521868770223</v>
      </c>
      <c r="AV32" s="69">
        <v>0.57236894026680729</v>
      </c>
      <c r="AW32" s="69">
        <v>0.58985890423255538</v>
      </c>
      <c r="AX32" s="69">
        <v>0.73299442223572919</v>
      </c>
      <c r="AY32" s="69"/>
      <c r="AZ32" s="69">
        <f t="shared" si="38"/>
        <v>0.1606254819689219</v>
      </c>
      <c r="BA32" s="69">
        <f>'RD T1'!E176</f>
        <v>0.34712235934980573</v>
      </c>
      <c r="BB32" s="69">
        <f t="shared" si="39"/>
        <v>0.50774784131872763</v>
      </c>
      <c r="BD32" t="str">
        <f t="shared" si="40"/>
        <v>91 Elementary trades and related occupations</v>
      </c>
      <c r="BE32" s="69">
        <v>3.8692721513780879</v>
      </c>
      <c r="BF32" s="69">
        <v>3.4639841235893285</v>
      </c>
      <c r="BG32" s="69">
        <v>3.5365268668255272</v>
      </c>
      <c r="BH32" s="69">
        <v>3.0994797729574071</v>
      </c>
      <c r="BI32" s="69">
        <v>3.6911701306007778</v>
      </c>
      <c r="BJ32" s="69"/>
      <c r="BK32" s="69">
        <f t="shared" si="41"/>
        <v>0.15464326377525062</v>
      </c>
      <c r="BL32" s="69">
        <f>'RD T1'!E205</f>
        <v>1.2824506190945444</v>
      </c>
      <c r="BM32" s="69">
        <f t="shared" si="42"/>
        <v>1.437093882869795</v>
      </c>
      <c r="BO32" t="str">
        <f t="shared" si="43"/>
        <v>91 Elementary trades and related occupations</v>
      </c>
      <c r="BP32" s="69">
        <v>6.3831071691131953</v>
      </c>
      <c r="BQ32" s="69">
        <v>5.4370144915163294</v>
      </c>
      <c r="BR32" s="69">
        <v>5.4766106545925544</v>
      </c>
      <c r="BS32" s="69">
        <v>4.2470106463848021</v>
      </c>
      <c r="BT32" s="69">
        <v>3.7617648245262583</v>
      </c>
      <c r="BU32" s="69"/>
      <c r="BV32" s="69">
        <f t="shared" si="44"/>
        <v>-1.7148458300662961</v>
      </c>
      <c r="BW32" s="69">
        <f>'RD T1'!E234</f>
        <v>1.5962321590246171</v>
      </c>
      <c r="BX32" s="69">
        <f t="shared" si="45"/>
        <v>-0.11861367104167897</v>
      </c>
      <c r="BZ32" t="str">
        <f t="shared" si="46"/>
        <v>91 Elementary trades and related occupations</v>
      </c>
      <c r="CA32" s="69">
        <v>8.9506901746110277</v>
      </c>
      <c r="CB32" s="69">
        <v>7.6535780322396061</v>
      </c>
      <c r="CC32" s="69">
        <v>6.7606727409766103</v>
      </c>
      <c r="CD32" s="69">
        <v>5.517007246674634</v>
      </c>
      <c r="CE32" s="69">
        <v>4.2744450632206599</v>
      </c>
      <c r="CF32" s="69"/>
      <c r="CG32" s="69">
        <f t="shared" si="47"/>
        <v>-2.4862276777559504</v>
      </c>
      <c r="CH32" s="69">
        <f>'RD T1'!E263</f>
        <v>1.9622924255744474</v>
      </c>
      <c r="CI32" s="69">
        <f t="shared" si="48"/>
        <v>-0.52393525218150305</v>
      </c>
      <c r="CK32" t="str">
        <f t="shared" si="49"/>
        <v>91 Elementary trades and related occupations</v>
      </c>
      <c r="CL32" s="69">
        <v>4.155591636349846</v>
      </c>
      <c r="CM32" s="69">
        <v>3.6088272021392926</v>
      </c>
      <c r="CN32" s="69">
        <v>2.9020454504152271</v>
      </c>
      <c r="CO32" s="69">
        <v>2.0123824839475781</v>
      </c>
      <c r="CP32" s="69">
        <v>1.0537669591103329</v>
      </c>
      <c r="CQ32" s="69"/>
      <c r="CR32" s="69">
        <f t="shared" si="50"/>
        <v>-1.8482784913048942</v>
      </c>
      <c r="CS32" s="69">
        <f>'RD T1'!E292</f>
        <v>0.57174455637807453</v>
      </c>
      <c r="CT32" s="69">
        <f t="shared" si="51"/>
        <v>-1.2765339349268197</v>
      </c>
    </row>
    <row r="33" spans="1:98" x14ac:dyDescent="0.2">
      <c r="A33" s="10" t="str">
        <f>name!D29</f>
        <v>92 Elementary administration and service occupations</v>
      </c>
      <c r="B33" s="69">
        <v>7.6043991691675125E-2</v>
      </c>
      <c r="C33" s="69">
        <v>9.2875543852715667E-2</v>
      </c>
      <c r="D33" s="69">
        <v>7.6807622906798143E-2</v>
      </c>
      <c r="E33" s="69">
        <v>0.13040967945395757</v>
      </c>
      <c r="F33" s="69">
        <v>0.19733747382204636</v>
      </c>
      <c r="G33" s="11"/>
      <c r="H33" s="69">
        <f t="shared" ref="H33" si="52">F33-D33</f>
        <v>0.12052985091524822</v>
      </c>
      <c r="I33" s="69">
        <f>'RD T1'!E61</f>
        <v>9.2388027271134529E-2</v>
      </c>
      <c r="J33" s="69">
        <f t="shared" ref="J33" si="53">SUM(H33:I33)</f>
        <v>0.21291787818638275</v>
      </c>
      <c r="L33" t="str">
        <f t="shared" ref="L33" si="54">A33</f>
        <v>92 Elementary administration and service occupations</v>
      </c>
      <c r="M33" s="69">
        <v>1.7588242464339305</v>
      </c>
      <c r="N33" s="69">
        <v>2.0155961383987249</v>
      </c>
      <c r="O33" s="69">
        <v>1.6797578252127396</v>
      </c>
      <c r="P33" s="69">
        <v>2.8152653736771973</v>
      </c>
      <c r="Q33" s="69">
        <v>4.1514367394613529</v>
      </c>
      <c r="R33" s="11"/>
      <c r="S33" s="69">
        <f t="shared" ref="S33" si="55">Q33-O33</f>
        <v>2.4716789142486135</v>
      </c>
      <c r="T33" s="69">
        <f>'RD T1'!E90</f>
        <v>1.9311013710626914</v>
      </c>
      <c r="U33" s="69">
        <f t="shared" ref="U33" si="56">SUM(S33:T33)</f>
        <v>4.4027802853113052</v>
      </c>
      <c r="W33" t="str">
        <f t="shared" ref="W33" si="57">A33</f>
        <v>92 Elementary administration and service occupations</v>
      </c>
      <c r="X33" s="69">
        <v>6.2975427608672856</v>
      </c>
      <c r="Y33" s="69">
        <v>7.0262024742427149</v>
      </c>
      <c r="Z33" s="69">
        <v>6.5038530749667496</v>
      </c>
      <c r="AA33" s="69">
        <v>8.4672076681030752</v>
      </c>
      <c r="AB33" s="69">
        <v>10.53763034695751</v>
      </c>
      <c r="AC33" s="69"/>
      <c r="AD33" s="69">
        <f t="shared" ref="AD33" si="58">AB33-Z33</f>
        <v>4.0337772719907603</v>
      </c>
      <c r="AE33" s="69">
        <f>'RD T1'!E119</f>
        <v>5.7659547657154251</v>
      </c>
      <c r="AF33" s="69">
        <f t="shared" ref="AF33" si="59">SUM(AD33:AE33)</f>
        <v>9.7997320377061854</v>
      </c>
      <c r="AH33" t="str">
        <f t="shared" ref="AH33" si="60">L33</f>
        <v>92 Elementary administration and service occupations</v>
      </c>
      <c r="AI33" s="69">
        <v>3.0934897601277269</v>
      </c>
      <c r="AJ33" s="69">
        <v>3.492325375899449</v>
      </c>
      <c r="AK33" s="69">
        <v>3.2752867724344736</v>
      </c>
      <c r="AL33" s="69">
        <v>4.2657546673409055</v>
      </c>
      <c r="AM33" s="69">
        <v>5.5972077146277979</v>
      </c>
      <c r="AN33" s="69"/>
      <c r="AO33" s="69">
        <f t="shared" ref="AO33" si="61">AM33-AK33</f>
        <v>2.3219209421933242</v>
      </c>
      <c r="AP33" s="69">
        <f>'RD T1'!E148</f>
        <v>2.8796673552511183</v>
      </c>
      <c r="AQ33" s="69">
        <f t="shared" ref="AQ33" si="62">SUM(AO33:AP33)</f>
        <v>5.2015882974444425</v>
      </c>
      <c r="AS33" t="str">
        <f t="shared" ref="AS33" si="63">W33</f>
        <v>92 Elementary administration and service occupations</v>
      </c>
      <c r="AT33" s="69">
        <v>2.7902776323088339</v>
      </c>
      <c r="AU33" s="69">
        <v>2.9639149719326525</v>
      </c>
      <c r="AV33" s="69">
        <v>2.8051198316554609</v>
      </c>
      <c r="AW33" s="69">
        <v>3.4882940323401614</v>
      </c>
      <c r="AX33" s="69">
        <v>4.3254081782853655</v>
      </c>
      <c r="AY33" s="69"/>
      <c r="AZ33" s="69">
        <f t="shared" ref="AZ33" si="64">AX33-AV33</f>
        <v>1.5202883466299046</v>
      </c>
      <c r="BA33" s="69">
        <f>'RD T1'!E177</f>
        <v>2.2589853989553008</v>
      </c>
      <c r="BB33" s="69">
        <f t="shared" ref="BB33" si="65">SUM(AZ33:BA33)</f>
        <v>3.7792737455852055</v>
      </c>
      <c r="BD33" t="str">
        <f t="shared" ref="BD33" si="66">AH33</f>
        <v>92 Elementary administration and service occupations</v>
      </c>
      <c r="BE33" s="69">
        <v>20.131421540840446</v>
      </c>
      <c r="BF33" s="69">
        <v>19.331476661545786</v>
      </c>
      <c r="BG33" s="69">
        <v>19.238275456957904</v>
      </c>
      <c r="BH33" s="69">
        <v>19.192950946541096</v>
      </c>
      <c r="BI33" s="69">
        <v>20.497593923310308</v>
      </c>
      <c r="BJ33" s="69"/>
      <c r="BK33" s="69">
        <f t="shared" ref="BK33" si="67">BI33-BG33</f>
        <v>1.2593184663524042</v>
      </c>
      <c r="BL33" s="69">
        <f>'RD T1'!E206</f>
        <v>9.4409853052180761</v>
      </c>
      <c r="BM33" s="69">
        <f t="shared" ref="BM33" si="68">SUM(BK33:BL33)</f>
        <v>10.70030377157048</v>
      </c>
      <c r="BO33" t="str">
        <f t="shared" ref="BO33" si="69">AS33</f>
        <v>92 Elementary administration and service occupations</v>
      </c>
      <c r="BP33" s="69">
        <v>31.121173488469836</v>
      </c>
      <c r="BQ33" s="69">
        <v>30.348518287322118</v>
      </c>
      <c r="BR33" s="69">
        <v>30.643780940480443</v>
      </c>
      <c r="BS33" s="69">
        <v>28.479627155848942</v>
      </c>
      <c r="BT33" s="69">
        <v>23.936934409246561</v>
      </c>
      <c r="BU33" s="69"/>
      <c r="BV33" s="69">
        <f t="shared" ref="BV33" si="70">BT33-BR33</f>
        <v>-6.7068465312338823</v>
      </c>
      <c r="BW33" s="69">
        <f>'RD T1'!E235</f>
        <v>12.838434459087535</v>
      </c>
      <c r="BX33" s="69">
        <f t="shared" ref="BX33" si="71">SUM(BV33:BW33)</f>
        <v>6.1315879278536531</v>
      </c>
      <c r="BZ33" t="str">
        <f t="shared" ref="BZ33" si="72">BD33</f>
        <v>92 Elementary administration and service occupations</v>
      </c>
      <c r="CA33" s="69">
        <v>32.631432597204991</v>
      </c>
      <c r="CB33" s="69">
        <v>30.771499808086691</v>
      </c>
      <c r="CC33" s="69">
        <v>26.79793844603071</v>
      </c>
      <c r="CD33" s="69">
        <v>26.500071709463469</v>
      </c>
      <c r="CE33" s="69">
        <v>19.159242628686957</v>
      </c>
      <c r="CF33" s="69"/>
      <c r="CG33" s="69">
        <f t="shared" ref="CG33" si="73">CE33-CC33</f>
        <v>-7.638695817343752</v>
      </c>
      <c r="CH33" s="69">
        <f>'RD T1'!E264</f>
        <v>9.244679523828859</v>
      </c>
      <c r="CI33" s="69">
        <f t="shared" ref="CI33" si="74">SUM(CG33:CH33)</f>
        <v>1.605983706485107</v>
      </c>
      <c r="CK33" t="str">
        <f t="shared" ref="CK33" si="75">BO33</f>
        <v>92 Elementary administration and service occupations</v>
      </c>
      <c r="CL33" s="69">
        <v>17.565561743871182</v>
      </c>
      <c r="CM33" s="69">
        <v>14.157895674739079</v>
      </c>
      <c r="CN33" s="69">
        <v>10.270266907027228</v>
      </c>
      <c r="CO33" s="69">
        <v>7.2323166440408304</v>
      </c>
      <c r="CP33" s="69">
        <v>3.5933587047022031</v>
      </c>
      <c r="CQ33" s="69"/>
      <c r="CR33" s="69">
        <f t="shared" ref="CR33" si="76">CP33-CN33</f>
        <v>-6.6769082023250252</v>
      </c>
      <c r="CS33" s="69">
        <f>'RD T1'!E293</f>
        <v>1.9055467861923157</v>
      </c>
      <c r="CT33" s="69">
        <f t="shared" ref="CT33" si="77">SUM(CR33:CS33)</f>
        <v>-4.7713614161327094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13.768577057672802</v>
      </c>
      <c r="C35" s="67">
        <f t="shared" ref="C35:F35" si="78">SUM(C8:C33)</f>
        <v>16.937837943346391</v>
      </c>
      <c r="D35" s="67">
        <f t="shared" si="78"/>
        <v>16.278962049384393</v>
      </c>
      <c r="E35" s="67">
        <f t="shared" si="78"/>
        <v>22.08457107533733</v>
      </c>
      <c r="F35" s="67">
        <f t="shared" si="78"/>
        <v>29.768459030137976</v>
      </c>
      <c r="G35" s="11"/>
      <c r="H35" s="67">
        <f>F35-D35</f>
        <v>13.489496980753582</v>
      </c>
      <c r="I35" s="67">
        <f>SUM(I8:I33)</f>
        <v>12.481885164978886</v>
      </c>
      <c r="J35" s="67">
        <f>SUM(H35:I35)</f>
        <v>25.97138214573247</v>
      </c>
      <c r="L35" s="24" t="str">
        <f>A35</f>
        <v>All occupations</v>
      </c>
      <c r="M35" s="67">
        <f>SUM(M8:M33)</f>
        <v>92.071113929478869</v>
      </c>
      <c r="N35" s="67">
        <f t="shared" ref="N35:Q35" si="79">SUM(N8:N33)</f>
        <v>117.04946823747557</v>
      </c>
      <c r="O35" s="67">
        <f t="shared" si="79"/>
        <v>112.36077945743321</v>
      </c>
      <c r="P35" s="67">
        <f t="shared" si="79"/>
        <v>154.03434807648628</v>
      </c>
      <c r="Q35" s="67">
        <f t="shared" si="79"/>
        <v>209.24182367593562</v>
      </c>
      <c r="R35" s="11"/>
      <c r="S35" s="67">
        <f t="shared" si="29"/>
        <v>96.88104421850241</v>
      </c>
      <c r="T35" s="67">
        <f>SUM(T8:T33)</f>
        <v>91.681312885588724</v>
      </c>
      <c r="U35" s="67">
        <f>SUM(S35:T35)</f>
        <v>188.56235710409112</v>
      </c>
      <c r="W35" s="24" t="str">
        <f>A35</f>
        <v>All occupations</v>
      </c>
      <c r="X35" s="67">
        <f>SUM(X8:X33)</f>
        <v>193.48169657911035</v>
      </c>
      <c r="Y35" s="67">
        <f t="shared" ref="Y35:AB35" si="80">SUM(Y8:Y33)</f>
        <v>219.25677386372251</v>
      </c>
      <c r="Z35" s="67">
        <f t="shared" si="80"/>
        <v>225.64315021366241</v>
      </c>
      <c r="AA35" s="67">
        <f t="shared" si="80"/>
        <v>252.43612706155307</v>
      </c>
      <c r="AB35" s="67">
        <f t="shared" si="80"/>
        <v>294.41164914924457</v>
      </c>
      <c r="AC35" s="69"/>
      <c r="AD35" s="67">
        <f t="shared" ref="AD35" si="81">AB35-Z35</f>
        <v>68.768498935582159</v>
      </c>
      <c r="AE35" s="67">
        <f>SUM(AE8:AE33)</f>
        <v>144.6068793690429</v>
      </c>
      <c r="AF35" s="67">
        <f>SUM(AD35:AE35)</f>
        <v>213.37537830462506</v>
      </c>
      <c r="AH35" s="24" t="str">
        <f>L35</f>
        <v>All occupations</v>
      </c>
      <c r="AI35" s="67">
        <f>SUM(AI8:AI33)</f>
        <v>60.967229302128047</v>
      </c>
      <c r="AJ35" s="67">
        <f t="shared" ref="AJ35:AM35" si="82">SUM(AJ8:AJ33)</f>
        <v>61.563592632132433</v>
      </c>
      <c r="AK35" s="67">
        <f t="shared" si="82"/>
        <v>60.463168290028094</v>
      </c>
      <c r="AL35" s="67">
        <f t="shared" si="82"/>
        <v>63.53891683940094</v>
      </c>
      <c r="AM35" s="67">
        <f t="shared" si="82"/>
        <v>70.064224073575872</v>
      </c>
      <c r="AN35" s="69"/>
      <c r="AO35" s="67">
        <f t="shared" ref="AO35" si="83">AM35-AK35</f>
        <v>9.6010557835477783</v>
      </c>
      <c r="AP35" s="67">
        <f>SUM(AP8:AP33)</f>
        <v>35.322865086883624</v>
      </c>
      <c r="AQ35" s="67">
        <f>SUM(AO35:AP35)</f>
        <v>44.923920870431402</v>
      </c>
      <c r="AS35" s="24" t="str">
        <f>W35</f>
        <v>All occupations</v>
      </c>
      <c r="AT35" s="67">
        <f>SUM(AT8:AT33)</f>
        <v>55.295737336290365</v>
      </c>
      <c r="AU35" s="67">
        <f t="shared" ref="AU35:AX35" si="84">SUM(AU8:AU33)</f>
        <v>60.231322479372309</v>
      </c>
      <c r="AV35" s="67">
        <f t="shared" si="84"/>
        <v>60.855208921056082</v>
      </c>
      <c r="AW35" s="67">
        <f t="shared" si="84"/>
        <v>67.467124208888762</v>
      </c>
      <c r="AX35" s="67">
        <f t="shared" si="84"/>
        <v>78.386373873232088</v>
      </c>
      <c r="AY35" s="69"/>
      <c r="AZ35" s="67">
        <f t="shared" ref="AZ35" si="85">AX35-AV35</f>
        <v>17.531164952176006</v>
      </c>
      <c r="BA35" s="67">
        <f>SUM(BA8:BA33)</f>
        <v>37.08874696372861</v>
      </c>
      <c r="BB35" s="67">
        <f>SUM(AZ35:BA35)</f>
        <v>54.619911915904616</v>
      </c>
      <c r="BD35" s="24" t="str">
        <f>AH35</f>
        <v>All occupations</v>
      </c>
      <c r="BE35" s="67">
        <f>SUM(BE8:BE33)</f>
        <v>251.72831790759309</v>
      </c>
      <c r="BF35" s="67">
        <f t="shared" ref="BF35:BI35" si="86">SUM(BF8:BF33)</f>
        <v>265.57177511762052</v>
      </c>
      <c r="BG35" s="67">
        <f t="shared" si="86"/>
        <v>286.68124995747036</v>
      </c>
      <c r="BH35" s="67">
        <f t="shared" si="86"/>
        <v>278.15121750140304</v>
      </c>
      <c r="BI35" s="67">
        <f t="shared" si="86"/>
        <v>297.88906147247337</v>
      </c>
      <c r="BJ35" s="69"/>
      <c r="BK35" s="67">
        <f t="shared" ref="BK35" si="87">BI35-BG35</f>
        <v>11.207811515003016</v>
      </c>
      <c r="BL35" s="67">
        <f>SUM(BL8:BL33)</f>
        <v>128.18493045490732</v>
      </c>
      <c r="BM35" s="67">
        <f>SUM(BK35:BL35)</f>
        <v>139.39274196991033</v>
      </c>
      <c r="BO35" s="24" t="str">
        <f>AS35</f>
        <v>All occupations</v>
      </c>
      <c r="BP35" s="67">
        <f>SUM(BP8:BP33)</f>
        <v>245.51033902963411</v>
      </c>
      <c r="BQ35" s="67">
        <f t="shared" ref="BQ35:BT35" si="88">SUM(BQ8:BQ33)</f>
        <v>238.2692539590731</v>
      </c>
      <c r="BR35" s="67">
        <f t="shared" si="88"/>
        <v>257.67617559812413</v>
      </c>
      <c r="BS35" s="67">
        <f t="shared" si="88"/>
        <v>223.26488822383732</v>
      </c>
      <c r="BT35" s="67">
        <f t="shared" si="88"/>
        <v>178.48727129530889</v>
      </c>
      <c r="BU35" s="69"/>
      <c r="BV35" s="67">
        <f t="shared" ref="BV35" si="89">BT35-BR35</f>
        <v>-79.188904302815246</v>
      </c>
      <c r="BW35" s="67">
        <f>SUM(BW8:BW33)</f>
        <v>95.271469128855202</v>
      </c>
      <c r="BX35" s="67">
        <f>SUM(BV35:BW35)</f>
        <v>16.082564826039956</v>
      </c>
      <c r="BZ35" s="24" t="str">
        <f>BD35</f>
        <v>All occupations</v>
      </c>
      <c r="CA35" s="67">
        <f>SUM(CA8:CA33)</f>
        <v>180.83516842093246</v>
      </c>
      <c r="CB35" s="67">
        <f t="shared" ref="CB35:CE35" si="90">SUM(CB8:CB33)</f>
        <v>165.82771180217745</v>
      </c>
      <c r="CC35" s="67">
        <f t="shared" si="90"/>
        <v>150.86399637513148</v>
      </c>
      <c r="CD35" s="67">
        <f t="shared" si="90"/>
        <v>135.45619139730567</v>
      </c>
      <c r="CE35" s="67">
        <f t="shared" si="90"/>
        <v>90.03733110262587</v>
      </c>
      <c r="CF35" s="69"/>
      <c r="CG35" s="67">
        <f t="shared" ref="CG35" si="91">CE35-CC35</f>
        <v>-60.826665272505608</v>
      </c>
      <c r="CH35" s="67">
        <f>SUM(CH8:CH33)</f>
        <v>45.411871920694978</v>
      </c>
      <c r="CI35" s="67">
        <f>SUM(CG35:CH35)</f>
        <v>-15.41479335181063</v>
      </c>
      <c r="CK35" s="24" t="str">
        <f>BO35</f>
        <v>All occupations</v>
      </c>
      <c r="CL35" s="67">
        <f>SUM(CL8:CL33)</f>
        <v>68.457820437159938</v>
      </c>
      <c r="CM35" s="67">
        <f t="shared" ref="CM35:CP35" si="92">SUM(CM8:CM33)</f>
        <v>64.864263965080724</v>
      </c>
      <c r="CN35" s="67">
        <f t="shared" si="92"/>
        <v>51.238309137709763</v>
      </c>
      <c r="CO35" s="67">
        <f t="shared" si="92"/>
        <v>41.28261561578779</v>
      </c>
      <c r="CP35" s="67">
        <f t="shared" si="92"/>
        <v>25.221806327465679</v>
      </c>
      <c r="CQ35" s="69"/>
      <c r="CR35" s="67">
        <f t="shared" ref="CR35" si="93">CP35-CN35</f>
        <v>-26.016502810244084</v>
      </c>
      <c r="CS35" s="67">
        <f>SUM(CS8:CS33)</f>
        <v>12.727367497258248</v>
      </c>
      <c r="CT35" s="67">
        <f>SUM(CR35:CS35)</f>
        <v>-13.289135312985836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West Yorkshire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West Yorkshire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West Yorkshire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West Yorkshire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West Yorkshire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West Yorkshire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West Yorkshire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West Yorkshire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West Yorkshire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6.0789482144944955</v>
      </c>
      <c r="C45" s="18">
        <f t="shared" si="104"/>
        <v>6.2130265682707897</v>
      </c>
      <c r="D45" s="18">
        <f t="shared" si="104"/>
        <v>6.1195510293963089</v>
      </c>
      <c r="E45" s="18">
        <f t="shared" si="104"/>
        <v>5.8003267343162124</v>
      </c>
      <c r="F45" s="18">
        <f t="shared" si="104"/>
        <v>5.9138322794638443</v>
      </c>
      <c r="H45" s="68">
        <f t="shared" ref="H45:H70" si="105">IF(D8&gt;0,(H8/D8)*100,0)</f>
        <v>76.717307547209828</v>
      </c>
      <c r="I45" s="69">
        <f t="shared" ref="I45:I70" si="106">IF(D8&gt;0,I8/D8*100,0)</f>
        <v>81.50096550781565</v>
      </c>
      <c r="J45" s="69">
        <f t="shared" ref="J45:J70" si="107">IF(D8&gt;0,(J8/D8)*100,0)</f>
        <v>158.21827305502546</v>
      </c>
      <c r="L45" t="str">
        <f>A45</f>
        <v>11 Corporate managers and directors</v>
      </c>
      <c r="M45" s="18">
        <f t="shared" ref="M45:Q54" si="108">M8/M$35*100</f>
        <v>7.9951291448024193</v>
      </c>
      <c r="N45" s="18">
        <f t="shared" si="108"/>
        <v>8.2779424784245847</v>
      </c>
      <c r="O45" s="18">
        <f t="shared" si="108"/>
        <v>8.1368289792240684</v>
      </c>
      <c r="P45" s="18">
        <f t="shared" si="108"/>
        <v>7.5673705367669832</v>
      </c>
      <c r="Q45" s="18">
        <f t="shared" si="108"/>
        <v>7.7375161659876541</v>
      </c>
      <c r="S45" s="68">
        <f t="shared" ref="S45:S70" si="109">IF(O8&gt;0,(S8/O8)*100,0)</f>
        <v>77.084330798453564</v>
      </c>
      <c r="T45" s="69">
        <f t="shared" ref="T45:T70" si="110">IF(O8&gt;0,T8/O8*100,0)</f>
        <v>83.042236209097609</v>
      </c>
      <c r="U45" s="69">
        <f t="shared" ref="U45:U70" si="111">IF(O8&gt;0,(U8/O8)*100,0)</f>
        <v>160.12656700755116</v>
      </c>
      <c r="W45" t="str">
        <f>A45</f>
        <v>11 Corporate managers and directors</v>
      </c>
      <c r="X45" s="18">
        <f t="shared" ref="X45:AB54" si="112">X8/X$35*100</f>
        <v>9.1738856325723788</v>
      </c>
      <c r="Y45" s="18">
        <f t="shared" si="112"/>
        <v>10.14491271838245</v>
      </c>
      <c r="Z45" s="18">
        <f t="shared" si="112"/>
        <v>10.247406360193745</v>
      </c>
      <c r="AA45" s="18">
        <f t="shared" si="112"/>
        <v>9.3932834990015781</v>
      </c>
      <c r="AB45" s="18">
        <f t="shared" si="112"/>
        <v>9.6148362716099509</v>
      </c>
      <c r="AD45" s="68">
        <f t="shared" ref="AD45:AD70" si="113">IF(Z8&gt;0,(AD8/Z8)*100,0)</f>
        <v>22.422366483886361</v>
      </c>
      <c r="AE45" s="69">
        <f t="shared" ref="AE45:AE70" si="114">IF(Z8&gt;0,AE8/Z8*100,0)</f>
        <v>64.471616923524806</v>
      </c>
      <c r="AF45" s="69">
        <f t="shared" ref="AF45:AF70" si="115">IF(Z8&gt;0,(AF8/Z8)*100,0)</f>
        <v>86.89398340741117</v>
      </c>
      <c r="AH45" t="str">
        <f>L45</f>
        <v>11 Corporate managers and directors</v>
      </c>
      <c r="AI45" s="18">
        <f t="shared" ref="AI45:AM54" si="116">AI8/AI$35*100</f>
        <v>6.1065831122040812</v>
      </c>
      <c r="AJ45" s="18">
        <f t="shared" si="116"/>
        <v>6.8665166774176525</v>
      </c>
      <c r="AK45" s="18">
        <f t="shared" si="116"/>
        <v>7.6003253157478312</v>
      </c>
      <c r="AL45" s="18">
        <f t="shared" si="116"/>
        <v>6.8691256517160806</v>
      </c>
      <c r="AM45" s="18">
        <f t="shared" si="116"/>
        <v>6.7873694993596052</v>
      </c>
      <c r="AO45" s="68">
        <f t="shared" ref="AO45:AO70" si="117">IF(AK8&gt;0,(AO8/AK8)*100,0)</f>
        <v>3.4843621027719562</v>
      </c>
      <c r="AP45" s="69">
        <f t="shared" ref="AP45:AP70" si="118">IF(AK8&gt;0,AP8/AK8*100,0)</f>
        <v>53.212225172073211</v>
      </c>
      <c r="AQ45" s="69">
        <f t="shared" ref="AQ45:AQ70" si="119">IF(AK8&gt;0,(AQ8/AK8)*100,0)</f>
        <v>56.696587274845164</v>
      </c>
      <c r="AS45" t="str">
        <f>W45</f>
        <v>11 Corporate managers and directors</v>
      </c>
      <c r="AT45" s="18">
        <f t="shared" ref="AT45:AX54" si="120">AT8/AT$35*100</f>
        <v>9.2468459841610997</v>
      </c>
      <c r="AU45" s="18">
        <f t="shared" si="120"/>
        <v>9.8254486300889106</v>
      </c>
      <c r="AV45" s="18">
        <f t="shared" si="120"/>
        <v>10.567598151044487</v>
      </c>
      <c r="AW45" s="18">
        <f t="shared" si="120"/>
        <v>9.0808210555252469</v>
      </c>
      <c r="AX45" s="18">
        <f t="shared" si="120"/>
        <v>8.7971224854795871</v>
      </c>
      <c r="AZ45" s="68">
        <f t="shared" ref="AZ45:AZ70" si="121">IF(AV8&gt;0,(AZ8/AV8)*100,0)</f>
        <v>7.227743180985116</v>
      </c>
      <c r="BA45" s="69">
        <f t="shared" ref="BA45:BA70" si="122">IF(AV8&gt;0,BA8/AV8*100,0)</f>
        <v>54.723624063374857</v>
      </c>
      <c r="BB45" s="69">
        <f t="shared" ref="BB45:BB70" si="123">IF(AV8&gt;0,(BB8/AV8)*100,0)</f>
        <v>61.951367244359965</v>
      </c>
      <c r="BD45" t="str">
        <f>AH45</f>
        <v>11 Corporate managers and directors</v>
      </c>
      <c r="BE45" s="18">
        <f t="shared" ref="BE45:BI54" si="124">BE8/BE$35*100</f>
        <v>5.2444832700939639</v>
      </c>
      <c r="BF45" s="18">
        <f t="shared" si="124"/>
        <v>5.9364618542196457</v>
      </c>
      <c r="BG45" s="18">
        <f t="shared" si="124"/>
        <v>6.5537517874924429</v>
      </c>
      <c r="BH45" s="18">
        <f t="shared" si="124"/>
        <v>5.3470982677099999</v>
      </c>
      <c r="BI45" s="18">
        <f t="shared" si="124"/>
        <v>5.4630757775258907</v>
      </c>
      <c r="BK45" s="68">
        <f t="shared" ref="BK45:BK70" si="125">IF(BG8&gt;0,(BK8/BG8)*100,0)</f>
        <v>-13.38312675733024</v>
      </c>
      <c r="BL45" s="69">
        <f t="shared" ref="BL45:BL70" si="126">IF(BG8&gt;0,BL8/BG8*100,0)</f>
        <v>36.088315259936188</v>
      </c>
      <c r="BM45" s="69">
        <f t="shared" ref="BM45:BM70" si="127">IF(BG8&gt;0,(BM8/BG8)*100,0)</f>
        <v>22.705188502605946</v>
      </c>
      <c r="BO45" t="str">
        <f>AS45</f>
        <v>11 Corporate managers and directors</v>
      </c>
      <c r="BP45" s="18">
        <f t="shared" ref="BP45:BT54" si="128">BP8/BP$35*100</f>
        <v>4.3201932381315205</v>
      </c>
      <c r="BQ45" s="18">
        <f t="shared" si="128"/>
        <v>4.7917745950215389</v>
      </c>
      <c r="BR45" s="18">
        <f t="shared" si="128"/>
        <v>5.0382223313740209</v>
      </c>
      <c r="BS45" s="18">
        <f t="shared" si="128"/>
        <v>4.1870711097504776</v>
      </c>
      <c r="BT45" s="18">
        <f t="shared" si="128"/>
        <v>3.949662112448999</v>
      </c>
      <c r="BV45" s="68">
        <f t="shared" ref="BV45:BV70" si="129">IF(BR8&gt;0,(BV8/BR8)*100,0)</f>
        <v>-45.698028250887887</v>
      </c>
      <c r="BW45" s="69">
        <f t="shared" ref="BW45:BW70" si="130">IF(BR8&gt;0,BW8/BR8*100,0)</f>
        <v>30.683320237559624</v>
      </c>
      <c r="BX45" s="69">
        <f t="shared" ref="BX45:BX70" si="131">IF(BR8&gt;0,(BX8/BR8)*100,0)</f>
        <v>-15.01470801332826</v>
      </c>
      <c r="BZ45" t="str">
        <f>BD45</f>
        <v>11 Corporate managers and directors</v>
      </c>
      <c r="CA45" s="18">
        <f t="shared" ref="CA45:CE54" si="132">CA8/CA$35*100</f>
        <v>4.2958260170569531</v>
      </c>
      <c r="CB45" s="18">
        <f t="shared" si="132"/>
        <v>4.9835214521133233</v>
      </c>
      <c r="CC45" s="18">
        <f t="shared" si="132"/>
        <v>5.7224994062797272</v>
      </c>
      <c r="CD45" s="18">
        <f t="shared" si="132"/>
        <v>5.4514867030060845</v>
      </c>
      <c r="CE45" s="18">
        <f t="shared" si="132"/>
        <v>5.9445079461219024</v>
      </c>
      <c r="CG45" s="68">
        <f t="shared" ref="CG45:CG70" si="133">IF(CC8&gt;0,(CG8/CC8)*100,0)</f>
        <v>-38.003501627256014</v>
      </c>
      <c r="CH45" s="69">
        <f t="shared" ref="CH45:CH70" si="134">IF(CC8&gt;0,CH8/CC8*100,0)</f>
        <v>32.641619759166737</v>
      </c>
      <c r="CI45" s="69">
        <f t="shared" ref="CI45:CI70" si="135">IF(CC8&gt;0,(CI8/CC8)*100,0)</f>
        <v>-5.3618818680892764</v>
      </c>
      <c r="CK45" t="str">
        <f>BO45</f>
        <v>11 Corporate managers and directors</v>
      </c>
      <c r="CL45" s="18">
        <f t="shared" ref="CL45:CP54" si="136">CL8/CL$35*100</f>
        <v>2.5582994397607615</v>
      </c>
      <c r="CM45" s="18">
        <f t="shared" si="136"/>
        <v>3.271707101013404</v>
      </c>
      <c r="CN45" s="18">
        <f t="shared" si="136"/>
        <v>3.2885793715044866</v>
      </c>
      <c r="CO45" s="18">
        <f t="shared" si="136"/>
        <v>3.1209523405919719</v>
      </c>
      <c r="CP45" s="18">
        <f t="shared" si="136"/>
        <v>4.105180985915009</v>
      </c>
      <c r="CR45" s="68">
        <f t="shared" ref="CR45:CR70" si="137">IF(CN8&gt;0,(CR8/CN8)*100,0)</f>
        <v>-38.552335997181089</v>
      </c>
      <c r="CS45" s="69">
        <f t="shared" ref="CS45:CS70" si="138">IF(CN8&gt;0,CS8/CN8*100,0)</f>
        <v>26.602914289750412</v>
      </c>
      <c r="CT45" s="69">
        <f t="shared" ref="CT45:CT70" si="139">IF(CN8&gt;0,(CT8/CN8)*100,0)</f>
        <v>-11.949421707430684</v>
      </c>
    </row>
    <row r="46" spans="1:98" x14ac:dyDescent="0.2">
      <c r="A46" t="str">
        <f t="shared" si="103"/>
        <v>12 Other managers and proprietors</v>
      </c>
      <c r="B46" s="18">
        <f t="shared" si="104"/>
        <v>2.6492573360289158</v>
      </c>
      <c r="C46" s="18">
        <f t="shared" si="104"/>
        <v>2.5745292308337921</v>
      </c>
      <c r="D46" s="18">
        <f t="shared" si="104"/>
        <v>2.6073982870613066</v>
      </c>
      <c r="E46" s="18">
        <f t="shared" si="104"/>
        <v>3.2438357904904458</v>
      </c>
      <c r="F46" s="18">
        <f t="shared" si="104"/>
        <v>3.5604653839550684</v>
      </c>
      <c r="H46" s="68">
        <f t="shared" si="105"/>
        <v>149.70603291911465</v>
      </c>
      <c r="I46" s="69">
        <f t="shared" si="106"/>
        <v>126.77253737240038</v>
      </c>
      <c r="J46" s="69">
        <f t="shared" si="107"/>
        <v>276.47857029151498</v>
      </c>
      <c r="L46" t="str">
        <f t="shared" ref="L46:L69" si="140">A46</f>
        <v>12 Other managers and proprietors</v>
      </c>
      <c r="M46" s="18">
        <f t="shared" si="108"/>
        <v>3.137549138767314</v>
      </c>
      <c r="N46" s="18">
        <f t="shared" si="108"/>
        <v>3.0781187694370273</v>
      </c>
      <c r="O46" s="18">
        <f t="shared" si="108"/>
        <v>2.9737644847984792</v>
      </c>
      <c r="P46" s="18">
        <f t="shared" si="108"/>
        <v>3.6754799332310717</v>
      </c>
      <c r="Q46" s="18">
        <f t="shared" si="108"/>
        <v>4.1677513846438874</v>
      </c>
      <c r="S46" s="68">
        <f t="shared" si="109"/>
        <v>160.99307681956702</v>
      </c>
      <c r="T46" s="69">
        <f t="shared" si="110"/>
        <v>125.66021469597621</v>
      </c>
      <c r="U46" s="69">
        <f t="shared" si="111"/>
        <v>286.65329151554329</v>
      </c>
      <c r="W46" t="str">
        <f t="shared" ref="W46:W69" si="141">A46</f>
        <v>12 Other managers and proprietors</v>
      </c>
      <c r="X46" s="18">
        <f t="shared" si="112"/>
        <v>3.540887567865314</v>
      </c>
      <c r="Y46" s="18">
        <f t="shared" si="112"/>
        <v>3.5622862074223565</v>
      </c>
      <c r="Z46" s="18">
        <f t="shared" si="112"/>
        <v>3.4968967109529721</v>
      </c>
      <c r="AA46" s="18">
        <f t="shared" si="112"/>
        <v>4.2387646565312158</v>
      </c>
      <c r="AB46" s="18">
        <f t="shared" si="112"/>
        <v>4.7121283882688658</v>
      </c>
      <c r="AD46" s="68">
        <f t="shared" si="113"/>
        <v>75.819542629182408</v>
      </c>
      <c r="AE46" s="69">
        <f t="shared" si="114"/>
        <v>94.221819064366741</v>
      </c>
      <c r="AF46" s="69">
        <f t="shared" si="115"/>
        <v>170.04136169354913</v>
      </c>
      <c r="AH46" t="str">
        <f t="shared" ref="AH46:AH69" si="142">L46</f>
        <v>12 Other managers and proprietors</v>
      </c>
      <c r="AI46" s="18">
        <f t="shared" si="116"/>
        <v>3.2658049829368747</v>
      </c>
      <c r="AJ46" s="18">
        <f t="shared" si="116"/>
        <v>3.6847015856714891</v>
      </c>
      <c r="AK46" s="18">
        <f t="shared" si="116"/>
        <v>3.9856372454412683</v>
      </c>
      <c r="AL46" s="18">
        <f t="shared" si="116"/>
        <v>4.7389377349044199</v>
      </c>
      <c r="AM46" s="18">
        <f t="shared" si="116"/>
        <v>5.344454015559517</v>
      </c>
      <c r="AO46" s="68">
        <f t="shared" si="117"/>
        <v>55.38567982303092</v>
      </c>
      <c r="AP46" s="69">
        <f t="shared" si="118"/>
        <v>85.415177925884805</v>
      </c>
      <c r="AQ46" s="69">
        <f t="shared" si="119"/>
        <v>140.80085774891572</v>
      </c>
      <c r="AS46" t="str">
        <f t="shared" ref="AS46:AS69" si="143">W46</f>
        <v>12 Other managers and proprietors</v>
      </c>
      <c r="AT46" s="18">
        <f t="shared" si="120"/>
        <v>3.9879407813388128</v>
      </c>
      <c r="AU46" s="18">
        <f t="shared" si="120"/>
        <v>4.050973657078508</v>
      </c>
      <c r="AV46" s="18">
        <f t="shared" si="120"/>
        <v>4.0614417401489913</v>
      </c>
      <c r="AW46" s="18">
        <f t="shared" si="120"/>
        <v>4.8378216266212162</v>
      </c>
      <c r="AX46" s="18">
        <f t="shared" si="120"/>
        <v>5.1597360028797681</v>
      </c>
      <c r="AZ46" s="68">
        <f t="shared" si="121"/>
        <v>63.640226001274222</v>
      </c>
      <c r="BA46" s="69">
        <f t="shared" si="122"/>
        <v>83.883480390689584</v>
      </c>
      <c r="BB46" s="69">
        <f t="shared" si="123"/>
        <v>147.5237063919638</v>
      </c>
      <c r="BD46" t="str">
        <f t="shared" ref="BD46:BD69" si="144">AH46</f>
        <v>12 Other managers and proprietors</v>
      </c>
      <c r="BE46" s="18">
        <f t="shared" si="124"/>
        <v>2.6566258357900936</v>
      </c>
      <c r="BF46" s="18">
        <f t="shared" si="124"/>
        <v>2.6162580588577913</v>
      </c>
      <c r="BG46" s="18">
        <f t="shared" si="124"/>
        <v>2.7796234577831291</v>
      </c>
      <c r="BH46" s="18">
        <f t="shared" si="124"/>
        <v>2.9888849090348542</v>
      </c>
      <c r="BI46" s="18">
        <f t="shared" si="124"/>
        <v>3.158669382367175</v>
      </c>
      <c r="BK46" s="68">
        <f t="shared" si="125"/>
        <v>18.079218296741892</v>
      </c>
      <c r="BL46" s="69">
        <f t="shared" si="126"/>
        <v>50.3513061586509</v>
      </c>
      <c r="BM46" s="69">
        <f t="shared" si="127"/>
        <v>68.430524455392799</v>
      </c>
      <c r="BO46" t="str">
        <f t="shared" ref="BO46:BO69" si="145">AS46</f>
        <v>12 Other managers and proprietors</v>
      </c>
      <c r="BP46" s="18">
        <f t="shared" si="128"/>
        <v>2.8035969489325625</v>
      </c>
      <c r="BQ46" s="18">
        <f t="shared" si="128"/>
        <v>2.9796066079420442</v>
      </c>
      <c r="BR46" s="18">
        <f t="shared" si="128"/>
        <v>2.9946678695390219</v>
      </c>
      <c r="BS46" s="18">
        <f t="shared" si="128"/>
        <v>3.4692883432034916</v>
      </c>
      <c r="BT46" s="18">
        <f t="shared" si="128"/>
        <v>3.8915017167093189</v>
      </c>
      <c r="BV46" s="68">
        <f t="shared" si="129"/>
        <v>-9.9877645733690947</v>
      </c>
      <c r="BW46" s="69">
        <f t="shared" si="130"/>
        <v>52.69551332828194</v>
      </c>
      <c r="BX46" s="69">
        <f t="shared" si="131"/>
        <v>42.707748754912849</v>
      </c>
      <c r="BZ46" t="str">
        <f t="shared" ref="BZ46:BZ69" si="146">BD46</f>
        <v>12 Other managers and proprietors</v>
      </c>
      <c r="CA46" s="18">
        <f t="shared" si="132"/>
        <v>2.7408528615307755</v>
      </c>
      <c r="CB46" s="18">
        <f t="shared" si="132"/>
        <v>2.9808039802448887</v>
      </c>
      <c r="CC46" s="18">
        <f t="shared" si="132"/>
        <v>3.0366787856902393</v>
      </c>
      <c r="CD46" s="18">
        <f t="shared" si="132"/>
        <v>3.4150184196268523</v>
      </c>
      <c r="CE46" s="18">
        <f t="shared" si="132"/>
        <v>3.7121864836252536</v>
      </c>
      <c r="CG46" s="68">
        <f t="shared" si="133"/>
        <v>-27.042837497926222</v>
      </c>
      <c r="CH46" s="69">
        <f t="shared" si="134"/>
        <v>39.711450979126312</v>
      </c>
      <c r="CI46" s="69">
        <f t="shared" si="135"/>
        <v>12.668613481200088</v>
      </c>
      <c r="CK46" t="str">
        <f t="shared" ref="CK46:CK69" si="147">BO46</f>
        <v>12 Other managers and proprietors</v>
      </c>
      <c r="CL46" s="18">
        <f t="shared" si="136"/>
        <v>2.7615513594128482</v>
      </c>
      <c r="CM46" s="18">
        <f t="shared" si="136"/>
        <v>3.0015888149566186</v>
      </c>
      <c r="CN46" s="18">
        <f t="shared" si="136"/>
        <v>2.9473990766006883</v>
      </c>
      <c r="CO46" s="18">
        <f t="shared" si="136"/>
        <v>4.1061687606323929</v>
      </c>
      <c r="CP46" s="18">
        <f t="shared" si="136"/>
        <v>5.34609393578494</v>
      </c>
      <c r="CR46" s="68">
        <f t="shared" si="137"/>
        <v>-10.714889750392546</v>
      </c>
      <c r="CS46" s="69">
        <f t="shared" si="138"/>
        <v>39.679452423850698</v>
      </c>
      <c r="CT46" s="69">
        <f t="shared" si="139"/>
        <v>28.96456267345815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17.574760393017698</v>
      </c>
      <c r="C47" s="18">
        <f t="shared" si="104"/>
        <v>17.598662530912936</v>
      </c>
      <c r="D47" s="18">
        <f t="shared" si="104"/>
        <v>17.793042911721422</v>
      </c>
      <c r="E47" s="18">
        <f t="shared" si="104"/>
        <v>17.561287504818672</v>
      </c>
      <c r="F47" s="18">
        <f t="shared" si="104"/>
        <v>16.844286880479761</v>
      </c>
      <c r="H47" s="68">
        <f t="shared" si="105"/>
        <v>73.113942234580122</v>
      </c>
      <c r="I47" s="69">
        <f t="shared" si="106"/>
        <v>59.938635962865675</v>
      </c>
      <c r="J47" s="69">
        <f t="shared" si="107"/>
        <v>133.0525781974458</v>
      </c>
      <c r="L47" t="str">
        <f t="shared" si="140"/>
        <v>21 Science, research, engineering and technology professionals</v>
      </c>
      <c r="M47" s="18">
        <f t="shared" si="108"/>
        <v>9.8816904237770657</v>
      </c>
      <c r="N47" s="18">
        <f t="shared" si="108"/>
        <v>10.324875700667473</v>
      </c>
      <c r="O47" s="18">
        <f t="shared" si="108"/>
        <v>10.389861590244047</v>
      </c>
      <c r="P47" s="18">
        <f t="shared" si="108"/>
        <v>10.541972629344446</v>
      </c>
      <c r="Q47" s="18">
        <f t="shared" si="108"/>
        <v>10.289215197163983</v>
      </c>
      <c r="S47" s="68">
        <f t="shared" si="109"/>
        <v>84.419245826478502</v>
      </c>
      <c r="T47" s="69">
        <f t="shared" si="110"/>
        <v>65.51998785899039</v>
      </c>
      <c r="U47" s="69">
        <f t="shared" si="111"/>
        <v>149.93923368546888</v>
      </c>
      <c r="W47" t="str">
        <f t="shared" si="141"/>
        <v>21 Science, research, engineering and technology professionals</v>
      </c>
      <c r="X47" s="18">
        <f t="shared" si="112"/>
        <v>8.6034042530872359</v>
      </c>
      <c r="Y47" s="18">
        <f t="shared" si="112"/>
        <v>9.125210400759121</v>
      </c>
      <c r="Z47" s="18">
        <f t="shared" si="112"/>
        <v>9.4030576916182493</v>
      </c>
      <c r="AA47" s="18">
        <f t="shared" si="112"/>
        <v>8.9623770246794834</v>
      </c>
      <c r="AB47" s="18">
        <f t="shared" si="112"/>
        <v>8.5860223154928867</v>
      </c>
      <c r="AD47" s="68">
        <f t="shared" si="113"/>
        <v>19.139493072187491</v>
      </c>
      <c r="AE47" s="69">
        <f t="shared" si="114"/>
        <v>43.866034331310253</v>
      </c>
      <c r="AF47" s="69">
        <f t="shared" si="115"/>
        <v>63.005527403497737</v>
      </c>
      <c r="AH47" t="str">
        <f t="shared" si="142"/>
        <v>21 Science, research, engineering and technology professionals</v>
      </c>
      <c r="AI47" s="18">
        <f t="shared" si="116"/>
        <v>2.9071471362110515</v>
      </c>
      <c r="AJ47" s="18">
        <f t="shared" si="116"/>
        <v>3.3239213466222468</v>
      </c>
      <c r="AK47" s="18">
        <f t="shared" si="116"/>
        <v>3.8287867667078181</v>
      </c>
      <c r="AL47" s="18">
        <f t="shared" si="116"/>
        <v>3.829034168454454</v>
      </c>
      <c r="AM47" s="18">
        <f t="shared" si="116"/>
        <v>3.906299560997776</v>
      </c>
      <c r="AO47" s="68">
        <f t="shared" si="117"/>
        <v>18.225124692688969</v>
      </c>
      <c r="AP47" s="69">
        <f t="shared" si="118"/>
        <v>41.95729473647993</v>
      </c>
      <c r="AQ47" s="69">
        <f t="shared" si="119"/>
        <v>60.182419429168895</v>
      </c>
      <c r="AS47" t="str">
        <f t="shared" si="143"/>
        <v>21 Science, research, engineering and technology professionals</v>
      </c>
      <c r="AT47" s="18">
        <f t="shared" si="120"/>
        <v>8.1025332020616734</v>
      </c>
      <c r="AU47" s="18">
        <f t="shared" si="120"/>
        <v>8.7783219722215122</v>
      </c>
      <c r="AV47" s="18">
        <f t="shared" si="120"/>
        <v>9.3912778261789711</v>
      </c>
      <c r="AW47" s="18">
        <f t="shared" si="120"/>
        <v>8.4908870593797392</v>
      </c>
      <c r="AX47" s="18">
        <f t="shared" si="120"/>
        <v>7.8451674460777623</v>
      </c>
      <c r="AZ47" s="68">
        <f t="shared" si="121"/>
        <v>7.6020005213997672</v>
      </c>
      <c r="BA47" s="69">
        <f t="shared" si="122"/>
        <v>37.726610912918844</v>
      </c>
      <c r="BB47" s="69">
        <f t="shared" si="123"/>
        <v>45.32861143431861</v>
      </c>
      <c r="BD47" t="str">
        <f t="shared" si="144"/>
        <v>21 Science, research, engineering and technology professionals</v>
      </c>
      <c r="BE47" s="18">
        <f t="shared" si="124"/>
        <v>2.9088263756745727</v>
      </c>
      <c r="BF47" s="18">
        <f t="shared" si="124"/>
        <v>3.1944761020004591</v>
      </c>
      <c r="BG47" s="18">
        <f t="shared" si="124"/>
        <v>3.5667173907283121</v>
      </c>
      <c r="BH47" s="18">
        <f t="shared" si="124"/>
        <v>2.9218810341591195</v>
      </c>
      <c r="BI47" s="18">
        <f t="shared" si="124"/>
        <v>2.7322972669423549</v>
      </c>
      <c r="BK47" s="68">
        <f t="shared" si="125"/>
        <v>-20.39973470629586</v>
      </c>
      <c r="BL47" s="69">
        <f t="shared" si="126"/>
        <v>23.514586253524584</v>
      </c>
      <c r="BM47" s="69">
        <f t="shared" si="127"/>
        <v>3.114851547228723</v>
      </c>
      <c r="BO47" t="str">
        <f t="shared" si="145"/>
        <v>21 Science, research, engineering and technology professionals</v>
      </c>
      <c r="BP47" s="18">
        <f t="shared" si="128"/>
        <v>2.1569922311730796</v>
      </c>
      <c r="BQ47" s="18">
        <f t="shared" si="128"/>
        <v>2.4215778854468151</v>
      </c>
      <c r="BR47" s="18">
        <f t="shared" si="128"/>
        <v>2.6889077291501349</v>
      </c>
      <c r="BS47" s="18">
        <f t="shared" si="128"/>
        <v>2.4915395438789458</v>
      </c>
      <c r="BT47" s="18">
        <f t="shared" si="128"/>
        <v>2.5671926942509726</v>
      </c>
      <c r="BV47" s="68">
        <f t="shared" si="129"/>
        <v>-33.867406796003927</v>
      </c>
      <c r="BW47" s="69">
        <f t="shared" si="130"/>
        <v>26.071724339572249</v>
      </c>
      <c r="BX47" s="69">
        <f t="shared" si="131"/>
        <v>-7.7956824564316793</v>
      </c>
      <c r="BZ47" t="str">
        <f t="shared" si="146"/>
        <v>21 Science, research, engineering and technology professionals</v>
      </c>
      <c r="CA47" s="18">
        <f t="shared" si="132"/>
        <v>1.8865657929485791</v>
      </c>
      <c r="CB47" s="18">
        <f t="shared" si="132"/>
        <v>2.2479830557041858</v>
      </c>
      <c r="CC47" s="18">
        <f t="shared" si="132"/>
        <v>2.6487980961733935</v>
      </c>
      <c r="CD47" s="18">
        <f t="shared" si="132"/>
        <v>2.7487551244760189</v>
      </c>
      <c r="CE47" s="18">
        <f t="shared" si="132"/>
        <v>3.0807151719191892</v>
      </c>
      <c r="CG47" s="68">
        <f t="shared" si="133"/>
        <v>-30.587178668744279</v>
      </c>
      <c r="CH47" s="69">
        <f t="shared" si="134"/>
        <v>23.622717162744085</v>
      </c>
      <c r="CI47" s="69">
        <f t="shared" si="135"/>
        <v>-6.9644615060001938</v>
      </c>
      <c r="CK47" t="str">
        <f t="shared" si="147"/>
        <v>21 Science, research, engineering and technology professionals</v>
      </c>
      <c r="CL47" s="18">
        <f t="shared" si="136"/>
        <v>0.99308118575110205</v>
      </c>
      <c r="CM47" s="18">
        <f t="shared" si="136"/>
        <v>1.5436110942987258</v>
      </c>
      <c r="CN47" s="18">
        <f t="shared" si="136"/>
        <v>1.8200286966853778</v>
      </c>
      <c r="CO47" s="18">
        <f t="shared" si="136"/>
        <v>2.4609548560382168</v>
      </c>
      <c r="CP47" s="18">
        <f t="shared" si="136"/>
        <v>3.1161383074457594</v>
      </c>
      <c r="CR47" s="68">
        <f t="shared" si="137"/>
        <v>-15.72090051889394</v>
      </c>
      <c r="CS47" s="69">
        <f t="shared" si="138"/>
        <v>31.862892058917264</v>
      </c>
      <c r="CT47" s="69">
        <f t="shared" si="139"/>
        <v>16.141991540023326</v>
      </c>
    </row>
    <row r="48" spans="1:98" x14ac:dyDescent="0.2">
      <c r="A48" t="str">
        <f t="shared" si="103"/>
        <v>22 Health professionals</v>
      </c>
      <c r="B48" s="18">
        <f t="shared" si="104"/>
        <v>18.758658840639448</v>
      </c>
      <c r="C48" s="18">
        <f t="shared" si="104"/>
        <v>19.871561512645446</v>
      </c>
      <c r="D48" s="18">
        <f t="shared" si="104"/>
        <v>19.954436962804685</v>
      </c>
      <c r="E48" s="18">
        <f t="shared" si="104"/>
        <v>20.825568428616002</v>
      </c>
      <c r="F48" s="18">
        <f t="shared" si="104"/>
        <v>21.306330193012013</v>
      </c>
      <c r="H48" s="68">
        <f t="shared" si="105"/>
        <v>95.253495797273729</v>
      </c>
      <c r="I48" s="69">
        <f t="shared" si="106"/>
        <v>80.736046562428399</v>
      </c>
      <c r="J48" s="69">
        <f t="shared" si="107"/>
        <v>175.98954235970211</v>
      </c>
      <c r="L48" t="str">
        <f t="shared" si="140"/>
        <v>22 Health professionals</v>
      </c>
      <c r="M48" s="18">
        <f t="shared" si="108"/>
        <v>7.8340750642872754</v>
      </c>
      <c r="N48" s="18">
        <f t="shared" si="108"/>
        <v>8.4638944716416553</v>
      </c>
      <c r="O48" s="18">
        <f t="shared" si="108"/>
        <v>8.3735294934825877</v>
      </c>
      <c r="P48" s="18">
        <f t="shared" si="108"/>
        <v>8.4966295274770349</v>
      </c>
      <c r="Q48" s="18">
        <f t="shared" si="108"/>
        <v>8.5288267519143481</v>
      </c>
      <c r="S48" s="68">
        <f t="shared" si="109"/>
        <v>89.676921126387796</v>
      </c>
      <c r="T48" s="69">
        <f t="shared" si="110"/>
        <v>83.093720573377368</v>
      </c>
      <c r="U48" s="69">
        <f t="shared" si="111"/>
        <v>172.77064169976515</v>
      </c>
      <c r="W48" t="str">
        <f t="shared" si="141"/>
        <v>22 Health professionals</v>
      </c>
      <c r="X48" s="18">
        <f t="shared" si="112"/>
        <v>8.1916378997883044</v>
      </c>
      <c r="Y48" s="18">
        <f t="shared" si="112"/>
        <v>8.7597302828483699</v>
      </c>
      <c r="Z48" s="18">
        <f t="shared" si="112"/>
        <v>8.7113683798217085</v>
      </c>
      <c r="AA48" s="18">
        <f t="shared" si="112"/>
        <v>8.694733295780841</v>
      </c>
      <c r="AB48" s="18">
        <f t="shared" si="112"/>
        <v>8.1859694674482988</v>
      </c>
      <c r="AD48" s="68">
        <f t="shared" si="113"/>
        <v>22.607370062852077</v>
      </c>
      <c r="AE48" s="69">
        <f t="shared" si="114"/>
        <v>64.975212735967801</v>
      </c>
      <c r="AF48" s="69">
        <f t="shared" si="115"/>
        <v>87.582582798819885</v>
      </c>
      <c r="AH48" t="str">
        <f t="shared" si="142"/>
        <v>22 Health professionals</v>
      </c>
      <c r="AI48" s="18">
        <f t="shared" si="116"/>
        <v>13.72006073860447</v>
      </c>
      <c r="AJ48" s="18">
        <f t="shared" si="116"/>
        <v>10.99522605706473</v>
      </c>
      <c r="AK48" s="18">
        <f t="shared" si="116"/>
        <v>10.278641973442587</v>
      </c>
      <c r="AL48" s="18">
        <f t="shared" si="116"/>
        <v>5.8068332637891027</v>
      </c>
      <c r="AM48" s="18">
        <f t="shared" si="116"/>
        <v>1.9273019392843156</v>
      </c>
      <c r="AO48" s="68">
        <f t="shared" si="117"/>
        <v>-78.272015858645602</v>
      </c>
      <c r="AP48" s="69">
        <f t="shared" si="118"/>
        <v>19.239615629705455</v>
      </c>
      <c r="AQ48" s="69">
        <f t="shared" si="119"/>
        <v>-59.032400228940155</v>
      </c>
      <c r="AS48" t="str">
        <f t="shared" si="143"/>
        <v>22 Health professionals</v>
      </c>
      <c r="AT48" s="18">
        <f t="shared" si="120"/>
        <v>1.7963975382778115</v>
      </c>
      <c r="AU48" s="18">
        <f t="shared" si="120"/>
        <v>2.0376253961479383</v>
      </c>
      <c r="AV48" s="18">
        <f t="shared" si="120"/>
        <v>2.2498625742973082</v>
      </c>
      <c r="AW48" s="18">
        <f t="shared" si="120"/>
        <v>2.2091722018377142</v>
      </c>
      <c r="AX48" s="18">
        <f t="shared" si="120"/>
        <v>2.1949550797500095</v>
      </c>
      <c r="AZ48" s="68">
        <f t="shared" si="121"/>
        <v>25.664457925467104</v>
      </c>
      <c r="BA48" s="69">
        <f t="shared" si="122"/>
        <v>57.522946487904193</v>
      </c>
      <c r="BB48" s="69">
        <f t="shared" si="123"/>
        <v>83.187404413371297</v>
      </c>
      <c r="BD48" t="str">
        <f t="shared" si="144"/>
        <v>22 Health professionals</v>
      </c>
      <c r="BE48" s="18">
        <f t="shared" si="124"/>
        <v>1.7379421288040362</v>
      </c>
      <c r="BF48" s="18">
        <f t="shared" si="124"/>
        <v>2.0950622275435014</v>
      </c>
      <c r="BG48" s="18">
        <f t="shared" si="124"/>
        <v>2.3370588979053166</v>
      </c>
      <c r="BH48" s="18">
        <f t="shared" si="124"/>
        <v>2.5060954400997635</v>
      </c>
      <c r="BI48" s="18">
        <f t="shared" si="124"/>
        <v>2.7817094018384898</v>
      </c>
      <c r="BK48" s="68">
        <f t="shared" si="125"/>
        <v>23.67939941882257</v>
      </c>
      <c r="BL48" s="69">
        <f t="shared" si="126"/>
        <v>59.934466352035955</v>
      </c>
      <c r="BM48" s="69">
        <f t="shared" si="127"/>
        <v>83.613865770858524</v>
      </c>
      <c r="BO48" t="str">
        <f t="shared" si="145"/>
        <v>22 Health professionals</v>
      </c>
      <c r="BP48" s="18">
        <f t="shared" si="128"/>
        <v>1.2627391387375402</v>
      </c>
      <c r="BQ48" s="18">
        <f t="shared" si="128"/>
        <v>1.5812713744551214</v>
      </c>
      <c r="BR48" s="18">
        <f t="shared" si="128"/>
        <v>1.7683318861976043</v>
      </c>
      <c r="BS48" s="18">
        <f t="shared" si="128"/>
        <v>1.6799467069178189</v>
      </c>
      <c r="BT48" s="18">
        <f t="shared" si="128"/>
        <v>1.6058448163730958</v>
      </c>
      <c r="BV48" s="68">
        <f t="shared" si="129"/>
        <v>-37.096794103246083</v>
      </c>
      <c r="BW48" s="69">
        <f t="shared" si="130"/>
        <v>36.976040178918964</v>
      </c>
      <c r="BX48" s="69">
        <f t="shared" si="131"/>
        <v>-0.12075392432711533</v>
      </c>
      <c r="BZ48" t="str">
        <f t="shared" si="146"/>
        <v>22 Health professionals</v>
      </c>
      <c r="CA48" s="18">
        <f t="shared" si="132"/>
        <v>1.1457738048464423</v>
      </c>
      <c r="CB48" s="18">
        <f t="shared" si="132"/>
        <v>1.5714832812620421</v>
      </c>
      <c r="CC48" s="18">
        <f t="shared" si="132"/>
        <v>1.5338824457054725</v>
      </c>
      <c r="CD48" s="18">
        <f t="shared" si="132"/>
        <v>1.4098435908702278</v>
      </c>
      <c r="CE48" s="18">
        <f t="shared" si="132"/>
        <v>1.1615216118418741</v>
      </c>
      <c r="CG48" s="68">
        <f t="shared" si="133"/>
        <v>-54.806890611495831</v>
      </c>
      <c r="CH48" s="69">
        <f t="shared" si="134"/>
        <v>27.659870575160223</v>
      </c>
      <c r="CI48" s="69">
        <f t="shared" si="135"/>
        <v>-27.147020036335608</v>
      </c>
      <c r="CK48" t="str">
        <f t="shared" si="147"/>
        <v>22 Health professionals</v>
      </c>
      <c r="CL48" s="18">
        <f t="shared" si="136"/>
        <v>0.35526079099100677</v>
      </c>
      <c r="CM48" s="18">
        <f t="shared" si="136"/>
        <v>0.55334289912312951</v>
      </c>
      <c r="CN48" s="18">
        <f t="shared" si="136"/>
        <v>0.69285463126772462</v>
      </c>
      <c r="CO48" s="18">
        <f t="shared" si="136"/>
        <v>0.91146503654923816</v>
      </c>
      <c r="CP48" s="18">
        <f t="shared" si="136"/>
        <v>1.250181347998607</v>
      </c>
      <c r="CR48" s="68">
        <f t="shared" si="137"/>
        <v>-11.179689344332134</v>
      </c>
      <c r="CS48" s="69">
        <f t="shared" si="138"/>
        <v>39.636978085627902</v>
      </c>
      <c r="CT48" s="69">
        <f t="shared" si="139"/>
        <v>28.457288741295773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28.20599904170043</v>
      </c>
      <c r="C49" s="18">
        <f t="shared" si="104"/>
        <v>26.741700969279325</v>
      </c>
      <c r="D49" s="18">
        <f t="shared" si="104"/>
        <v>27.298487724492794</v>
      </c>
      <c r="E49" s="18">
        <f t="shared" si="104"/>
        <v>24.156363080530575</v>
      </c>
      <c r="F49" s="18">
        <f t="shared" si="104"/>
        <v>21.514319465643652</v>
      </c>
      <c r="H49" s="68">
        <f t="shared" si="105"/>
        <v>44.118146351254396</v>
      </c>
      <c r="I49" s="69">
        <f t="shared" si="106"/>
        <v>65.475590454083303</v>
      </c>
      <c r="J49" s="69">
        <f t="shared" si="107"/>
        <v>109.59373680533768</v>
      </c>
      <c r="L49" t="str">
        <f t="shared" si="140"/>
        <v>23 Teaching and other educational professionals</v>
      </c>
      <c r="M49" s="18">
        <f t="shared" si="108"/>
        <v>23.970105029465607</v>
      </c>
      <c r="N49" s="18">
        <f t="shared" si="108"/>
        <v>23.071219001593402</v>
      </c>
      <c r="O49" s="18">
        <f t="shared" si="108"/>
        <v>24.137709543462364</v>
      </c>
      <c r="P49" s="18">
        <f t="shared" si="108"/>
        <v>21.197424437748595</v>
      </c>
      <c r="Q49" s="18">
        <f t="shared" si="108"/>
        <v>18.968983630926061</v>
      </c>
      <c r="S49" s="68">
        <f t="shared" si="109"/>
        <v>46.346303760935363</v>
      </c>
      <c r="T49" s="69">
        <f t="shared" si="110"/>
        <v>68.583008414026409</v>
      </c>
      <c r="U49" s="69">
        <f t="shared" si="111"/>
        <v>114.92931217496178</v>
      </c>
      <c r="W49" t="str">
        <f t="shared" si="141"/>
        <v>23 Teaching and other educational professionals</v>
      </c>
      <c r="X49" s="18">
        <f t="shared" si="112"/>
        <v>7.927614034685833</v>
      </c>
      <c r="Y49" s="18">
        <f t="shared" si="112"/>
        <v>6.5057217932971518</v>
      </c>
      <c r="Z49" s="18">
        <f t="shared" si="112"/>
        <v>6.8885719610128886</v>
      </c>
      <c r="AA49" s="18">
        <f t="shared" si="112"/>
        <v>5.0162475498223129</v>
      </c>
      <c r="AB49" s="18">
        <f t="shared" si="112"/>
        <v>3.296877950553335</v>
      </c>
      <c r="AD49" s="68">
        <f t="shared" si="113"/>
        <v>-37.553729485261577</v>
      </c>
      <c r="AE49" s="69">
        <f t="shared" si="114"/>
        <v>39.786659645855629</v>
      </c>
      <c r="AF49" s="69">
        <f t="shared" si="115"/>
        <v>2.2329301605940506</v>
      </c>
      <c r="AH49" t="str">
        <f t="shared" si="142"/>
        <v>23 Teaching and other educational professionals</v>
      </c>
      <c r="AI49" s="18">
        <f t="shared" si="116"/>
        <v>3.2691765168634452</v>
      </c>
      <c r="AJ49" s="18">
        <f t="shared" si="116"/>
        <v>1.7733669070592799</v>
      </c>
      <c r="AK49" s="18">
        <f t="shared" si="116"/>
        <v>1.6237388854227426</v>
      </c>
      <c r="AL49" s="18">
        <f t="shared" si="116"/>
        <v>0.86525042182251044</v>
      </c>
      <c r="AM49" s="18">
        <f t="shared" si="116"/>
        <v>0.70541689670828567</v>
      </c>
      <c r="AO49" s="68">
        <f t="shared" si="117"/>
        <v>-49.657464746446117</v>
      </c>
      <c r="AP49" s="69">
        <f t="shared" si="118"/>
        <v>15.960458785706821</v>
      </c>
      <c r="AQ49" s="69">
        <f t="shared" si="119"/>
        <v>-33.697005960739297</v>
      </c>
      <c r="AS49" t="str">
        <f t="shared" si="143"/>
        <v>23 Teaching and other educational professionals</v>
      </c>
      <c r="AT49" s="18">
        <f t="shared" si="120"/>
        <v>0.85097901618187211</v>
      </c>
      <c r="AU49" s="18">
        <f t="shared" si="120"/>
        <v>0.75142278124586404</v>
      </c>
      <c r="AV49" s="18">
        <f t="shared" si="120"/>
        <v>0.79855537093136197</v>
      </c>
      <c r="AW49" s="18">
        <f t="shared" si="120"/>
        <v>0.57895240199682929</v>
      </c>
      <c r="AX49" s="18">
        <f t="shared" si="120"/>
        <v>0.43350581859852855</v>
      </c>
      <c r="AZ49" s="68">
        <f t="shared" si="121"/>
        <v>-30.074961704468045</v>
      </c>
      <c r="BA49" s="69">
        <f t="shared" si="122"/>
        <v>34.975034718165467</v>
      </c>
      <c r="BB49" s="69">
        <f t="shared" si="123"/>
        <v>4.9000730136974289</v>
      </c>
      <c r="BD49" t="str">
        <f t="shared" si="144"/>
        <v>23 Teaching and other educational professionals</v>
      </c>
      <c r="BE49" s="18">
        <f t="shared" si="124"/>
        <v>0.86907712767018797</v>
      </c>
      <c r="BF49" s="18">
        <f t="shared" si="124"/>
        <v>0.84636384375497942</v>
      </c>
      <c r="BG49" s="18">
        <f t="shared" si="124"/>
        <v>1.0097926106917217</v>
      </c>
      <c r="BH49" s="18">
        <f t="shared" si="124"/>
        <v>0.86634831561220782</v>
      </c>
      <c r="BI49" s="18">
        <f t="shared" si="124"/>
        <v>0.90643578041097117</v>
      </c>
      <c r="BK49" s="68">
        <f t="shared" si="125"/>
        <v>-6.7261036850884857</v>
      </c>
      <c r="BL49" s="69">
        <f t="shared" si="126"/>
        <v>35.47249036523835</v>
      </c>
      <c r="BM49" s="69">
        <f t="shared" si="127"/>
        <v>28.746386680149861</v>
      </c>
      <c r="BO49" t="str">
        <f t="shared" si="145"/>
        <v>23 Teaching and other educational professionals</v>
      </c>
      <c r="BP49" s="18">
        <f t="shared" si="128"/>
        <v>0.71882223385095589</v>
      </c>
      <c r="BQ49" s="18">
        <f t="shared" si="128"/>
        <v>0.75226125008146438</v>
      </c>
      <c r="BR49" s="18">
        <f t="shared" si="128"/>
        <v>0.88197560093149774</v>
      </c>
      <c r="BS49" s="18">
        <f t="shared" si="128"/>
        <v>0.73120242933562518</v>
      </c>
      <c r="BT49" s="18">
        <f t="shared" si="128"/>
        <v>0.70085286455258045</v>
      </c>
      <c r="BV49" s="68">
        <f t="shared" si="129"/>
        <v>-44.956851753892565</v>
      </c>
      <c r="BW49" s="69">
        <f t="shared" si="130"/>
        <v>33.957612745618441</v>
      </c>
      <c r="BX49" s="69">
        <f t="shared" si="131"/>
        <v>-10.999239008274126</v>
      </c>
      <c r="BZ49" t="str">
        <f t="shared" si="146"/>
        <v>23 Teaching and other educational professionals</v>
      </c>
      <c r="CA49" s="18">
        <f t="shared" si="132"/>
        <v>0.70885511892398978</v>
      </c>
      <c r="CB49" s="18">
        <f t="shared" si="132"/>
        <v>0.82616518031909014</v>
      </c>
      <c r="CC49" s="18">
        <f t="shared" si="132"/>
        <v>0.93912987790674396</v>
      </c>
      <c r="CD49" s="18">
        <f t="shared" si="132"/>
        <v>0.81753366410861872</v>
      </c>
      <c r="CE49" s="18">
        <f t="shared" si="132"/>
        <v>0.78188107199327128</v>
      </c>
      <c r="CG49" s="68">
        <f t="shared" si="133"/>
        <v>-50.311939243990878</v>
      </c>
      <c r="CH49" s="69">
        <f t="shared" si="134"/>
        <v>27.594227044552849</v>
      </c>
      <c r="CI49" s="69">
        <f t="shared" si="135"/>
        <v>-22.717712199438022</v>
      </c>
      <c r="CK49" t="str">
        <f t="shared" si="147"/>
        <v>23 Teaching and other educational professionals</v>
      </c>
      <c r="CL49" s="18">
        <f t="shared" si="136"/>
        <v>0.35373142522298379</v>
      </c>
      <c r="CM49" s="18">
        <f t="shared" si="136"/>
        <v>0.49344246257689262</v>
      </c>
      <c r="CN49" s="18">
        <f t="shared" si="136"/>
        <v>0.67562614448789449</v>
      </c>
      <c r="CO49" s="18">
        <f t="shared" si="136"/>
        <v>0.73935797525139968</v>
      </c>
      <c r="CP49" s="18">
        <f t="shared" si="136"/>
        <v>0.84687340667468236</v>
      </c>
      <c r="CR49" s="68">
        <f t="shared" si="137"/>
        <v>-38.298823459616798</v>
      </c>
      <c r="CS49" s="69">
        <f t="shared" si="138"/>
        <v>33.022197655157939</v>
      </c>
      <c r="CT49" s="69">
        <f t="shared" si="139"/>
        <v>-5.2766258044588614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6.9721211622974915</v>
      </c>
      <c r="C50" s="18">
        <f t="shared" si="104"/>
        <v>7.5073487616614472</v>
      </c>
      <c r="D50" s="18">
        <f t="shared" si="104"/>
        <v>7.7028257872353985</v>
      </c>
      <c r="E50" s="18">
        <f t="shared" si="104"/>
        <v>8.3816672714796141</v>
      </c>
      <c r="F50" s="18">
        <f t="shared" si="104"/>
        <v>8.5510354354522633</v>
      </c>
      <c r="H50" s="68">
        <f t="shared" si="105"/>
        <v>103.00104505692174</v>
      </c>
      <c r="I50" s="69">
        <f t="shared" si="106"/>
        <v>86.783085988716707</v>
      </c>
      <c r="J50" s="69">
        <f t="shared" si="107"/>
        <v>189.78413104563845</v>
      </c>
      <c r="L50" t="str">
        <f t="shared" si="140"/>
        <v>24 Business, media and public service professionals</v>
      </c>
      <c r="M50" s="18">
        <f t="shared" si="108"/>
        <v>12.751383608767263</v>
      </c>
      <c r="N50" s="18">
        <f t="shared" si="108"/>
        <v>13.482531914617477</v>
      </c>
      <c r="O50" s="18">
        <f t="shared" si="108"/>
        <v>14.223244718524317</v>
      </c>
      <c r="P50" s="18">
        <f t="shared" si="108"/>
        <v>14.604734588915372</v>
      </c>
      <c r="Q50" s="18">
        <f t="shared" si="108"/>
        <v>14.469243641265841</v>
      </c>
      <c r="S50" s="68">
        <f t="shared" si="109"/>
        <v>89.444019827638613</v>
      </c>
      <c r="T50" s="69">
        <f t="shared" si="110"/>
        <v>82.069431368291276</v>
      </c>
      <c r="U50" s="69">
        <f t="shared" si="111"/>
        <v>171.51345119592989</v>
      </c>
      <c r="W50" t="str">
        <f t="shared" si="141"/>
        <v>24 Business, media and public service professionals</v>
      </c>
      <c r="X50" s="18">
        <f t="shared" si="112"/>
        <v>11.256867575161671</v>
      </c>
      <c r="Y50" s="18">
        <f t="shared" si="112"/>
        <v>11.926152879164695</v>
      </c>
      <c r="Z50" s="18">
        <f t="shared" si="112"/>
        <v>13.087359712311313</v>
      </c>
      <c r="AA50" s="18">
        <f t="shared" si="112"/>
        <v>13.14768327723942</v>
      </c>
      <c r="AB50" s="18">
        <f t="shared" si="112"/>
        <v>12.755291565185789</v>
      </c>
      <c r="AD50" s="68">
        <f t="shared" si="113"/>
        <v>27.16605148815766</v>
      </c>
      <c r="AE50" s="69">
        <f t="shared" si="114"/>
        <v>60.611929862712067</v>
      </c>
      <c r="AF50" s="69">
        <f t="shared" si="115"/>
        <v>87.777981350869709</v>
      </c>
      <c r="AH50" t="str">
        <f t="shared" si="142"/>
        <v>24 Business, media and public service professionals</v>
      </c>
      <c r="AI50" s="18">
        <f t="shared" si="116"/>
        <v>3.8009777878161612</v>
      </c>
      <c r="AJ50" s="18">
        <f t="shared" si="116"/>
        <v>3.7149250944271781</v>
      </c>
      <c r="AK50" s="18">
        <f t="shared" si="116"/>
        <v>4.2402304637076664</v>
      </c>
      <c r="AL50" s="18">
        <f t="shared" si="116"/>
        <v>3.8805444533342213</v>
      </c>
      <c r="AM50" s="18">
        <f t="shared" si="116"/>
        <v>3.7563130314227804</v>
      </c>
      <c r="AO50" s="68">
        <f t="shared" si="117"/>
        <v>2.6544383541743359</v>
      </c>
      <c r="AP50" s="69">
        <f t="shared" si="118"/>
        <v>36.845934876931629</v>
      </c>
      <c r="AQ50" s="69">
        <f t="shared" si="119"/>
        <v>39.500373231105975</v>
      </c>
      <c r="AS50" t="str">
        <f t="shared" si="143"/>
        <v>24 Business, media and public service professionals</v>
      </c>
      <c r="AT50" s="18">
        <f t="shared" si="120"/>
        <v>5.9677900016098828</v>
      </c>
      <c r="AU50" s="18">
        <f t="shared" si="120"/>
        <v>6.4369373155847187</v>
      </c>
      <c r="AV50" s="18">
        <f t="shared" si="120"/>
        <v>7.226118020369654</v>
      </c>
      <c r="AW50" s="18">
        <f t="shared" si="120"/>
        <v>7.2469830060281142</v>
      </c>
      <c r="AX50" s="18">
        <f t="shared" si="120"/>
        <v>7.2070097638034571</v>
      </c>
      <c r="AZ50" s="68">
        <f t="shared" si="121"/>
        <v>28.467382902476558</v>
      </c>
      <c r="BA50" s="69">
        <f t="shared" si="122"/>
        <v>56.500661185036982</v>
      </c>
      <c r="BB50" s="69">
        <f t="shared" si="123"/>
        <v>84.968044087513547</v>
      </c>
      <c r="BD50" t="str">
        <f t="shared" si="144"/>
        <v>24 Business, media and public service professionals</v>
      </c>
      <c r="BE50" s="18">
        <f t="shared" si="124"/>
        <v>3.379322776076557</v>
      </c>
      <c r="BF50" s="18">
        <f t="shared" si="124"/>
        <v>3.9271194799216134</v>
      </c>
      <c r="BG50" s="18">
        <f t="shared" si="124"/>
        <v>4.5788397143232116</v>
      </c>
      <c r="BH50" s="18">
        <f t="shared" si="124"/>
        <v>4.4960024406946708</v>
      </c>
      <c r="BI50" s="18">
        <f t="shared" si="124"/>
        <v>4.5635589823994094</v>
      </c>
      <c r="BK50" s="68">
        <f t="shared" si="125"/>
        <v>3.562730839741151</v>
      </c>
      <c r="BL50" s="69">
        <f t="shared" si="126"/>
        <v>39.436785745373719</v>
      </c>
      <c r="BM50" s="69">
        <f t="shared" si="127"/>
        <v>42.999516585114876</v>
      </c>
      <c r="BO50" t="str">
        <f t="shared" si="145"/>
        <v>24 Business, media and public service professionals</v>
      </c>
      <c r="BP50" s="18">
        <f t="shared" si="128"/>
        <v>2.3596778719168445</v>
      </c>
      <c r="BQ50" s="18">
        <f t="shared" si="128"/>
        <v>2.6198710330419375</v>
      </c>
      <c r="BR50" s="18">
        <f t="shared" si="128"/>
        <v>3.0998329011116499</v>
      </c>
      <c r="BS50" s="18">
        <f t="shared" si="128"/>
        <v>2.9188566756613894</v>
      </c>
      <c r="BT50" s="18">
        <f t="shared" si="128"/>
        <v>2.884806790067461</v>
      </c>
      <c r="BV50" s="68">
        <f t="shared" si="129"/>
        <v>-35.536863570899293</v>
      </c>
      <c r="BW50" s="69">
        <f t="shared" si="130"/>
        <v>31.009488493642873</v>
      </c>
      <c r="BX50" s="69">
        <f t="shared" si="131"/>
        <v>-4.5273750772564174</v>
      </c>
      <c r="BZ50" t="str">
        <f t="shared" si="146"/>
        <v>24 Business, media and public service professionals</v>
      </c>
      <c r="CA50" s="18">
        <f t="shared" si="132"/>
        <v>2.1335472044526487</v>
      </c>
      <c r="CB50" s="18">
        <f t="shared" si="132"/>
        <v>2.5913265747193934</v>
      </c>
      <c r="CC50" s="18">
        <f t="shared" si="132"/>
        <v>3.0584225714382876</v>
      </c>
      <c r="CD50" s="18">
        <f t="shared" si="132"/>
        <v>3.0654364608979421</v>
      </c>
      <c r="CE50" s="18">
        <f t="shared" si="132"/>
        <v>3.02579287920386</v>
      </c>
      <c r="CG50" s="68">
        <f t="shared" si="133"/>
        <v>-40.955600304864753</v>
      </c>
      <c r="CH50" s="69">
        <f t="shared" si="134"/>
        <v>29.072774988126358</v>
      </c>
      <c r="CI50" s="69">
        <f t="shared" si="135"/>
        <v>-11.882825316738394</v>
      </c>
      <c r="CK50" t="str">
        <f t="shared" si="147"/>
        <v>24 Business, media and public service professionals</v>
      </c>
      <c r="CL50" s="18">
        <f t="shared" si="136"/>
        <v>1.2926209724540165</v>
      </c>
      <c r="CM50" s="18">
        <f t="shared" si="136"/>
        <v>1.8802136337393138</v>
      </c>
      <c r="CN50" s="18">
        <f t="shared" si="136"/>
        <v>2.2334082190630844</v>
      </c>
      <c r="CO50" s="18">
        <f t="shared" si="136"/>
        <v>2.5791726201116352</v>
      </c>
      <c r="CP50" s="18">
        <f t="shared" si="136"/>
        <v>2.9611888182546258</v>
      </c>
      <c r="CR50" s="68">
        <f t="shared" si="137"/>
        <v>-34.73514346991827</v>
      </c>
      <c r="CS50" s="69">
        <f t="shared" si="138"/>
        <v>31.955922714112983</v>
      </c>
      <c r="CT50" s="69">
        <f t="shared" si="139"/>
        <v>-2.7792207558052815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2.4210490656681061</v>
      </c>
      <c r="C51" s="18">
        <f t="shared" si="104"/>
        <v>2.5998401601208907</v>
      </c>
      <c r="D51" s="18">
        <f t="shared" si="104"/>
        <v>2.6817947843004988</v>
      </c>
      <c r="E51" s="18">
        <f t="shared" si="104"/>
        <v>2.5951122085245144</v>
      </c>
      <c r="F51" s="18">
        <f t="shared" si="104"/>
        <v>2.9147160156985672</v>
      </c>
      <c r="H51" s="68">
        <f t="shared" si="105"/>
        <v>98.746893283879956</v>
      </c>
      <c r="I51" s="69">
        <f t="shared" si="106"/>
        <v>76.84088538072514</v>
      </c>
      <c r="J51" s="69">
        <f t="shared" si="107"/>
        <v>175.58777866460511</v>
      </c>
      <c r="L51" t="str">
        <f t="shared" si="140"/>
        <v>31 Science, engineering and technology associate professionals</v>
      </c>
      <c r="M51" s="18">
        <f t="shared" si="108"/>
        <v>2.2700452845807537</v>
      </c>
      <c r="N51" s="18">
        <f t="shared" si="108"/>
        <v>2.3018712084852266</v>
      </c>
      <c r="O51" s="18">
        <f t="shared" si="108"/>
        <v>2.3688332522068389</v>
      </c>
      <c r="P51" s="18">
        <f t="shared" si="108"/>
        <v>2.0625903680808255</v>
      </c>
      <c r="Q51" s="18">
        <f t="shared" si="108"/>
        <v>2.0243064124117183</v>
      </c>
      <c r="S51" s="68">
        <f t="shared" si="109"/>
        <v>59.138592743700691</v>
      </c>
      <c r="T51" s="69">
        <f t="shared" si="110"/>
        <v>62.847755780494062</v>
      </c>
      <c r="U51" s="69">
        <f t="shared" si="111"/>
        <v>121.98634852419474</v>
      </c>
      <c r="W51" t="str">
        <f t="shared" si="141"/>
        <v>31 Science, engineering and technology associate professionals</v>
      </c>
      <c r="X51" s="18">
        <f t="shared" si="112"/>
        <v>2.4385011411977673</v>
      </c>
      <c r="Y51" s="18">
        <f t="shared" si="112"/>
        <v>2.793190738153736</v>
      </c>
      <c r="Z51" s="18">
        <f t="shared" si="112"/>
        <v>2.875803601093073</v>
      </c>
      <c r="AA51" s="18">
        <f t="shared" si="112"/>
        <v>2.4825413181564358</v>
      </c>
      <c r="AB51" s="18">
        <f t="shared" si="112"/>
        <v>2.4736026502644197</v>
      </c>
      <c r="AD51" s="68">
        <f t="shared" si="113"/>
        <v>12.228601213825733</v>
      </c>
      <c r="AE51" s="69">
        <f t="shared" si="114"/>
        <v>46.451276188931843</v>
      </c>
      <c r="AF51" s="69">
        <f t="shared" si="115"/>
        <v>58.679877402757576</v>
      </c>
      <c r="AH51" t="str">
        <f t="shared" si="142"/>
        <v>31 Science, engineering and technology associate professionals</v>
      </c>
      <c r="AI51" s="18">
        <f t="shared" si="116"/>
        <v>1.2842047297942771</v>
      </c>
      <c r="AJ51" s="18">
        <f t="shared" si="116"/>
        <v>1.6595948471991924</v>
      </c>
      <c r="AK51" s="18">
        <f t="shared" si="116"/>
        <v>1.8234326428411667</v>
      </c>
      <c r="AL51" s="18">
        <f t="shared" si="116"/>
        <v>1.8405403062038233</v>
      </c>
      <c r="AM51" s="18">
        <f t="shared" si="116"/>
        <v>2.2442847914620323</v>
      </c>
      <c r="AO51" s="68">
        <f t="shared" si="117"/>
        <v>42.624343179706806</v>
      </c>
      <c r="AP51" s="69">
        <f t="shared" si="118"/>
        <v>55.198179777870912</v>
      </c>
      <c r="AQ51" s="69">
        <f t="shared" si="119"/>
        <v>97.822522957577732</v>
      </c>
      <c r="AS51" t="str">
        <f t="shared" si="143"/>
        <v>31 Science, engineering and technology associate professionals</v>
      </c>
      <c r="AT51" s="18">
        <f t="shared" si="120"/>
        <v>3.6555271671297156</v>
      </c>
      <c r="AU51" s="18">
        <f t="shared" si="120"/>
        <v>3.8693680700354118</v>
      </c>
      <c r="AV51" s="18">
        <f t="shared" si="120"/>
        <v>4.0044586671809554</v>
      </c>
      <c r="AW51" s="18">
        <f t="shared" si="120"/>
        <v>3.1375844023684798</v>
      </c>
      <c r="AX51" s="18">
        <f t="shared" si="120"/>
        <v>2.8503440303289254</v>
      </c>
      <c r="AZ51" s="68">
        <f t="shared" si="121"/>
        <v>-8.3154235433715193</v>
      </c>
      <c r="BA51" s="69">
        <f t="shared" si="122"/>
        <v>34.793606000778738</v>
      </c>
      <c r="BB51" s="69">
        <f t="shared" si="123"/>
        <v>26.478182457407218</v>
      </c>
      <c r="BD51" t="str">
        <f t="shared" si="144"/>
        <v>31 Science, engineering and technology associate professionals</v>
      </c>
      <c r="BE51" s="18">
        <f t="shared" si="124"/>
        <v>1.6355828858764176</v>
      </c>
      <c r="BF51" s="18">
        <f t="shared" si="124"/>
        <v>1.6826865309781682</v>
      </c>
      <c r="BG51" s="18">
        <f t="shared" si="124"/>
        <v>1.8820372160157999</v>
      </c>
      <c r="BH51" s="18">
        <f t="shared" si="124"/>
        <v>1.3475412716733808</v>
      </c>
      <c r="BI51" s="18">
        <f t="shared" si="124"/>
        <v>1.1222505387468653</v>
      </c>
      <c r="BK51" s="68">
        <f t="shared" si="125"/>
        <v>-38.039219142944788</v>
      </c>
      <c r="BL51" s="69">
        <f t="shared" si="126"/>
        <v>24.219498674001152</v>
      </c>
      <c r="BM51" s="69">
        <f t="shared" si="127"/>
        <v>-13.819720468943636</v>
      </c>
      <c r="BO51" t="str">
        <f t="shared" si="145"/>
        <v>31 Science, engineering and technology associate professionals</v>
      </c>
      <c r="BP51" s="18">
        <f t="shared" si="128"/>
        <v>1.156706311713646</v>
      </c>
      <c r="BQ51" s="18">
        <f t="shared" si="128"/>
        <v>1.3452852297413458</v>
      </c>
      <c r="BR51" s="18">
        <f t="shared" si="128"/>
        <v>1.4893313064932416</v>
      </c>
      <c r="BS51" s="18">
        <f t="shared" si="128"/>
        <v>1.2238402813491858</v>
      </c>
      <c r="BT51" s="18">
        <f t="shared" si="128"/>
        <v>1.3556837149550267</v>
      </c>
      <c r="BV51" s="68">
        <f t="shared" si="129"/>
        <v>-36.947829033697857</v>
      </c>
      <c r="BW51" s="69">
        <f t="shared" si="130"/>
        <v>26.074344203171286</v>
      </c>
      <c r="BX51" s="69">
        <f t="shared" si="131"/>
        <v>-10.87348483052657</v>
      </c>
      <c r="BZ51" t="str">
        <f t="shared" si="146"/>
        <v>31 Science, engineering and technology associate professionals</v>
      </c>
      <c r="CA51" s="18">
        <f t="shared" si="132"/>
        <v>1.3369206236540836</v>
      </c>
      <c r="CB51" s="18">
        <f t="shared" si="132"/>
        <v>1.6622264221154819</v>
      </c>
      <c r="CC51" s="18">
        <f t="shared" si="132"/>
        <v>2.0298200289379853</v>
      </c>
      <c r="CD51" s="18">
        <f t="shared" si="132"/>
        <v>1.8501270651301804</v>
      </c>
      <c r="CE51" s="18">
        <f t="shared" si="132"/>
        <v>2.3159650794554274</v>
      </c>
      <c r="CG51" s="68">
        <f t="shared" si="133"/>
        <v>-31.905587327543955</v>
      </c>
      <c r="CH51" s="69">
        <f t="shared" si="134"/>
        <v>26.245802957712925</v>
      </c>
      <c r="CI51" s="69">
        <f t="shared" si="135"/>
        <v>-5.6597843698310308</v>
      </c>
      <c r="CK51" t="str">
        <f t="shared" si="147"/>
        <v>31 Science, engineering and technology associate professionals</v>
      </c>
      <c r="CL51" s="18">
        <f t="shared" si="136"/>
        <v>0.63521152057527386</v>
      </c>
      <c r="CM51" s="18">
        <f t="shared" si="136"/>
        <v>0.95544298235304659</v>
      </c>
      <c r="CN51" s="18">
        <f t="shared" si="136"/>
        <v>1.2133313775182522</v>
      </c>
      <c r="CO51" s="18">
        <f t="shared" si="136"/>
        <v>1.3890244798253448</v>
      </c>
      <c r="CP51" s="18">
        <f t="shared" si="136"/>
        <v>2.0267157859014762</v>
      </c>
      <c r="CR51" s="68">
        <f t="shared" si="137"/>
        <v>-17.776716056526222</v>
      </c>
      <c r="CS51" s="69">
        <f t="shared" si="138"/>
        <v>35.978271541012816</v>
      </c>
      <c r="CT51" s="69">
        <f t="shared" si="139"/>
        <v>18.20155548448659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0.51115476915562785</v>
      </c>
      <c r="C52" s="18">
        <f t="shared" si="104"/>
        <v>0.56754515692059948</v>
      </c>
      <c r="D52" s="18">
        <f t="shared" si="104"/>
        <v>0.46642908663798888</v>
      </c>
      <c r="E52" s="18">
        <f t="shared" si="104"/>
        <v>0.52080618648429577</v>
      </c>
      <c r="F52" s="18">
        <f t="shared" si="104"/>
        <v>0.6174329320654055</v>
      </c>
      <c r="H52" s="68">
        <f t="shared" si="105"/>
        <v>142.06600771843731</v>
      </c>
      <c r="I52" s="69">
        <f t="shared" si="106"/>
        <v>110.10386170566218</v>
      </c>
      <c r="J52" s="69">
        <f t="shared" si="107"/>
        <v>252.16986942409946</v>
      </c>
      <c r="L52" t="str">
        <f t="shared" si="140"/>
        <v>32 Health and social care associate professionals</v>
      </c>
      <c r="M52" s="18">
        <f t="shared" si="108"/>
        <v>1.7114947760994319</v>
      </c>
      <c r="N52" s="18">
        <f t="shared" si="108"/>
        <v>1.8936994446842377</v>
      </c>
      <c r="O52" s="18">
        <f t="shared" si="108"/>
        <v>1.8106806286037744</v>
      </c>
      <c r="P52" s="18">
        <f t="shared" si="108"/>
        <v>1.9149458999984936</v>
      </c>
      <c r="Q52" s="18">
        <f t="shared" si="108"/>
        <v>2.1701921286014332</v>
      </c>
      <c r="S52" s="68">
        <f t="shared" si="109"/>
        <v>123.19788853060203</v>
      </c>
      <c r="T52" s="69">
        <f t="shared" si="110"/>
        <v>100.60026786295151</v>
      </c>
      <c r="U52" s="69">
        <f t="shared" si="111"/>
        <v>223.79815639355351</v>
      </c>
      <c r="W52" t="str">
        <f t="shared" si="141"/>
        <v>32 Health and social care associate professionals</v>
      </c>
      <c r="X52" s="18">
        <f t="shared" si="112"/>
        <v>2.6558163146220575</v>
      </c>
      <c r="Y52" s="18">
        <f t="shared" si="112"/>
        <v>2.8653532022804598</v>
      </c>
      <c r="Z52" s="18">
        <f t="shared" si="112"/>
        <v>2.7644543789571103</v>
      </c>
      <c r="AA52" s="18">
        <f t="shared" si="112"/>
        <v>2.8190141841289642</v>
      </c>
      <c r="AB52" s="18">
        <f t="shared" si="112"/>
        <v>2.846688532493149</v>
      </c>
      <c r="AD52" s="68">
        <f t="shared" si="113"/>
        <v>34.357947334682642</v>
      </c>
      <c r="AE52" s="69">
        <f t="shared" si="114"/>
        <v>75.501992547806381</v>
      </c>
      <c r="AF52" s="69">
        <f t="shared" si="115"/>
        <v>109.85993988248903</v>
      </c>
      <c r="AH52" t="str">
        <f t="shared" si="142"/>
        <v>32 Health and social care associate professionals</v>
      </c>
      <c r="AI52" s="18">
        <f t="shared" si="116"/>
        <v>6.1033141851541775</v>
      </c>
      <c r="AJ52" s="18">
        <f t="shared" si="116"/>
        <v>5.4372812798311871</v>
      </c>
      <c r="AK52" s="18">
        <f t="shared" si="116"/>
        <v>5.2583152640180248</v>
      </c>
      <c r="AL52" s="18">
        <f t="shared" si="116"/>
        <v>3.9108163705329546</v>
      </c>
      <c r="AM52" s="18">
        <f t="shared" si="116"/>
        <v>2.2346069769263752</v>
      </c>
      <c r="AO52" s="68">
        <f t="shared" si="117"/>
        <v>-50.755249011088821</v>
      </c>
      <c r="AP52" s="69">
        <f t="shared" si="118"/>
        <v>31.165275711408047</v>
      </c>
      <c r="AQ52" s="69">
        <f t="shared" si="119"/>
        <v>-19.589973299680775</v>
      </c>
      <c r="AS52" t="str">
        <f t="shared" si="143"/>
        <v>32 Health and social care associate professionals</v>
      </c>
      <c r="AT52" s="18">
        <f t="shared" si="120"/>
        <v>1.4283082286392188</v>
      </c>
      <c r="AU52" s="18">
        <f t="shared" si="120"/>
        <v>1.589243520301455</v>
      </c>
      <c r="AV52" s="18">
        <f t="shared" si="120"/>
        <v>1.6613358384590353</v>
      </c>
      <c r="AW52" s="18">
        <f t="shared" si="120"/>
        <v>1.5200421442132022</v>
      </c>
      <c r="AX52" s="18">
        <f t="shared" si="120"/>
        <v>1.479098333393035</v>
      </c>
      <c r="AZ52" s="68">
        <f t="shared" si="121"/>
        <v>14.678612767648374</v>
      </c>
      <c r="BA52" s="69">
        <f t="shared" si="122"/>
        <v>61.230301939132325</v>
      </c>
      <c r="BB52" s="69">
        <f t="shared" si="123"/>
        <v>75.908914706780706</v>
      </c>
      <c r="BD52" t="str">
        <f t="shared" si="144"/>
        <v>32 Health and social care associate professionals</v>
      </c>
      <c r="BE52" s="18">
        <f t="shared" si="124"/>
        <v>1.3864694815399585</v>
      </c>
      <c r="BF52" s="18">
        <f t="shared" si="124"/>
        <v>1.6474434072333757</v>
      </c>
      <c r="BG52" s="18">
        <f t="shared" si="124"/>
        <v>1.8001582659095527</v>
      </c>
      <c r="BH52" s="18">
        <f t="shared" si="124"/>
        <v>1.8628923904091776</v>
      </c>
      <c r="BI52" s="18">
        <f t="shared" si="124"/>
        <v>2.2013419240966763</v>
      </c>
      <c r="BK52" s="68">
        <f t="shared" si="125"/>
        <v>27.066796944162018</v>
      </c>
      <c r="BL52" s="69">
        <f t="shared" si="126"/>
        <v>62.270665056871934</v>
      </c>
      <c r="BM52" s="69">
        <f t="shared" si="127"/>
        <v>89.337462001033956</v>
      </c>
      <c r="BO52" t="str">
        <f t="shared" si="145"/>
        <v>32 Health and social care associate professionals</v>
      </c>
      <c r="BP52" s="18">
        <f t="shared" si="128"/>
        <v>1.1138381162621414</v>
      </c>
      <c r="BQ52" s="18">
        <f t="shared" si="128"/>
        <v>1.3161925567953041</v>
      </c>
      <c r="BR52" s="18">
        <f t="shared" si="128"/>
        <v>1.4636743963494621</v>
      </c>
      <c r="BS52" s="18">
        <f t="shared" si="128"/>
        <v>1.3333909276305556</v>
      </c>
      <c r="BT52" s="18">
        <f t="shared" si="128"/>
        <v>1.3048987159695329</v>
      </c>
      <c r="BV52" s="68">
        <f t="shared" si="129"/>
        <v>-38.245968940414372</v>
      </c>
      <c r="BW52" s="69">
        <f t="shared" si="130"/>
        <v>39.524969925254318</v>
      </c>
      <c r="BX52" s="69">
        <f t="shared" si="131"/>
        <v>1.2790009848399466</v>
      </c>
      <c r="BZ52" t="str">
        <f t="shared" si="146"/>
        <v>32 Health and social care associate professionals</v>
      </c>
      <c r="CA52" s="18">
        <f t="shared" si="132"/>
        <v>0.63837564353110465</v>
      </c>
      <c r="CB52" s="18">
        <f t="shared" si="132"/>
        <v>0.66424522568513999</v>
      </c>
      <c r="CC52" s="18">
        <f t="shared" si="132"/>
        <v>0.64230450890602775</v>
      </c>
      <c r="CD52" s="18">
        <f t="shared" si="132"/>
        <v>0.5079976170234124</v>
      </c>
      <c r="CE52" s="18">
        <f t="shared" si="132"/>
        <v>0.40181101333701857</v>
      </c>
      <c r="CG52" s="68">
        <f t="shared" si="133"/>
        <v>-62.664852564234231</v>
      </c>
      <c r="CH52" s="69">
        <f t="shared" si="134"/>
        <v>24.956309387993166</v>
      </c>
      <c r="CI52" s="69">
        <f t="shared" si="135"/>
        <v>-37.708543176241058</v>
      </c>
      <c r="CK52" t="str">
        <f t="shared" si="147"/>
        <v>32 Health and social care associate professionals</v>
      </c>
      <c r="CL52" s="18">
        <f t="shared" si="136"/>
        <v>0.2240322442264118</v>
      </c>
      <c r="CM52" s="18">
        <f t="shared" si="136"/>
        <v>0.29625014261948918</v>
      </c>
      <c r="CN52" s="18">
        <f t="shared" si="136"/>
        <v>0.3523412681532877</v>
      </c>
      <c r="CO52" s="18">
        <f t="shared" si="136"/>
        <v>0.42718956832135885</v>
      </c>
      <c r="CP52" s="18">
        <f t="shared" si="136"/>
        <v>0.60831230965791383</v>
      </c>
      <c r="CR52" s="68">
        <f t="shared" si="137"/>
        <v>-15.014567561317312</v>
      </c>
      <c r="CS52" s="69">
        <f t="shared" si="138"/>
        <v>40.718040140499376</v>
      </c>
      <c r="CT52" s="69">
        <f t="shared" si="139"/>
        <v>25.703472579182069</v>
      </c>
    </row>
    <row r="53" spans="1:98" x14ac:dyDescent="0.2">
      <c r="A53" t="str">
        <f t="shared" si="103"/>
        <v>33 Protective service occupations</v>
      </c>
      <c r="B53" s="18">
        <f t="shared" si="104"/>
        <v>0.31066773648909851</v>
      </c>
      <c r="C53" s="18">
        <f t="shared" si="104"/>
        <v>0.27409975371199602</v>
      </c>
      <c r="D53" s="18">
        <f t="shared" si="104"/>
        <v>0.26012028205104748</v>
      </c>
      <c r="E53" s="18">
        <f t="shared" si="104"/>
        <v>0.33630992795663106</v>
      </c>
      <c r="F53" s="18">
        <f t="shared" si="104"/>
        <v>0.40028834087179749</v>
      </c>
      <c r="H53" s="68">
        <f t="shared" si="105"/>
        <v>181.40276966863129</v>
      </c>
      <c r="I53" s="69">
        <f t="shared" si="106"/>
        <v>80.758315605062592</v>
      </c>
      <c r="J53" s="69">
        <f t="shared" si="107"/>
        <v>262.16108527369386</v>
      </c>
      <c r="L53" t="str">
        <f t="shared" si="140"/>
        <v>33 Protective service occupations</v>
      </c>
      <c r="M53" s="18">
        <f t="shared" si="108"/>
        <v>0.671128067846258</v>
      </c>
      <c r="N53" s="18">
        <f t="shared" si="108"/>
        <v>0.60722431226123696</v>
      </c>
      <c r="O53" s="18">
        <f t="shared" si="108"/>
        <v>0.5936453024715489</v>
      </c>
      <c r="P53" s="18">
        <f t="shared" si="108"/>
        <v>0.73452873022856491</v>
      </c>
      <c r="Q53" s="18">
        <f t="shared" si="108"/>
        <v>0.80747307805481106</v>
      </c>
      <c r="S53" s="68">
        <f t="shared" si="109"/>
        <v>153.29975464186174</v>
      </c>
      <c r="T53" s="69">
        <f t="shared" si="110"/>
        <v>70.731628941673435</v>
      </c>
      <c r="U53" s="69">
        <f t="shared" si="111"/>
        <v>224.03138358353516</v>
      </c>
      <c r="W53" t="str">
        <f t="shared" si="141"/>
        <v>33 Protective service occupations</v>
      </c>
      <c r="X53" s="18">
        <f t="shared" si="112"/>
        <v>1.2701036713014462</v>
      </c>
      <c r="Y53" s="18">
        <f t="shared" si="112"/>
        <v>1.3305895895273243</v>
      </c>
      <c r="Z53" s="18">
        <f t="shared" si="112"/>
        <v>1.4202890377242792</v>
      </c>
      <c r="AA53" s="18">
        <f t="shared" si="112"/>
        <v>1.7839031570497925</v>
      </c>
      <c r="AB53" s="18">
        <f t="shared" si="112"/>
        <v>2.2557860973467494</v>
      </c>
      <c r="AD53" s="68">
        <f t="shared" si="113"/>
        <v>107.2306629632152</v>
      </c>
      <c r="AE53" s="69">
        <f t="shared" si="114"/>
        <v>67.965732430948222</v>
      </c>
      <c r="AF53" s="69">
        <f t="shared" si="115"/>
        <v>175.19639539416343</v>
      </c>
      <c r="AH53" t="str">
        <f t="shared" si="142"/>
        <v>33 Protective service occupations</v>
      </c>
      <c r="AI53" s="18">
        <f t="shared" si="116"/>
        <v>1.1749759742049426</v>
      </c>
      <c r="AJ53" s="18">
        <f t="shared" si="116"/>
        <v>1.3215338689544074</v>
      </c>
      <c r="AK53" s="18">
        <f t="shared" si="116"/>
        <v>1.5281027905055167</v>
      </c>
      <c r="AL53" s="18">
        <f t="shared" si="116"/>
        <v>2.0322875324923708</v>
      </c>
      <c r="AM53" s="18">
        <f t="shared" si="116"/>
        <v>2.6890889728023755</v>
      </c>
      <c r="AO53" s="68">
        <f t="shared" si="117"/>
        <v>103.91915326920757</v>
      </c>
      <c r="AP53" s="69">
        <f t="shared" si="118"/>
        <v>60.357563682305461</v>
      </c>
      <c r="AQ53" s="69">
        <f t="shared" si="119"/>
        <v>164.27671695151301</v>
      </c>
      <c r="AS53" t="str">
        <f t="shared" si="143"/>
        <v>33 Protective service occupations</v>
      </c>
      <c r="AT53" s="18">
        <f t="shared" si="120"/>
        <v>1.1176818634979717</v>
      </c>
      <c r="AU53" s="18">
        <f t="shared" si="120"/>
        <v>1.0213965402542577</v>
      </c>
      <c r="AV53" s="18">
        <f t="shared" si="120"/>
        <v>1.0588684483722453</v>
      </c>
      <c r="AW53" s="18">
        <f t="shared" si="120"/>
        <v>1.1319564595657547</v>
      </c>
      <c r="AX53" s="18">
        <f t="shared" si="120"/>
        <v>1.205335063998646</v>
      </c>
      <c r="AZ53" s="68">
        <f t="shared" si="121"/>
        <v>46.625194059639654</v>
      </c>
      <c r="BA53" s="69">
        <f t="shared" si="122"/>
        <v>42.992305775319828</v>
      </c>
      <c r="BB53" s="69">
        <f t="shared" si="123"/>
        <v>89.617499834959489</v>
      </c>
      <c r="BD53" t="str">
        <f t="shared" si="144"/>
        <v>33 Protective service occupations</v>
      </c>
      <c r="BE53" s="18">
        <f t="shared" si="124"/>
        <v>1.1057813657821425</v>
      </c>
      <c r="BF53" s="18">
        <f t="shared" si="124"/>
        <v>1.0365615699586068</v>
      </c>
      <c r="BG53" s="18">
        <f t="shared" si="124"/>
        <v>1.0819730985447171</v>
      </c>
      <c r="BH53" s="18">
        <f t="shared" si="124"/>
        <v>1.1539207131759794</v>
      </c>
      <c r="BI53" s="18">
        <f t="shared" si="124"/>
        <v>1.0816739727379414</v>
      </c>
      <c r="BK53" s="68">
        <f t="shared" si="125"/>
        <v>3.8807756476935991</v>
      </c>
      <c r="BL53" s="69">
        <f t="shared" si="126"/>
        <v>25.033538641228638</v>
      </c>
      <c r="BM53" s="69">
        <f t="shared" si="127"/>
        <v>28.914314288922238</v>
      </c>
      <c r="BO53" t="str">
        <f t="shared" si="145"/>
        <v>33 Protective service occupations</v>
      </c>
      <c r="BP53" s="18">
        <f t="shared" si="128"/>
        <v>1.1972718996863021</v>
      </c>
      <c r="BQ53" s="18">
        <f t="shared" si="128"/>
        <v>1.2183285653411349</v>
      </c>
      <c r="BR53" s="18">
        <f t="shared" si="128"/>
        <v>1.2737214344667145</v>
      </c>
      <c r="BS53" s="18">
        <f t="shared" si="128"/>
        <v>1.4384734708572433</v>
      </c>
      <c r="BT53" s="18">
        <f t="shared" si="128"/>
        <v>1.4111491779752288</v>
      </c>
      <c r="BV53" s="68">
        <f t="shared" si="129"/>
        <v>-23.258293234277826</v>
      </c>
      <c r="BW53" s="69">
        <f t="shared" si="130"/>
        <v>26.267429489752391</v>
      </c>
      <c r="BX53" s="69">
        <f t="shared" si="131"/>
        <v>3.0091362554745662</v>
      </c>
      <c r="BZ53" t="str">
        <f t="shared" si="146"/>
        <v>33 Protective service occupations</v>
      </c>
      <c r="CA53" s="18">
        <f t="shared" si="132"/>
        <v>0.98511164248448879</v>
      </c>
      <c r="CB53" s="18">
        <f t="shared" si="132"/>
        <v>1.0068563885842736</v>
      </c>
      <c r="CC53" s="18">
        <f t="shared" si="132"/>
        <v>1.1304494197843595</v>
      </c>
      <c r="CD53" s="18">
        <f t="shared" si="132"/>
        <v>1.3509862232227092</v>
      </c>
      <c r="CE53" s="18">
        <f t="shared" si="132"/>
        <v>1.326394379039697</v>
      </c>
      <c r="CG53" s="68">
        <f t="shared" si="133"/>
        <v>-29.974125252187132</v>
      </c>
      <c r="CH53" s="69">
        <f t="shared" si="134"/>
        <v>30.684896038661741</v>
      </c>
      <c r="CI53" s="69">
        <f t="shared" si="135"/>
        <v>0.71077078647460867</v>
      </c>
      <c r="CK53" t="str">
        <f t="shared" si="147"/>
        <v>33 Protective service occupations</v>
      </c>
      <c r="CL53" s="18">
        <f t="shared" si="136"/>
        <v>0.42803679339521339</v>
      </c>
      <c r="CM53" s="18">
        <f t="shared" si="136"/>
        <v>0.4258266278583725</v>
      </c>
      <c r="CN53" s="18">
        <f t="shared" si="136"/>
        <v>0.47811511559302938</v>
      </c>
      <c r="CO53" s="18">
        <f t="shared" si="136"/>
        <v>0.58908427310065425</v>
      </c>
      <c r="CP53" s="18">
        <f t="shared" si="136"/>
        <v>0.79881487226547421</v>
      </c>
      <c r="CR53" s="68">
        <f t="shared" si="137"/>
        <v>-17.757734586525437</v>
      </c>
      <c r="CS53" s="69">
        <f t="shared" si="138"/>
        <v>21.84877320239023</v>
      </c>
      <c r="CT53" s="69">
        <f t="shared" si="139"/>
        <v>4.0910386158647949</v>
      </c>
    </row>
    <row r="54" spans="1:98" x14ac:dyDescent="0.2">
      <c r="A54" t="str">
        <f t="shared" si="103"/>
        <v>34 Culture, media and sports occupations</v>
      </c>
      <c r="B54" s="18">
        <f t="shared" si="104"/>
        <v>1.2778606706547468</v>
      </c>
      <c r="C54" s="18">
        <f t="shared" si="104"/>
        <v>1.9358950947503097</v>
      </c>
      <c r="D54" s="18">
        <f t="shared" si="104"/>
        <v>1.9658735502701055</v>
      </c>
      <c r="E54" s="18">
        <f t="shared" si="104"/>
        <v>1.9043214436990858</v>
      </c>
      <c r="F54" s="18">
        <f t="shared" si="104"/>
        <v>2.0643021995680613</v>
      </c>
      <c r="H54" s="68">
        <f t="shared" si="105"/>
        <v>92.020386263477519</v>
      </c>
      <c r="I54" s="69">
        <f t="shared" si="106"/>
        <v>87.165759067248928</v>
      </c>
      <c r="J54" s="69">
        <f t="shared" si="107"/>
        <v>179.18614533072645</v>
      </c>
      <c r="L54" t="str">
        <f t="shared" si="140"/>
        <v>34 Culture, media and sports occupations</v>
      </c>
      <c r="M54" s="18">
        <f t="shared" si="108"/>
        <v>2.5674665941673736</v>
      </c>
      <c r="N54" s="18">
        <f t="shared" si="108"/>
        <v>2.6706678727272228</v>
      </c>
      <c r="O54" s="18">
        <f t="shared" si="108"/>
        <v>2.8514714802599737</v>
      </c>
      <c r="P54" s="18">
        <f t="shared" si="108"/>
        <v>2.5201216266273008</v>
      </c>
      <c r="Q54" s="18">
        <f t="shared" si="108"/>
        <v>2.4507518888104585</v>
      </c>
      <c r="S54" s="68">
        <f t="shared" si="109"/>
        <v>60.053091453117332</v>
      </c>
      <c r="T54" s="69">
        <f t="shared" si="110"/>
        <v>73.078426379217589</v>
      </c>
      <c r="U54" s="69">
        <f t="shared" si="111"/>
        <v>133.13151783233494</v>
      </c>
      <c r="W54" t="str">
        <f t="shared" si="141"/>
        <v>34 Culture, media and sports occupations</v>
      </c>
      <c r="X54" s="18">
        <f t="shared" si="112"/>
        <v>2.8178219240453481</v>
      </c>
      <c r="Y54" s="18">
        <f t="shared" si="112"/>
        <v>2.9039265229521747</v>
      </c>
      <c r="Z54" s="18">
        <f t="shared" si="112"/>
        <v>3.0438255646480994</v>
      </c>
      <c r="AA54" s="18">
        <f t="shared" si="112"/>
        <v>2.5584434293496021</v>
      </c>
      <c r="AB54" s="18">
        <f t="shared" si="112"/>
        <v>2.3785064441993917</v>
      </c>
      <c r="AD54" s="68">
        <f t="shared" si="113"/>
        <v>1.957084413279524</v>
      </c>
      <c r="AE54" s="69">
        <f t="shared" si="114"/>
        <v>48.939029519327541</v>
      </c>
      <c r="AF54" s="69">
        <f t="shared" si="115"/>
        <v>50.896113932607065</v>
      </c>
      <c r="AH54" t="str">
        <f t="shared" si="142"/>
        <v>34 Culture, media and sports occupations</v>
      </c>
      <c r="AI54" s="18">
        <f t="shared" si="116"/>
        <v>1.1996301748251277</v>
      </c>
      <c r="AJ54" s="18">
        <f t="shared" si="116"/>
        <v>1.3933228569287361</v>
      </c>
      <c r="AK54" s="18">
        <f t="shared" si="116"/>
        <v>1.4241677301237587</v>
      </c>
      <c r="AL54" s="18">
        <f t="shared" si="116"/>
        <v>1.3065911528254752</v>
      </c>
      <c r="AM54" s="18">
        <f t="shared" si="116"/>
        <v>1.4748154713824932</v>
      </c>
      <c r="AO54" s="68">
        <f t="shared" si="117"/>
        <v>20.000197290773055</v>
      </c>
      <c r="AP54" s="69">
        <f t="shared" si="118"/>
        <v>51.580291278433052</v>
      </c>
      <c r="AQ54" s="69">
        <f t="shared" si="119"/>
        <v>71.580488569206096</v>
      </c>
      <c r="AS54" t="str">
        <f t="shared" si="143"/>
        <v>34 Culture, media and sports occupations</v>
      </c>
      <c r="AT54" s="18">
        <f t="shared" si="120"/>
        <v>1.6068139156060257</v>
      </c>
      <c r="AU54" s="18">
        <f t="shared" si="120"/>
        <v>1.5201866122645296</v>
      </c>
      <c r="AV54" s="18">
        <f t="shared" si="120"/>
        <v>1.6928206206357999</v>
      </c>
      <c r="AW54" s="18">
        <f t="shared" si="120"/>
        <v>1.338260509264793</v>
      </c>
      <c r="AX54" s="18">
        <f t="shared" si="120"/>
        <v>1.1883863103053116</v>
      </c>
      <c r="AZ54" s="68">
        <f t="shared" si="121"/>
        <v>-9.5747919799136927</v>
      </c>
      <c r="BA54" s="69">
        <f t="shared" si="122"/>
        <v>43.519541396809167</v>
      </c>
      <c r="BB54" s="69">
        <f t="shared" si="123"/>
        <v>33.944749416895476</v>
      </c>
      <c r="BD54" t="str">
        <f t="shared" si="144"/>
        <v>34 Culture, media and sports occupations</v>
      </c>
      <c r="BE54" s="18">
        <f t="shared" si="124"/>
        <v>1.022661285936648</v>
      </c>
      <c r="BF54" s="18">
        <f t="shared" si="124"/>
        <v>1.0487308997423415</v>
      </c>
      <c r="BG54" s="18">
        <f t="shared" si="124"/>
        <v>1.1796522043776627</v>
      </c>
      <c r="BH54" s="18">
        <f t="shared" si="124"/>
        <v>0.91715499721406379</v>
      </c>
      <c r="BI54" s="18">
        <f t="shared" si="124"/>
        <v>0.89066671003136721</v>
      </c>
      <c r="BK54" s="68">
        <f t="shared" si="125"/>
        <v>-21.545744870479872</v>
      </c>
      <c r="BL54" s="69">
        <f t="shared" si="126"/>
        <v>30.03077091900494</v>
      </c>
      <c r="BM54" s="69">
        <f t="shared" si="127"/>
        <v>8.4850260485250697</v>
      </c>
      <c r="BO54" t="str">
        <f t="shared" si="145"/>
        <v>34 Culture, media and sports occupations</v>
      </c>
      <c r="BP54" s="18">
        <f t="shared" si="128"/>
        <v>0.52021444143226647</v>
      </c>
      <c r="BQ54" s="18">
        <f t="shared" si="128"/>
        <v>0.43841353378965742</v>
      </c>
      <c r="BR54" s="18">
        <f t="shared" si="128"/>
        <v>0.53713550636214136</v>
      </c>
      <c r="BS54" s="18">
        <f t="shared" si="128"/>
        <v>0.36693448579162952</v>
      </c>
      <c r="BT54" s="18">
        <f t="shared" si="128"/>
        <v>0.28952721137645587</v>
      </c>
      <c r="BV54" s="68">
        <f t="shared" si="129"/>
        <v>-62.66307822912438</v>
      </c>
      <c r="BW54" s="69">
        <f t="shared" si="130"/>
        <v>19.589435329229193</v>
      </c>
      <c r="BX54" s="69">
        <f t="shared" si="131"/>
        <v>-43.073642899895191</v>
      </c>
      <c r="BZ54" t="str">
        <f t="shared" si="146"/>
        <v>34 Culture, media and sports occupations</v>
      </c>
      <c r="CA54" s="18">
        <f t="shared" si="132"/>
        <v>0.7301996470261255</v>
      </c>
      <c r="CB54" s="18">
        <f t="shared" si="132"/>
        <v>0.82023838727609721</v>
      </c>
      <c r="CC54" s="18">
        <f t="shared" si="132"/>
        <v>0.88235888843299826</v>
      </c>
      <c r="CD54" s="18">
        <f t="shared" si="132"/>
        <v>0.7491284279832231</v>
      </c>
      <c r="CE54" s="18">
        <f t="shared" si="132"/>
        <v>0.67528967597134215</v>
      </c>
      <c r="CG54" s="68">
        <f t="shared" si="133"/>
        <v>-54.32465352833313</v>
      </c>
      <c r="CH54" s="69">
        <f t="shared" si="134"/>
        <v>24.093130649425337</v>
      </c>
      <c r="CI54" s="69">
        <f t="shared" si="135"/>
        <v>-30.231522878907789</v>
      </c>
      <c r="CK54" t="str">
        <f t="shared" si="147"/>
        <v>34 Culture, media and sports occupations</v>
      </c>
      <c r="CL54" s="18">
        <f t="shared" si="136"/>
        <v>0.57052306834215338</v>
      </c>
      <c r="CM54" s="18">
        <f t="shared" si="136"/>
        <v>0.93395284455645922</v>
      </c>
      <c r="CN54" s="18">
        <f t="shared" si="136"/>
        <v>0.99895961215029982</v>
      </c>
      <c r="CO54" s="18">
        <f t="shared" si="136"/>
        <v>1.0919856807765691</v>
      </c>
      <c r="CP54" s="18">
        <f t="shared" si="136"/>
        <v>1.0777738788819986</v>
      </c>
      <c r="CR54" s="68">
        <f t="shared" si="137"/>
        <v>-46.89185643841224</v>
      </c>
      <c r="CS54" s="69">
        <f t="shared" si="138"/>
        <v>33.046270452781982</v>
      </c>
      <c r="CT54" s="69">
        <f t="shared" si="139"/>
        <v>-13.845585985630263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4.5430835936715122</v>
      </c>
      <c r="C55" s="18">
        <f t="shared" si="148"/>
        <v>4.5839865999370257</v>
      </c>
      <c r="D55" s="18">
        <f t="shared" si="148"/>
        <v>4.4154562472479624</v>
      </c>
      <c r="E55" s="18">
        <f t="shared" si="148"/>
        <v>4.4586432719336395</v>
      </c>
      <c r="F55" s="18">
        <f t="shared" si="148"/>
        <v>4.6387569584587052</v>
      </c>
      <c r="H55" s="68">
        <f t="shared" si="105"/>
        <v>92.112523314751286</v>
      </c>
      <c r="I55" s="69">
        <f t="shared" si="106"/>
        <v>79.945678610792015</v>
      </c>
      <c r="J55" s="69">
        <f t="shared" si="107"/>
        <v>172.0582019255433</v>
      </c>
      <c r="L55" t="str">
        <f t="shared" si="140"/>
        <v>35 Business and public service associate professionals</v>
      </c>
      <c r="M55" s="18">
        <f t="shared" ref="M55:Q64" si="149">M18/M$35*100</f>
        <v>7.386812141215092</v>
      </c>
      <c r="N55" s="18">
        <f t="shared" si="149"/>
        <v>7.2234630392459866</v>
      </c>
      <c r="O55" s="18">
        <f t="shared" si="149"/>
        <v>7.1715207419381519</v>
      </c>
      <c r="P55" s="18">
        <f t="shared" si="149"/>
        <v>7.0127700341995762</v>
      </c>
      <c r="Q55" s="18">
        <f t="shared" si="149"/>
        <v>7.0900687582961348</v>
      </c>
      <c r="S55" s="68">
        <f t="shared" si="109"/>
        <v>84.108119168280211</v>
      </c>
      <c r="T55" s="69">
        <f t="shared" si="110"/>
        <v>79.16248579804693</v>
      </c>
      <c r="U55" s="69">
        <f t="shared" si="111"/>
        <v>163.27060496632711</v>
      </c>
      <c r="W55" t="str">
        <f t="shared" si="141"/>
        <v>35 Business and public service associate professionals</v>
      </c>
      <c r="X55" s="18">
        <f t="shared" ref="X55:AB64" si="150">X18/X$35*100</f>
        <v>8.177577138745642</v>
      </c>
      <c r="Y55" s="18">
        <f t="shared" si="150"/>
        <v>7.9106923511141085</v>
      </c>
      <c r="Z55" s="18">
        <f t="shared" si="150"/>
        <v>7.9322252662868227</v>
      </c>
      <c r="AA55" s="18">
        <f t="shared" si="150"/>
        <v>7.3397433644823442</v>
      </c>
      <c r="AB55" s="18">
        <f t="shared" si="150"/>
        <v>6.8548818117943098</v>
      </c>
      <c r="AD55" s="68">
        <f t="shared" si="113"/>
        <v>12.755508484689679</v>
      </c>
      <c r="AE55" s="69">
        <f t="shared" si="114"/>
        <v>55.31106159723489</v>
      </c>
      <c r="AF55" s="69">
        <f t="shared" si="115"/>
        <v>68.066570081924567</v>
      </c>
      <c r="AH55" t="str">
        <f t="shared" si="142"/>
        <v>35 Business and public service associate professionals</v>
      </c>
      <c r="AI55" s="18">
        <f t="shared" ref="AI55:AM64" si="151">AI18/AI$35*100</f>
        <v>6.9301403460616946</v>
      </c>
      <c r="AJ55" s="18">
        <f t="shared" si="151"/>
        <v>7.4374359724493342</v>
      </c>
      <c r="AK55" s="18">
        <f t="shared" si="151"/>
        <v>8.1768270944518573</v>
      </c>
      <c r="AL55" s="18">
        <f t="shared" si="151"/>
        <v>8.0399177701831519</v>
      </c>
      <c r="AM55" s="18">
        <f t="shared" si="151"/>
        <v>8.2084788603649415</v>
      </c>
      <c r="AO55" s="68">
        <f t="shared" si="117"/>
        <v>16.327738694270064</v>
      </c>
      <c r="AP55" s="69">
        <f t="shared" si="118"/>
        <v>53.224833860589484</v>
      </c>
      <c r="AQ55" s="69">
        <f t="shared" si="119"/>
        <v>69.552572554859552</v>
      </c>
      <c r="AS55" t="str">
        <f t="shared" si="143"/>
        <v>35 Business and public service associate professionals</v>
      </c>
      <c r="AT55" s="18">
        <f t="shared" ref="AT55:AX64" si="152">AT18/AT$35*100</f>
        <v>6.8152907462933481</v>
      </c>
      <c r="AU55" s="18">
        <f t="shared" si="152"/>
        <v>6.7256298733958682</v>
      </c>
      <c r="AV55" s="18">
        <f t="shared" si="152"/>
        <v>7.0877171821450826</v>
      </c>
      <c r="AW55" s="18">
        <f t="shared" si="152"/>
        <v>6.5268987150901969</v>
      </c>
      <c r="AX55" s="18">
        <f t="shared" si="152"/>
        <v>6.246595194601694</v>
      </c>
      <c r="AZ55" s="68">
        <f t="shared" si="121"/>
        <v>13.521938848427888</v>
      </c>
      <c r="BA55" s="69">
        <f t="shared" si="122"/>
        <v>51.539622492773532</v>
      </c>
      <c r="BB55" s="69">
        <f t="shared" si="123"/>
        <v>65.061561341201426</v>
      </c>
      <c r="BD55" t="str">
        <f t="shared" si="144"/>
        <v>35 Business and public service associate professionals</v>
      </c>
      <c r="BE55" s="18">
        <f t="shared" ref="BE55:BI64" si="153">BE18/BE$35*100</f>
        <v>5.0629310088176966</v>
      </c>
      <c r="BF55" s="18">
        <f t="shared" si="153"/>
        <v>5.1212283630659252</v>
      </c>
      <c r="BG55" s="18">
        <f t="shared" si="153"/>
        <v>5.6436535598163617</v>
      </c>
      <c r="BH55" s="18">
        <f t="shared" si="153"/>
        <v>4.9288801247103535</v>
      </c>
      <c r="BI55" s="18">
        <f t="shared" si="153"/>
        <v>4.7674901148666748</v>
      </c>
      <c r="BK55" s="68">
        <f t="shared" si="125"/>
        <v>-12.222193969948707</v>
      </c>
      <c r="BL55" s="69">
        <f t="shared" si="126"/>
        <v>36.856797983697362</v>
      </c>
      <c r="BM55" s="69">
        <f t="shared" si="127"/>
        <v>24.63460401374866</v>
      </c>
      <c r="BO55" t="str">
        <f t="shared" si="145"/>
        <v>35 Business and public service associate professionals</v>
      </c>
      <c r="BP55" s="18">
        <f t="shared" ref="BP55:BT64" si="154">BP18/BP$35*100</f>
        <v>4.1526438962872882</v>
      </c>
      <c r="BQ55" s="18">
        <f t="shared" si="154"/>
        <v>4.2405481075780367</v>
      </c>
      <c r="BR55" s="18">
        <f t="shared" si="154"/>
        <v>4.7342243325875968</v>
      </c>
      <c r="BS55" s="18">
        <f t="shared" si="154"/>
        <v>4.1436149846802159</v>
      </c>
      <c r="BT55" s="18">
        <f t="shared" si="154"/>
        <v>4.0166333729894053</v>
      </c>
      <c r="BV55" s="68">
        <f t="shared" si="129"/>
        <v>-41.231264929670402</v>
      </c>
      <c r="BW55" s="69">
        <f t="shared" si="130"/>
        <v>29.176539832079328</v>
      </c>
      <c r="BX55" s="69">
        <f t="shared" si="131"/>
        <v>-12.054725097591074</v>
      </c>
      <c r="BZ55" t="str">
        <f t="shared" si="146"/>
        <v>35 Business and public service associate professionals</v>
      </c>
      <c r="CA55" s="18">
        <f t="shared" ref="CA55:CE64" si="155">CA18/CA$35*100</f>
        <v>3.6914542387275588</v>
      </c>
      <c r="CB55" s="18">
        <f t="shared" si="155"/>
        <v>3.8612292710484697</v>
      </c>
      <c r="CC55" s="18">
        <f t="shared" si="155"/>
        <v>4.2212703579238182</v>
      </c>
      <c r="CD55" s="18">
        <f t="shared" si="155"/>
        <v>3.7073666728073071</v>
      </c>
      <c r="CE55" s="18">
        <f t="shared" si="155"/>
        <v>3.4480251577542522</v>
      </c>
      <c r="CG55" s="68">
        <f t="shared" si="133"/>
        <v>-51.25116258182296</v>
      </c>
      <c r="CH55" s="69">
        <f t="shared" si="134"/>
        <v>23.834937819423114</v>
      </c>
      <c r="CI55" s="69">
        <f t="shared" si="135"/>
        <v>-27.416224762399843</v>
      </c>
      <c r="CK55" t="str">
        <f t="shared" si="147"/>
        <v>35 Business and public service associate professionals</v>
      </c>
      <c r="CL55" s="18">
        <f t="shared" ref="CL55:CP64" si="156">CL18/CL$35*100</f>
        <v>2.0816151415335176</v>
      </c>
      <c r="CM55" s="18">
        <f t="shared" si="156"/>
        <v>2.5133543267825695</v>
      </c>
      <c r="CN55" s="18">
        <f t="shared" si="156"/>
        <v>2.8293335334797298</v>
      </c>
      <c r="CO55" s="18">
        <f t="shared" si="156"/>
        <v>2.6093483150342576</v>
      </c>
      <c r="CP55" s="18">
        <f t="shared" si="156"/>
        <v>3.3532027739627925</v>
      </c>
      <c r="CR55" s="68">
        <f t="shared" si="137"/>
        <v>-41.661257074358495</v>
      </c>
      <c r="CS55" s="69">
        <f t="shared" si="138"/>
        <v>25.851598168979717</v>
      </c>
      <c r="CT55" s="69">
        <f t="shared" si="139"/>
        <v>-15.809658905378775</v>
      </c>
    </row>
    <row r="56" spans="1:98" x14ac:dyDescent="0.2">
      <c r="A56" t="str">
        <f t="shared" si="103"/>
        <v>41 Administrative occupations</v>
      </c>
      <c r="B56" s="18">
        <f t="shared" si="148"/>
        <v>4.8116502480556553</v>
      </c>
      <c r="C56" s="18">
        <f t="shared" si="148"/>
        <v>4.3260203469483658</v>
      </c>
      <c r="D56" s="18">
        <f t="shared" si="148"/>
        <v>4.1898528975081106</v>
      </c>
      <c r="E56" s="18">
        <f t="shared" si="148"/>
        <v>4.4781426698656093</v>
      </c>
      <c r="F56" s="18">
        <f t="shared" si="148"/>
        <v>4.9891554366575237</v>
      </c>
      <c r="H56" s="68">
        <f t="shared" si="105"/>
        <v>117.74986891834006</v>
      </c>
      <c r="I56" s="69">
        <f t="shared" si="106"/>
        <v>89.834147200502272</v>
      </c>
      <c r="J56" s="69">
        <f t="shared" si="107"/>
        <v>207.58401611884233</v>
      </c>
      <c r="L56" t="str">
        <f t="shared" si="140"/>
        <v>41 Administrative occupations</v>
      </c>
      <c r="M56" s="18">
        <f t="shared" si="149"/>
        <v>6.8078618626546401</v>
      </c>
      <c r="N56" s="18">
        <f t="shared" si="149"/>
        <v>6.3094094386799151</v>
      </c>
      <c r="O56" s="18">
        <f t="shared" si="149"/>
        <v>6.2539176077847607</v>
      </c>
      <c r="P56" s="18">
        <f t="shared" si="149"/>
        <v>6.559994344536026</v>
      </c>
      <c r="Q56" s="18">
        <f t="shared" si="149"/>
        <v>6.7549246099044096</v>
      </c>
      <c r="S56" s="68">
        <f t="shared" si="109"/>
        <v>101.14169438685789</v>
      </c>
      <c r="T56" s="69">
        <f t="shared" si="110"/>
        <v>89.96557921842593</v>
      </c>
      <c r="U56" s="69">
        <f t="shared" si="111"/>
        <v>191.10727360528384</v>
      </c>
      <c r="W56" t="str">
        <f t="shared" si="141"/>
        <v>41 Administrative occupations</v>
      </c>
      <c r="X56" s="18">
        <f t="shared" si="150"/>
        <v>11.50226223097941</v>
      </c>
      <c r="Y56" s="18">
        <f t="shared" si="150"/>
        <v>10.459863361919025</v>
      </c>
      <c r="Z56" s="18">
        <f t="shared" si="150"/>
        <v>10.612664386727509</v>
      </c>
      <c r="AA56" s="18">
        <f t="shared" si="150"/>
        <v>10.659619729931419</v>
      </c>
      <c r="AB56" s="18">
        <f t="shared" si="150"/>
        <v>10.839769742724384</v>
      </c>
      <c r="AD56" s="68">
        <f t="shared" si="113"/>
        <v>33.268792377278054</v>
      </c>
      <c r="AE56" s="69">
        <f t="shared" si="114"/>
        <v>64.897989394266361</v>
      </c>
      <c r="AF56" s="69">
        <f t="shared" si="115"/>
        <v>98.166781771544422</v>
      </c>
      <c r="AH56" t="str">
        <f t="shared" si="142"/>
        <v>41 Administrative occupations</v>
      </c>
      <c r="AI56" s="18">
        <f t="shared" si="151"/>
        <v>12.114181822114171</v>
      </c>
      <c r="AJ56" s="18">
        <f t="shared" si="151"/>
        <v>12.696654907634658</v>
      </c>
      <c r="AK56" s="18">
        <f t="shared" si="151"/>
        <v>13.236875944593363</v>
      </c>
      <c r="AL56" s="18">
        <f t="shared" si="151"/>
        <v>13.715114679959296</v>
      </c>
      <c r="AM56" s="18">
        <f t="shared" si="151"/>
        <v>13.939619313356458</v>
      </c>
      <c r="AO56" s="68">
        <f t="shared" si="117"/>
        <v>22.031185669708002</v>
      </c>
      <c r="AP56" s="69">
        <f t="shared" si="118"/>
        <v>65.124458248340162</v>
      </c>
      <c r="AQ56" s="69">
        <f t="shared" si="119"/>
        <v>87.15564391804817</v>
      </c>
      <c r="AS56" t="str">
        <f t="shared" si="143"/>
        <v>41 Administrative occupations</v>
      </c>
      <c r="AT56" s="18">
        <f t="shared" si="152"/>
        <v>13.346462919726818</v>
      </c>
      <c r="AU56" s="18">
        <f t="shared" si="152"/>
        <v>12.418238195990959</v>
      </c>
      <c r="AV56" s="18">
        <f t="shared" si="152"/>
        <v>12.816452430402913</v>
      </c>
      <c r="AW56" s="18">
        <f t="shared" si="152"/>
        <v>12.222669629553714</v>
      </c>
      <c r="AX56" s="18">
        <f t="shared" si="152"/>
        <v>11.975895097147861</v>
      </c>
      <c r="AZ56" s="68">
        <f t="shared" si="121"/>
        <v>20.360219221299381</v>
      </c>
      <c r="BA56" s="69">
        <f t="shared" si="122"/>
        <v>60.164921180277553</v>
      </c>
      <c r="BB56" s="69">
        <f t="shared" si="123"/>
        <v>80.525140401576934</v>
      </c>
      <c r="BD56" t="str">
        <f t="shared" si="144"/>
        <v>41 Administrative occupations</v>
      </c>
      <c r="BE56" s="18">
        <f t="shared" si="153"/>
        <v>11.14057347920884</v>
      </c>
      <c r="BF56" s="18">
        <f t="shared" si="153"/>
        <v>10.261144497920631</v>
      </c>
      <c r="BG56" s="18">
        <f t="shared" si="153"/>
        <v>10.999517757275534</v>
      </c>
      <c r="BH56" s="18">
        <f t="shared" si="153"/>
        <v>10.003199411599574</v>
      </c>
      <c r="BI56" s="18">
        <f t="shared" si="153"/>
        <v>8.8996515558957032</v>
      </c>
      <c r="BK56" s="68">
        <f t="shared" si="125"/>
        <v>-15.927371659599082</v>
      </c>
      <c r="BL56" s="69">
        <f t="shared" si="126"/>
        <v>40.090559785237424</v>
      </c>
      <c r="BM56" s="69">
        <f t="shared" si="127"/>
        <v>24.163188125638342</v>
      </c>
      <c r="BO56" t="str">
        <f t="shared" si="145"/>
        <v>41 Administrative occupations</v>
      </c>
      <c r="BP56" s="18">
        <f t="shared" si="154"/>
        <v>12.561661795281509</v>
      </c>
      <c r="BQ56" s="18">
        <f t="shared" si="154"/>
        <v>11.602672079652807</v>
      </c>
      <c r="BR56" s="18">
        <f t="shared" si="154"/>
        <v>12.841763034114987</v>
      </c>
      <c r="BS56" s="18">
        <f t="shared" si="154"/>
        <v>11.375689049866395</v>
      </c>
      <c r="BT56" s="18">
        <f t="shared" si="154"/>
        <v>9.9546242543370891</v>
      </c>
      <c r="BV56" s="68">
        <f t="shared" si="129"/>
        <v>-46.305079444787062</v>
      </c>
      <c r="BW56" s="69">
        <f t="shared" si="130"/>
        <v>30.444297316087777</v>
      </c>
      <c r="BX56" s="69">
        <f t="shared" si="131"/>
        <v>-15.860782128699288</v>
      </c>
      <c r="BZ56" t="str">
        <f t="shared" si="146"/>
        <v>41 Administrative occupations</v>
      </c>
      <c r="CA56" s="18">
        <f t="shared" si="155"/>
        <v>9.5676700800438468</v>
      </c>
      <c r="CB56" s="18">
        <f t="shared" si="155"/>
        <v>8.8604291758914577</v>
      </c>
      <c r="CC56" s="18">
        <f t="shared" si="155"/>
        <v>9.0793509343426031</v>
      </c>
      <c r="CD56" s="18">
        <f t="shared" si="155"/>
        <v>6.8314500780686682</v>
      </c>
      <c r="CE56" s="18">
        <f t="shared" si="155"/>
        <v>4.188333131365372</v>
      </c>
      <c r="CG56" s="68">
        <f t="shared" si="133"/>
        <v>-72.468909142191265</v>
      </c>
      <c r="CH56" s="69">
        <f t="shared" si="134"/>
        <v>19.264117600235675</v>
      </c>
      <c r="CI56" s="69">
        <f t="shared" si="135"/>
        <v>-53.204791541955586</v>
      </c>
      <c r="CK56" t="str">
        <f t="shared" si="147"/>
        <v>41 Administrative occupations</v>
      </c>
      <c r="CL56" s="18">
        <f t="shared" si="156"/>
        <v>5.8239425197032322</v>
      </c>
      <c r="CM56" s="18">
        <f t="shared" si="156"/>
        <v>5.7607696085431499</v>
      </c>
      <c r="CN56" s="18">
        <f t="shared" si="156"/>
        <v>6.7209632861899236</v>
      </c>
      <c r="CO56" s="18">
        <f t="shared" si="156"/>
        <v>6.2492192952119066</v>
      </c>
      <c r="CP56" s="18">
        <f t="shared" si="156"/>
        <v>6.1707575232180503</v>
      </c>
      <c r="CR56" s="68">
        <f t="shared" si="137"/>
        <v>-54.805211823272082</v>
      </c>
      <c r="CS56" s="69">
        <f t="shared" si="138"/>
        <v>22.189985232712477</v>
      </c>
      <c r="CT56" s="69">
        <f t="shared" si="139"/>
        <v>-32.615226590559608</v>
      </c>
    </row>
    <row r="57" spans="1:98" x14ac:dyDescent="0.2">
      <c r="A57" t="str">
        <f t="shared" si="103"/>
        <v>42 Secretarial and related occupations</v>
      </c>
      <c r="B57" s="18">
        <f t="shared" si="148"/>
        <v>0.29875758522367901</v>
      </c>
      <c r="C57" s="18">
        <f t="shared" si="148"/>
        <v>0.28749581880086061</v>
      </c>
      <c r="D57" s="18">
        <f t="shared" si="148"/>
        <v>0.24428574634812214</v>
      </c>
      <c r="E57" s="18">
        <f t="shared" si="148"/>
        <v>0.35998834235352317</v>
      </c>
      <c r="F57" s="18">
        <f t="shared" si="148"/>
        <v>0.5009577473307335</v>
      </c>
      <c r="H57" s="68">
        <f t="shared" si="105"/>
        <v>275.0011617548879</v>
      </c>
      <c r="I57" s="69">
        <f t="shared" si="106"/>
        <v>155.84628845594111</v>
      </c>
      <c r="J57" s="69">
        <f t="shared" si="107"/>
        <v>430.84745021082892</v>
      </c>
      <c r="L57" t="str">
        <f t="shared" si="140"/>
        <v>42 Secretarial and related occupations</v>
      </c>
      <c r="M57" s="18">
        <f t="shared" si="149"/>
        <v>1.0899295727833027</v>
      </c>
      <c r="N57" s="18">
        <f t="shared" si="149"/>
        <v>0.95311236858648851</v>
      </c>
      <c r="O57" s="18">
        <f t="shared" si="149"/>
        <v>0.89804137802150885</v>
      </c>
      <c r="P57" s="18">
        <f t="shared" si="149"/>
        <v>1.2568510314093773</v>
      </c>
      <c r="Q57" s="18">
        <f t="shared" si="149"/>
        <v>1.2397648642607677</v>
      </c>
      <c r="S57" s="68">
        <f t="shared" si="109"/>
        <v>157.08499514220313</v>
      </c>
      <c r="T57" s="69">
        <f t="shared" si="110"/>
        <v>122.44511903261299</v>
      </c>
      <c r="U57" s="69">
        <f t="shared" si="111"/>
        <v>279.53011417481616</v>
      </c>
      <c r="W57" t="str">
        <f t="shared" si="141"/>
        <v>42 Secretarial and related occupations</v>
      </c>
      <c r="X57" s="18">
        <f t="shared" si="150"/>
        <v>1.9124405225711631</v>
      </c>
      <c r="Y57" s="18">
        <f t="shared" si="150"/>
        <v>1.640277949503137</v>
      </c>
      <c r="Z57" s="18">
        <f t="shared" si="150"/>
        <v>1.5203507634092672</v>
      </c>
      <c r="AA57" s="18">
        <f t="shared" si="150"/>
        <v>2.1294303011071722</v>
      </c>
      <c r="AB57" s="18">
        <f t="shared" si="150"/>
        <v>2.488595122217574</v>
      </c>
      <c r="AD57" s="68">
        <f t="shared" si="113"/>
        <v>113.57149351199698</v>
      </c>
      <c r="AE57" s="69">
        <f t="shared" si="114"/>
        <v>105.13841586671953</v>
      </c>
      <c r="AF57" s="69">
        <f t="shared" si="115"/>
        <v>218.7099093787165</v>
      </c>
      <c r="AH57" t="str">
        <f t="shared" si="142"/>
        <v>42 Secretarial and related occupations</v>
      </c>
      <c r="AI57" s="18">
        <f t="shared" si="151"/>
        <v>2.9406759727350993</v>
      </c>
      <c r="AJ57" s="18">
        <f t="shared" si="151"/>
        <v>2.694830596808933</v>
      </c>
      <c r="AK57" s="18">
        <f t="shared" si="151"/>
        <v>2.7266677099029062</v>
      </c>
      <c r="AL57" s="18">
        <f t="shared" si="151"/>
        <v>3.7273427912283075</v>
      </c>
      <c r="AM57" s="18">
        <f t="shared" si="151"/>
        <v>4.0521142423371561</v>
      </c>
      <c r="AO57" s="68">
        <f t="shared" si="117"/>
        <v>72.208618243499473</v>
      </c>
      <c r="AP57" s="69">
        <f t="shared" si="118"/>
        <v>89.215800420060503</v>
      </c>
      <c r="AQ57" s="69">
        <f t="shared" si="119"/>
        <v>161.42441866355998</v>
      </c>
      <c r="AS57" t="str">
        <f t="shared" si="143"/>
        <v>42 Secretarial and related occupations</v>
      </c>
      <c r="AT57" s="18">
        <f t="shared" si="152"/>
        <v>2.5576886968057799</v>
      </c>
      <c r="AU57" s="18">
        <f t="shared" si="152"/>
        <v>2.1038842487081184</v>
      </c>
      <c r="AV57" s="18">
        <f t="shared" si="152"/>
        <v>2.0398713236504418</v>
      </c>
      <c r="AW57" s="18">
        <f t="shared" si="152"/>
        <v>2.4342443395702675</v>
      </c>
      <c r="AX57" s="18">
        <f t="shared" si="152"/>
        <v>2.1850685917567367</v>
      </c>
      <c r="AZ57" s="68">
        <f t="shared" si="121"/>
        <v>37.976498250776423</v>
      </c>
      <c r="BA57" s="69">
        <f t="shared" si="122"/>
        <v>75.742377056276396</v>
      </c>
      <c r="BB57" s="69">
        <f t="shared" si="123"/>
        <v>113.7188753070528</v>
      </c>
      <c r="BD57" t="str">
        <f t="shared" si="144"/>
        <v>42 Secretarial and related occupations</v>
      </c>
      <c r="BE57" s="18">
        <f t="shared" si="153"/>
        <v>2.3871329425416938</v>
      </c>
      <c r="BF57" s="18">
        <f t="shared" si="153"/>
        <v>2.010369354276146</v>
      </c>
      <c r="BG57" s="18">
        <f t="shared" si="153"/>
        <v>2.0994387482197503</v>
      </c>
      <c r="BH57" s="18">
        <f t="shared" si="153"/>
        <v>2.5278798376087219</v>
      </c>
      <c r="BI57" s="18">
        <f t="shared" si="153"/>
        <v>1.2462144934208985</v>
      </c>
      <c r="BK57" s="68">
        <f t="shared" si="125"/>
        <v>-38.319930261178186</v>
      </c>
      <c r="BL57" s="69">
        <f t="shared" si="126"/>
        <v>48.257748617951798</v>
      </c>
      <c r="BM57" s="69">
        <f t="shared" si="127"/>
        <v>9.937818356773608</v>
      </c>
      <c r="BO57" t="str">
        <f t="shared" si="145"/>
        <v>42 Secretarial and related occupations</v>
      </c>
      <c r="BP57" s="18">
        <f t="shared" si="154"/>
        <v>2.9798413482772284</v>
      </c>
      <c r="BQ57" s="18">
        <f t="shared" si="154"/>
        <v>2.4069691949750389</v>
      </c>
      <c r="BR57" s="18">
        <f t="shared" si="154"/>
        <v>2.5442332659270122</v>
      </c>
      <c r="BS57" s="18">
        <f t="shared" si="154"/>
        <v>2.3682509669524507</v>
      </c>
      <c r="BT57" s="18">
        <f t="shared" si="154"/>
        <v>0.85367515795645743</v>
      </c>
      <c r="BV57" s="68">
        <f t="shared" si="129"/>
        <v>-76.758256663664355</v>
      </c>
      <c r="BW57" s="69">
        <f t="shared" si="130"/>
        <v>29.175731554256956</v>
      </c>
      <c r="BX57" s="69">
        <f t="shared" si="131"/>
        <v>-47.582525109407392</v>
      </c>
      <c r="BZ57" t="str">
        <f t="shared" si="146"/>
        <v>42 Secretarial and related occupations</v>
      </c>
      <c r="CA57" s="18">
        <f t="shared" si="155"/>
        <v>3.7638801958971682</v>
      </c>
      <c r="CB57" s="18">
        <f t="shared" si="155"/>
        <v>3.684923271414875</v>
      </c>
      <c r="CC57" s="18">
        <f t="shared" si="155"/>
        <v>3.5150057623622026</v>
      </c>
      <c r="CD57" s="18">
        <f t="shared" si="155"/>
        <v>2.6111657563947266</v>
      </c>
      <c r="CE57" s="18">
        <f t="shared" si="155"/>
        <v>1.1414604187663917</v>
      </c>
      <c r="CG57" s="68">
        <f t="shared" si="133"/>
        <v>-80.619194624234197</v>
      </c>
      <c r="CH57" s="69">
        <f t="shared" si="134"/>
        <v>20.95454534359245</v>
      </c>
      <c r="CI57" s="69">
        <f t="shared" si="135"/>
        <v>-59.664649280641733</v>
      </c>
      <c r="CK57" t="str">
        <f t="shared" si="147"/>
        <v>42 Secretarial and related occupations</v>
      </c>
      <c r="CL57" s="18">
        <f t="shared" si="156"/>
        <v>2.3145024117257136</v>
      </c>
      <c r="CM57" s="18">
        <f t="shared" si="156"/>
        <v>2.5409798620766404</v>
      </c>
      <c r="CN57" s="18">
        <f t="shared" si="156"/>
        <v>2.8030849835912361</v>
      </c>
      <c r="CO57" s="18">
        <f t="shared" si="156"/>
        <v>3.6546182309478619</v>
      </c>
      <c r="CP57" s="18">
        <f t="shared" si="156"/>
        <v>6.9282259391591996</v>
      </c>
      <c r="CR57" s="68">
        <f t="shared" si="137"/>
        <v>21.665424082292969</v>
      </c>
      <c r="CS57" s="69">
        <f t="shared" si="138"/>
        <v>46.573920742404368</v>
      </c>
      <c r="CT57" s="69">
        <f t="shared" si="139"/>
        <v>68.239344824697341</v>
      </c>
    </row>
    <row r="58" spans="1:98" x14ac:dyDescent="0.2">
      <c r="A58" t="str">
        <f t="shared" si="103"/>
        <v>51 Skilled agricultural and related trades</v>
      </c>
      <c r="B58" s="18">
        <f t="shared" si="148"/>
        <v>0.12555588272482765</v>
      </c>
      <c r="C58" s="18">
        <f t="shared" si="148"/>
        <v>0.18288694720626178</v>
      </c>
      <c r="D58" s="18">
        <f t="shared" si="148"/>
        <v>0.10186337719797678</v>
      </c>
      <c r="E58" s="18">
        <f t="shared" si="148"/>
        <v>0.11061848941885788</v>
      </c>
      <c r="F58" s="18">
        <f t="shared" si="148"/>
        <v>0.142939857399106</v>
      </c>
      <c r="H58" s="68">
        <f t="shared" si="105"/>
        <v>156.60488329599056</v>
      </c>
      <c r="I58" s="69">
        <f t="shared" si="106"/>
        <v>114.96681360735816</v>
      </c>
      <c r="J58" s="69">
        <f t="shared" si="107"/>
        <v>271.57169690334871</v>
      </c>
      <c r="L58" t="str">
        <f t="shared" si="140"/>
        <v>51 Skilled agricultural and related trades</v>
      </c>
      <c r="M58" s="18">
        <f t="shared" si="149"/>
        <v>0.2026084341304113</v>
      </c>
      <c r="N58" s="18">
        <f t="shared" si="149"/>
        <v>0.17696025564623469</v>
      </c>
      <c r="O58" s="18">
        <f t="shared" si="149"/>
        <v>0.14200982219122446</v>
      </c>
      <c r="P58" s="18">
        <f t="shared" si="149"/>
        <v>0.15614786754810375</v>
      </c>
      <c r="Q58" s="18">
        <f t="shared" si="149"/>
        <v>0.19357532574894307</v>
      </c>
      <c r="S58" s="68">
        <f t="shared" si="109"/>
        <v>153.84310322369345</v>
      </c>
      <c r="T58" s="69">
        <f t="shared" si="110"/>
        <v>110.89990665058215</v>
      </c>
      <c r="U58" s="69">
        <f t="shared" si="111"/>
        <v>264.74300987427563</v>
      </c>
      <c r="W58" t="str">
        <f t="shared" si="141"/>
        <v>51 Skilled agricultural and related trades</v>
      </c>
      <c r="X58" s="18">
        <f t="shared" si="150"/>
        <v>0.66057479300437716</v>
      </c>
      <c r="Y58" s="18">
        <f t="shared" si="150"/>
        <v>0.61953890523442168</v>
      </c>
      <c r="Z58" s="18">
        <f t="shared" si="150"/>
        <v>0.5549598345531076</v>
      </c>
      <c r="AA58" s="18">
        <f t="shared" si="150"/>
        <v>0.61337807885171258</v>
      </c>
      <c r="AB58" s="18">
        <f t="shared" si="150"/>
        <v>0.77481979508659682</v>
      </c>
      <c r="AD58" s="68">
        <f t="shared" si="113"/>
        <v>82.167958435937422</v>
      </c>
      <c r="AE58" s="69">
        <f t="shared" si="114"/>
        <v>97.108996711351509</v>
      </c>
      <c r="AF58" s="69">
        <f t="shared" si="115"/>
        <v>179.27695514728893</v>
      </c>
      <c r="AH58" t="str">
        <f t="shared" si="142"/>
        <v>51 Skilled agricultural and related trades</v>
      </c>
      <c r="AI58" s="18">
        <f t="shared" si="151"/>
        <v>1.0786237530399378</v>
      </c>
      <c r="AJ58" s="18">
        <f t="shared" si="151"/>
        <v>1.2346411774625234</v>
      </c>
      <c r="AK58" s="18">
        <f t="shared" si="151"/>
        <v>1.0968290511577705</v>
      </c>
      <c r="AL58" s="18">
        <f t="shared" si="151"/>
        <v>1.3034402899434869</v>
      </c>
      <c r="AM58" s="18">
        <f t="shared" si="151"/>
        <v>1.6899616102630122</v>
      </c>
      <c r="AO58" s="68">
        <f t="shared" si="117"/>
        <v>78.543198413254828</v>
      </c>
      <c r="AP58" s="69">
        <f t="shared" si="118"/>
        <v>103.93357905112683</v>
      </c>
      <c r="AQ58" s="69">
        <f t="shared" si="119"/>
        <v>182.47677746438166</v>
      </c>
      <c r="AS58" t="str">
        <f t="shared" si="143"/>
        <v>51 Skilled agricultural and related trades</v>
      </c>
      <c r="AT58" s="18">
        <f t="shared" si="152"/>
        <v>1.6344091120802391</v>
      </c>
      <c r="AU58" s="18">
        <f t="shared" si="152"/>
        <v>1.6708388130324829</v>
      </c>
      <c r="AV58" s="18">
        <f t="shared" si="152"/>
        <v>1.5703123239564274</v>
      </c>
      <c r="AW58" s="18">
        <f t="shared" si="152"/>
        <v>1.6210195420956406</v>
      </c>
      <c r="AX58" s="18">
        <f t="shared" si="152"/>
        <v>1.9511932481129628</v>
      </c>
      <c r="AZ58" s="68">
        <f t="shared" si="121"/>
        <v>60.050509963961296</v>
      </c>
      <c r="BA58" s="69">
        <f t="shared" si="122"/>
        <v>85.359139631604165</v>
      </c>
      <c r="BB58" s="69">
        <f t="shared" si="123"/>
        <v>145.40964959556547</v>
      </c>
      <c r="BD58" t="str">
        <f t="shared" si="144"/>
        <v>51 Skilled agricultural and related trades</v>
      </c>
      <c r="BE58" s="18">
        <f t="shared" si="153"/>
        <v>0.74975085281629061</v>
      </c>
      <c r="BF58" s="18">
        <f t="shared" si="153"/>
        <v>0.77790485294707301</v>
      </c>
      <c r="BG58" s="18">
        <f t="shared" si="153"/>
        <v>0.62239377647098726</v>
      </c>
      <c r="BH58" s="18">
        <f t="shared" si="153"/>
        <v>0.5860191390134144</v>
      </c>
      <c r="BI58" s="18">
        <f t="shared" si="153"/>
        <v>0.62099846529307101</v>
      </c>
      <c r="BK58" s="68">
        <f t="shared" si="125"/>
        <v>3.6765536740363807</v>
      </c>
      <c r="BL58" s="69">
        <f t="shared" si="126"/>
        <v>47.86136308272161</v>
      </c>
      <c r="BM58" s="69">
        <f t="shared" si="127"/>
        <v>51.537916756757987</v>
      </c>
      <c r="BO58" t="str">
        <f t="shared" si="145"/>
        <v>51 Skilled agricultural and related trades</v>
      </c>
      <c r="BP58" s="18">
        <f t="shared" si="154"/>
        <v>1.2447937334780659</v>
      </c>
      <c r="BQ58" s="18">
        <f t="shared" si="154"/>
        <v>1.3051172863200395</v>
      </c>
      <c r="BR58" s="18">
        <f t="shared" si="154"/>
        <v>1.0242315332413603</v>
      </c>
      <c r="BS58" s="18">
        <f t="shared" si="154"/>
        <v>1.0383233679479378</v>
      </c>
      <c r="BT58" s="18">
        <f t="shared" si="154"/>
        <v>1.1822011425655818</v>
      </c>
      <c r="BV58" s="68">
        <f t="shared" si="129"/>
        <v>-20.048573598095874</v>
      </c>
      <c r="BW58" s="69">
        <f t="shared" si="130"/>
        <v>45.696212776469771</v>
      </c>
      <c r="BX58" s="69">
        <f t="shared" si="131"/>
        <v>25.6476391783739</v>
      </c>
      <c r="BZ58" t="str">
        <f t="shared" si="146"/>
        <v>51 Skilled agricultural and related trades</v>
      </c>
      <c r="CA58" s="18">
        <f t="shared" si="155"/>
        <v>1.5025191100073907</v>
      </c>
      <c r="CB58" s="18">
        <f t="shared" si="155"/>
        <v>1.3400092226021243</v>
      </c>
      <c r="CC58" s="18">
        <f t="shared" si="155"/>
        <v>1.2793819274941367</v>
      </c>
      <c r="CD58" s="18">
        <f t="shared" si="155"/>
        <v>1.4302833860148818</v>
      </c>
      <c r="CE58" s="18">
        <f t="shared" si="155"/>
        <v>2.4280423003422014</v>
      </c>
      <c r="CG58" s="68">
        <f t="shared" si="133"/>
        <v>13.264299174046892</v>
      </c>
      <c r="CH58" s="69">
        <f t="shared" si="134"/>
        <v>47.832405604070551</v>
      </c>
      <c r="CI58" s="69">
        <f t="shared" si="135"/>
        <v>61.096704778117441</v>
      </c>
      <c r="CK58" t="str">
        <f t="shared" si="147"/>
        <v>51 Skilled agricultural and related trades</v>
      </c>
      <c r="CL58" s="18">
        <f t="shared" si="156"/>
        <v>2.5946617479692384</v>
      </c>
      <c r="CM58" s="18">
        <f t="shared" si="156"/>
        <v>2.5762042147451325</v>
      </c>
      <c r="CN58" s="18">
        <f t="shared" si="156"/>
        <v>2.4224394990162281</v>
      </c>
      <c r="CO58" s="18">
        <f t="shared" si="156"/>
        <v>2.9933775252752306</v>
      </c>
      <c r="CP58" s="18">
        <f t="shared" si="156"/>
        <v>2.9061746602861147</v>
      </c>
      <c r="CR58" s="68">
        <f t="shared" si="137"/>
        <v>-40.945884465174842</v>
      </c>
      <c r="CS58" s="69">
        <f t="shared" si="138"/>
        <v>34.030111158189754</v>
      </c>
      <c r="CT58" s="69">
        <f t="shared" si="139"/>
        <v>-6.915773306985086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0.24378261360812606</v>
      </c>
      <c r="C59" s="18">
        <f t="shared" si="148"/>
        <v>0.21409269903319827</v>
      </c>
      <c r="D59" s="18">
        <f t="shared" si="148"/>
        <v>0.19639960163211159</v>
      </c>
      <c r="E59" s="18">
        <f t="shared" si="148"/>
        <v>0.1987050137865749</v>
      </c>
      <c r="F59" s="18">
        <f t="shared" si="148"/>
        <v>0.19744241188847772</v>
      </c>
      <c r="H59" s="68">
        <f t="shared" si="105"/>
        <v>83.835545534401589</v>
      </c>
      <c r="I59" s="69">
        <f t="shared" si="106"/>
        <v>73.540118409479831</v>
      </c>
      <c r="J59" s="69">
        <f t="shared" si="107"/>
        <v>157.37566394388139</v>
      </c>
      <c r="L59" t="str">
        <f t="shared" si="140"/>
        <v>52 Skilled metal, electrical and electronic trades</v>
      </c>
      <c r="M59" s="18">
        <f t="shared" si="149"/>
        <v>0.8170305225696034</v>
      </c>
      <c r="N59" s="18">
        <f t="shared" si="149"/>
        <v>0.76059602669094362</v>
      </c>
      <c r="O59" s="18">
        <f t="shared" si="149"/>
        <v>0.61687478185888966</v>
      </c>
      <c r="P59" s="18">
        <f t="shared" si="149"/>
        <v>0.81134530966523155</v>
      </c>
      <c r="Q59" s="18">
        <f t="shared" si="149"/>
        <v>0.8708577337509309</v>
      </c>
      <c r="S59" s="68">
        <f t="shared" si="109"/>
        <v>162.89598274541589</v>
      </c>
      <c r="T59" s="69">
        <f t="shared" si="110"/>
        <v>109.24121334512928</v>
      </c>
      <c r="U59" s="69">
        <f t="shared" si="111"/>
        <v>272.13719609054522</v>
      </c>
      <c r="W59" t="str">
        <f t="shared" si="141"/>
        <v>52 Skilled metal, electrical and electronic trades</v>
      </c>
      <c r="X59" s="18">
        <f t="shared" si="150"/>
        <v>1.0763834992082724</v>
      </c>
      <c r="Y59" s="18">
        <f t="shared" si="150"/>
        <v>1.0446539914480184</v>
      </c>
      <c r="Z59" s="18">
        <f t="shared" si="150"/>
        <v>0.86973153822526872</v>
      </c>
      <c r="AA59" s="18">
        <f t="shared" si="150"/>
        <v>1.0570638335599327</v>
      </c>
      <c r="AB59" s="18">
        <f t="shared" si="150"/>
        <v>1.1822012875873529</v>
      </c>
      <c r="AD59" s="68">
        <f t="shared" si="113"/>
        <v>77.353206553837836</v>
      </c>
      <c r="AE59" s="69">
        <f t="shared" si="114"/>
        <v>76.64434482451037</v>
      </c>
      <c r="AF59" s="69">
        <f t="shared" si="115"/>
        <v>153.99755137834822</v>
      </c>
      <c r="AH59" t="str">
        <f t="shared" si="142"/>
        <v>52 Skilled metal, electrical and electronic trades</v>
      </c>
      <c r="AI59" s="18">
        <f t="shared" si="151"/>
        <v>1.2807525257915524</v>
      </c>
      <c r="AJ59" s="18">
        <f t="shared" si="151"/>
        <v>1.3422679918239195</v>
      </c>
      <c r="AK59" s="18">
        <f t="shared" si="151"/>
        <v>1.2514121486557541</v>
      </c>
      <c r="AL59" s="18">
        <f t="shared" si="151"/>
        <v>1.4142845894974359</v>
      </c>
      <c r="AM59" s="18">
        <f t="shared" si="151"/>
        <v>1.6359612486294608</v>
      </c>
      <c r="AO59" s="68">
        <f t="shared" si="117"/>
        <v>51.487940598387119</v>
      </c>
      <c r="AP59" s="69">
        <f t="shared" si="118"/>
        <v>62.20384761989812</v>
      </c>
      <c r="AQ59" s="69">
        <f t="shared" si="119"/>
        <v>113.69178821828525</v>
      </c>
      <c r="AS59" t="str">
        <f t="shared" si="143"/>
        <v>52 Skilled metal, electrical and electronic trades</v>
      </c>
      <c r="AT59" s="18">
        <f t="shared" si="152"/>
        <v>5.8254381915505391</v>
      </c>
      <c r="AU59" s="18">
        <f t="shared" si="152"/>
        <v>5.5787917789051438</v>
      </c>
      <c r="AV59" s="18">
        <f t="shared" si="152"/>
        <v>4.8988736744972172</v>
      </c>
      <c r="AW59" s="18">
        <f t="shared" si="152"/>
        <v>5.2499258983681383</v>
      </c>
      <c r="AX59" s="18">
        <f t="shared" si="152"/>
        <v>5.3640891204090195</v>
      </c>
      <c r="AZ59" s="68">
        <f t="shared" si="121"/>
        <v>41.040084986957972</v>
      </c>
      <c r="BA59" s="69">
        <f t="shared" si="122"/>
        <v>59.97442562564347</v>
      </c>
      <c r="BB59" s="69">
        <f t="shared" si="123"/>
        <v>101.01451061260146</v>
      </c>
      <c r="BD59" t="str">
        <f t="shared" si="144"/>
        <v>52 Skilled metal, electrical and electronic trades</v>
      </c>
      <c r="BE59" s="18">
        <f t="shared" si="153"/>
        <v>7.6635504864417596</v>
      </c>
      <c r="BF59" s="18">
        <f t="shared" si="153"/>
        <v>7.5099913570334742</v>
      </c>
      <c r="BG59" s="18">
        <f t="shared" si="153"/>
        <v>6.7330897461334249</v>
      </c>
      <c r="BH59" s="18">
        <f t="shared" si="153"/>
        <v>6.3970319508258076</v>
      </c>
      <c r="BI59" s="18">
        <f t="shared" si="153"/>
        <v>5.5924222303510014</v>
      </c>
      <c r="BK59" s="68">
        <f t="shared" si="125"/>
        <v>-13.694034187231342</v>
      </c>
      <c r="BL59" s="69">
        <f t="shared" si="126"/>
        <v>30.867914454366492</v>
      </c>
      <c r="BM59" s="69">
        <f t="shared" si="127"/>
        <v>17.173880267135146</v>
      </c>
      <c r="BO59" t="str">
        <f t="shared" si="145"/>
        <v>52 Skilled metal, electrical and electronic trades</v>
      </c>
      <c r="BP59" s="18">
        <f t="shared" si="154"/>
        <v>4.4148210671147332</v>
      </c>
      <c r="BQ59" s="18">
        <f t="shared" si="154"/>
        <v>4.3540174263579692</v>
      </c>
      <c r="BR59" s="18">
        <f t="shared" si="154"/>
        <v>3.7331705980319283</v>
      </c>
      <c r="BS59" s="18">
        <f t="shared" si="154"/>
        <v>3.695292362160481</v>
      </c>
      <c r="BT59" s="18">
        <f t="shared" si="154"/>
        <v>3.4589784101794194</v>
      </c>
      <c r="BV59" s="68">
        <f t="shared" si="129"/>
        <v>-35.81951441863059</v>
      </c>
      <c r="BW59" s="69">
        <f t="shared" si="130"/>
        <v>28.026462192893309</v>
      </c>
      <c r="BX59" s="69">
        <f t="shared" si="131"/>
        <v>-7.7930522257372781</v>
      </c>
      <c r="BZ59" t="str">
        <f t="shared" si="146"/>
        <v>52 Skilled metal, electrical and electronic trades</v>
      </c>
      <c r="CA59" s="18">
        <f t="shared" si="155"/>
        <v>3.4747882059517226</v>
      </c>
      <c r="CB59" s="18">
        <f t="shared" si="155"/>
        <v>3.2893874129760294</v>
      </c>
      <c r="CC59" s="18">
        <f t="shared" si="155"/>
        <v>3.1156914439940873</v>
      </c>
      <c r="CD59" s="18">
        <f t="shared" si="155"/>
        <v>3.404615794477083</v>
      </c>
      <c r="CE59" s="18">
        <f t="shared" si="155"/>
        <v>3.205793272391646</v>
      </c>
      <c r="CG59" s="68">
        <f t="shared" si="133"/>
        <v>-38.59297229824935</v>
      </c>
      <c r="CH59" s="69">
        <f t="shared" si="134"/>
        <v>30.101380230450619</v>
      </c>
      <c r="CI59" s="69">
        <f t="shared" si="135"/>
        <v>-8.4915920677987344</v>
      </c>
      <c r="CK59" t="str">
        <f t="shared" si="147"/>
        <v>52 Skilled metal, electrical and electronic trades</v>
      </c>
      <c r="CL59" s="18">
        <f t="shared" si="156"/>
        <v>3.3400044065447645</v>
      </c>
      <c r="CM59" s="18">
        <f t="shared" si="156"/>
        <v>3.7035999726368063</v>
      </c>
      <c r="CN59" s="18">
        <f t="shared" si="156"/>
        <v>3.5611791601103877</v>
      </c>
      <c r="CO59" s="18">
        <f t="shared" si="156"/>
        <v>4.084452837652008</v>
      </c>
      <c r="CP59" s="18">
        <f t="shared" si="156"/>
        <v>4.4406179457766264</v>
      </c>
      <c r="CR59" s="68">
        <f t="shared" si="137"/>
        <v>-38.619420635043511</v>
      </c>
      <c r="CS59" s="69">
        <f t="shared" si="138"/>
        <v>31.117839990807994</v>
      </c>
      <c r="CT59" s="69">
        <f t="shared" si="139"/>
        <v>-7.5015806442355188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0.15360075046271413</v>
      </c>
      <c r="C60" s="18">
        <f t="shared" si="148"/>
        <v>8.7401572538182357E-2</v>
      </c>
      <c r="D60" s="18">
        <f t="shared" si="148"/>
        <v>5.5707309043194E-2</v>
      </c>
      <c r="E60" s="18">
        <f t="shared" si="148"/>
        <v>7.7776725168844679E-2</v>
      </c>
      <c r="F60" s="18">
        <f t="shared" si="148"/>
        <v>6.1460128369853158E-2</v>
      </c>
      <c r="H60" s="68">
        <f t="shared" si="105"/>
        <v>101.74878407740266</v>
      </c>
      <c r="I60" s="69">
        <f t="shared" si="106"/>
        <v>94.760602179546666</v>
      </c>
      <c r="J60" s="69">
        <f t="shared" si="107"/>
        <v>196.50938625694931</v>
      </c>
      <c r="L60" t="str">
        <f t="shared" si="140"/>
        <v>53 Skilled construction and building trades</v>
      </c>
      <c r="M60" s="18">
        <f t="shared" si="149"/>
        <v>0.37627043820662581</v>
      </c>
      <c r="N60" s="18">
        <f t="shared" si="149"/>
        <v>0.30019490667752496</v>
      </c>
      <c r="O60" s="18">
        <f t="shared" si="149"/>
        <v>0.22273237100892779</v>
      </c>
      <c r="P60" s="18">
        <f t="shared" si="149"/>
        <v>0.26526547963224573</v>
      </c>
      <c r="Q60" s="18">
        <f t="shared" si="149"/>
        <v>0.24746650140875948</v>
      </c>
      <c r="S60" s="68">
        <f t="shared" si="109"/>
        <v>106.90302083276116</v>
      </c>
      <c r="T60" s="69">
        <f t="shared" si="110"/>
        <v>100.40736640275721</v>
      </c>
      <c r="U60" s="69">
        <f t="shared" si="111"/>
        <v>207.31038723551833</v>
      </c>
      <c r="W60" t="str">
        <f t="shared" si="141"/>
        <v>53 Skilled construction and building trades</v>
      </c>
      <c r="X60" s="18">
        <f t="shared" si="150"/>
        <v>0.64680132584476391</v>
      </c>
      <c r="Y60" s="18">
        <f t="shared" si="150"/>
        <v>0.56578099858462105</v>
      </c>
      <c r="Z60" s="18">
        <f t="shared" si="150"/>
        <v>0.46185965439456939</v>
      </c>
      <c r="AA60" s="18">
        <f t="shared" si="150"/>
        <v>0.55371634829567073</v>
      </c>
      <c r="AB60" s="18">
        <f t="shared" si="150"/>
        <v>0.5865450521058323</v>
      </c>
      <c r="AD60" s="68">
        <f t="shared" si="113"/>
        <v>65.700639686028879</v>
      </c>
      <c r="AE60" s="69">
        <f t="shared" si="114"/>
        <v>79.849317347039033</v>
      </c>
      <c r="AF60" s="69">
        <f t="shared" si="115"/>
        <v>145.5499570330679</v>
      </c>
      <c r="AH60" t="str">
        <f t="shared" si="142"/>
        <v>53 Skilled construction and building trades</v>
      </c>
      <c r="AI60" s="18">
        <f t="shared" si="151"/>
        <v>1.205521574661522</v>
      </c>
      <c r="AJ60" s="18">
        <f t="shared" si="151"/>
        <v>1.310768314417909</v>
      </c>
      <c r="AK60" s="18">
        <f t="shared" si="151"/>
        <v>1.1258253609648228</v>
      </c>
      <c r="AL60" s="18">
        <f t="shared" si="151"/>
        <v>1.4236384803888769</v>
      </c>
      <c r="AM60" s="18">
        <f t="shared" si="151"/>
        <v>1.6446965954450901</v>
      </c>
      <c r="AO60" s="68">
        <f t="shared" si="117"/>
        <v>69.285664260526573</v>
      </c>
      <c r="AP60" s="69">
        <f t="shared" si="118"/>
        <v>83.796497152679578</v>
      </c>
      <c r="AQ60" s="69">
        <f t="shared" si="119"/>
        <v>153.08216141320617</v>
      </c>
      <c r="AS60" t="str">
        <f t="shared" si="143"/>
        <v>53 Skilled construction and building trades</v>
      </c>
      <c r="AT60" s="18">
        <f t="shared" si="152"/>
        <v>2.1619008207207515</v>
      </c>
      <c r="AU60" s="18">
        <f t="shared" si="152"/>
        <v>1.9452440527945396</v>
      </c>
      <c r="AV60" s="18">
        <f t="shared" si="152"/>
        <v>1.6573216538599</v>
      </c>
      <c r="AW60" s="18">
        <f t="shared" si="152"/>
        <v>2.0022473943659982</v>
      </c>
      <c r="AX60" s="18">
        <f t="shared" si="152"/>
        <v>2.0110842292185369</v>
      </c>
      <c r="AZ60" s="68">
        <f t="shared" si="121"/>
        <v>56.302625253963889</v>
      </c>
      <c r="BA60" s="69">
        <f t="shared" si="122"/>
        <v>77.723538392872911</v>
      </c>
      <c r="BB60" s="69">
        <f t="shared" si="123"/>
        <v>134.02616364683681</v>
      </c>
      <c r="BD60" t="str">
        <f t="shared" si="144"/>
        <v>53 Skilled construction and building trades</v>
      </c>
      <c r="BE60" s="18">
        <f t="shared" si="153"/>
        <v>5.9688268480239053</v>
      </c>
      <c r="BF60" s="18">
        <f t="shared" si="153"/>
        <v>5.5381932319847564</v>
      </c>
      <c r="BG60" s="18">
        <f t="shared" si="153"/>
        <v>4.591176894816611</v>
      </c>
      <c r="BH60" s="18">
        <f t="shared" si="153"/>
        <v>4.4303297849116348</v>
      </c>
      <c r="BI60" s="18">
        <f t="shared" si="153"/>
        <v>3.7494020505794494</v>
      </c>
      <c r="BK60" s="68">
        <f t="shared" si="125"/>
        <v>-15.141909835772092</v>
      </c>
      <c r="BL60" s="69">
        <f t="shared" si="126"/>
        <v>33.969041237682504</v>
      </c>
      <c r="BM60" s="69">
        <f t="shared" si="127"/>
        <v>18.827131401910417</v>
      </c>
      <c r="BO60" t="str">
        <f t="shared" si="145"/>
        <v>53 Skilled construction and building trades</v>
      </c>
      <c r="BP60" s="18">
        <f t="shared" si="154"/>
        <v>5.0516204477925282</v>
      </c>
      <c r="BQ60" s="18">
        <f t="shared" si="154"/>
        <v>5.1599411680754335</v>
      </c>
      <c r="BR60" s="18">
        <f t="shared" si="154"/>
        <v>4.2953923565370076</v>
      </c>
      <c r="BS60" s="18">
        <f t="shared" si="154"/>
        <v>4.9399509778919377</v>
      </c>
      <c r="BT60" s="18">
        <f t="shared" si="154"/>
        <v>5.4110492011192175</v>
      </c>
      <c r="BV60" s="68">
        <f t="shared" si="129"/>
        <v>-12.740719658157978</v>
      </c>
      <c r="BW60" s="69">
        <f t="shared" si="130"/>
        <v>40.866566902530685</v>
      </c>
      <c r="BX60" s="69">
        <f t="shared" si="131"/>
        <v>28.125847244372711</v>
      </c>
      <c r="BZ60" t="str">
        <f t="shared" si="146"/>
        <v>53 Skilled construction and building trades</v>
      </c>
      <c r="CA60" s="18">
        <f t="shared" si="155"/>
        <v>4.0739833159924297</v>
      </c>
      <c r="CB60" s="18">
        <f t="shared" si="155"/>
        <v>3.7550951415816449</v>
      </c>
      <c r="CC60" s="18">
        <f t="shared" si="155"/>
        <v>3.3789263583558915</v>
      </c>
      <c r="CD60" s="18">
        <f t="shared" si="155"/>
        <v>3.9809073684030185</v>
      </c>
      <c r="CE60" s="18">
        <f t="shared" si="155"/>
        <v>4.8829453006421737</v>
      </c>
      <c r="CG60" s="68">
        <f t="shared" si="133"/>
        <v>-13.753766526075689</v>
      </c>
      <c r="CH60" s="69">
        <f t="shared" si="134"/>
        <v>38.391943238839055</v>
      </c>
      <c r="CI60" s="69">
        <f t="shared" si="135"/>
        <v>24.638176712763368</v>
      </c>
      <c r="CK60" t="str">
        <f t="shared" si="147"/>
        <v>53 Skilled construction and building trades</v>
      </c>
      <c r="CL60" s="18">
        <f t="shared" si="156"/>
        <v>5.4650985704084993</v>
      </c>
      <c r="CM60" s="18">
        <f t="shared" si="156"/>
        <v>5.4005157183814561</v>
      </c>
      <c r="CN60" s="18">
        <f t="shared" si="156"/>
        <v>4.7625428542145931</v>
      </c>
      <c r="CO60" s="18">
        <f t="shared" si="156"/>
        <v>4.706654713803597</v>
      </c>
      <c r="CP60" s="18">
        <f t="shared" si="156"/>
        <v>2.235567515465132</v>
      </c>
      <c r="CR60" s="68">
        <f t="shared" si="137"/>
        <v>-76.893706224398102</v>
      </c>
      <c r="CS60" s="69">
        <f t="shared" si="138"/>
        <v>20.410224146526815</v>
      </c>
      <c r="CT60" s="69">
        <f t="shared" si="139"/>
        <v>-56.483482077871294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0.75002668780774173</v>
      </c>
      <c r="C61" s="18">
        <f t="shared" si="148"/>
        <v>0.49885361692128111</v>
      </c>
      <c r="D61" s="18">
        <f t="shared" si="148"/>
        <v>0.46052377557816049</v>
      </c>
      <c r="E61" s="18">
        <f t="shared" si="148"/>
        <v>0.54164802696273862</v>
      </c>
      <c r="F61" s="18">
        <f t="shared" si="148"/>
        <v>0.57788841410062519</v>
      </c>
      <c r="H61" s="68">
        <f t="shared" si="105"/>
        <v>129.46770608424137</v>
      </c>
      <c r="I61" s="69">
        <f t="shared" si="106"/>
        <v>99.533762246030165</v>
      </c>
      <c r="J61" s="69">
        <f t="shared" si="107"/>
        <v>229.00146833027156</v>
      </c>
      <c r="L61" t="str">
        <f t="shared" si="140"/>
        <v>54 Textiles, printing and other skilled trades</v>
      </c>
      <c r="M61" s="18">
        <f t="shared" si="149"/>
        <v>0.76567912214415013</v>
      </c>
      <c r="N61" s="18">
        <f t="shared" si="149"/>
        <v>0.64422662738782999</v>
      </c>
      <c r="O61" s="18">
        <f t="shared" si="149"/>
        <v>0.68055323098627396</v>
      </c>
      <c r="P61" s="18">
        <f t="shared" si="149"/>
        <v>0.74849684235322789</v>
      </c>
      <c r="Q61" s="18">
        <f t="shared" si="149"/>
        <v>0.80422651179279081</v>
      </c>
      <c r="S61" s="68">
        <f t="shared" si="109"/>
        <v>120.06452504735225</v>
      </c>
      <c r="T61" s="69">
        <f t="shared" si="110"/>
        <v>102.09176888217513</v>
      </c>
      <c r="U61" s="69">
        <f t="shared" si="111"/>
        <v>222.15629392952735</v>
      </c>
      <c r="W61" t="str">
        <f t="shared" si="141"/>
        <v>54 Textiles, printing and other skilled trades</v>
      </c>
      <c r="X61" s="18">
        <f t="shared" si="150"/>
        <v>0.96582022890848318</v>
      </c>
      <c r="Y61" s="18">
        <f t="shared" si="150"/>
        <v>0.76813095538782361</v>
      </c>
      <c r="Z61" s="18">
        <f t="shared" si="150"/>
        <v>0.75177176900001819</v>
      </c>
      <c r="AA61" s="18">
        <f t="shared" si="150"/>
        <v>0.83445756533086601</v>
      </c>
      <c r="AB61" s="18">
        <f t="shared" si="150"/>
        <v>0.8430630324595253</v>
      </c>
      <c r="AD61" s="68">
        <f t="shared" si="113"/>
        <v>46.321070287793439</v>
      </c>
      <c r="AE61" s="69">
        <f t="shared" si="114"/>
        <v>71.212643146909315</v>
      </c>
      <c r="AF61" s="69">
        <f t="shared" si="115"/>
        <v>117.53371343470276</v>
      </c>
      <c r="AH61" t="str">
        <f t="shared" si="142"/>
        <v>54 Textiles, printing and other skilled trades</v>
      </c>
      <c r="AI61" s="18">
        <f t="shared" si="151"/>
        <v>1.1889606802388484</v>
      </c>
      <c r="AJ61" s="18">
        <f t="shared" si="151"/>
        <v>1.0846965196322711</v>
      </c>
      <c r="AK61" s="18">
        <f t="shared" si="151"/>
        <v>1.0562786281909784</v>
      </c>
      <c r="AL61" s="18">
        <f t="shared" si="151"/>
        <v>1.1411138390373048</v>
      </c>
      <c r="AM61" s="18">
        <f t="shared" si="151"/>
        <v>1.2423914777964664</v>
      </c>
      <c r="AO61" s="68">
        <f t="shared" si="117"/>
        <v>36.296714505899089</v>
      </c>
      <c r="AP61" s="69">
        <f t="shared" si="118"/>
        <v>68.562701692902721</v>
      </c>
      <c r="AQ61" s="69">
        <f t="shared" si="119"/>
        <v>104.85941619880181</v>
      </c>
      <c r="AS61" t="str">
        <f t="shared" si="143"/>
        <v>54 Textiles, printing and other skilled trades</v>
      </c>
      <c r="AT61" s="18">
        <f t="shared" si="152"/>
        <v>1.4468488027852251</v>
      </c>
      <c r="AU61" s="18">
        <f t="shared" si="152"/>
        <v>1.1329702182393337</v>
      </c>
      <c r="AV61" s="18">
        <f t="shared" si="152"/>
        <v>1.0464264131408791</v>
      </c>
      <c r="AW61" s="18">
        <f t="shared" si="152"/>
        <v>1.1574685433142593</v>
      </c>
      <c r="AX61" s="18">
        <f t="shared" si="152"/>
        <v>1.1689724199431166</v>
      </c>
      <c r="AZ61" s="68">
        <f t="shared" si="121"/>
        <v>43.892576292952803</v>
      </c>
      <c r="BA61" s="69">
        <f t="shared" si="122"/>
        <v>67.828582784944942</v>
      </c>
      <c r="BB61" s="69">
        <f t="shared" si="123"/>
        <v>111.72115907789775</v>
      </c>
      <c r="BD61" t="str">
        <f t="shared" si="144"/>
        <v>54 Textiles, printing and other skilled trades</v>
      </c>
      <c r="BE61" s="18">
        <f t="shared" si="153"/>
        <v>2.4178170973904387</v>
      </c>
      <c r="BF61" s="18">
        <f t="shared" si="153"/>
        <v>2.0603144509790003</v>
      </c>
      <c r="BG61" s="18">
        <f t="shared" si="153"/>
        <v>1.9627476773055499</v>
      </c>
      <c r="BH61" s="18">
        <f t="shared" si="153"/>
        <v>2.0376544581404978</v>
      </c>
      <c r="BI61" s="18">
        <f t="shared" si="153"/>
        <v>2.0029412962479691</v>
      </c>
      <c r="BK61" s="68">
        <f t="shared" si="125"/>
        <v>6.03738659417857</v>
      </c>
      <c r="BL61" s="69">
        <f t="shared" si="126"/>
        <v>41.686923927937301</v>
      </c>
      <c r="BM61" s="69">
        <f t="shared" si="127"/>
        <v>47.724310522115864</v>
      </c>
      <c r="BO61" t="str">
        <f t="shared" si="145"/>
        <v>54 Textiles, printing and other skilled trades</v>
      </c>
      <c r="BP61" s="18">
        <f t="shared" si="154"/>
        <v>2.7423985889386118</v>
      </c>
      <c r="BQ61" s="18">
        <f t="shared" si="154"/>
        <v>2.2529035635613295</v>
      </c>
      <c r="BR61" s="18">
        <f t="shared" si="154"/>
        <v>2.2261688780877953</v>
      </c>
      <c r="BS61" s="18">
        <f t="shared" si="154"/>
        <v>2.0773909385630627</v>
      </c>
      <c r="BT61" s="18">
        <f t="shared" si="154"/>
        <v>2.0220903316402921</v>
      </c>
      <c r="BV61" s="68">
        <f t="shared" si="129"/>
        <v>-37.081924578655212</v>
      </c>
      <c r="BW61" s="69">
        <f t="shared" si="130"/>
        <v>30.121220518270558</v>
      </c>
      <c r="BX61" s="69">
        <f t="shared" si="131"/>
        <v>-6.9607040603846553</v>
      </c>
      <c r="BZ61" t="str">
        <f t="shared" si="146"/>
        <v>54 Textiles, printing and other skilled trades</v>
      </c>
      <c r="CA61" s="18">
        <f t="shared" si="155"/>
        <v>3.1109639143013341</v>
      </c>
      <c r="CB61" s="18">
        <f t="shared" si="155"/>
        <v>2.7227840370138057</v>
      </c>
      <c r="CC61" s="18">
        <f t="shared" si="155"/>
        <v>2.8571780830511186</v>
      </c>
      <c r="CD61" s="18">
        <f t="shared" si="155"/>
        <v>2.8705350126987503</v>
      </c>
      <c r="CE61" s="18">
        <f t="shared" si="155"/>
        <v>3.0104459810993931</v>
      </c>
      <c r="CG61" s="68">
        <f t="shared" si="133"/>
        <v>-37.117393676762916</v>
      </c>
      <c r="CH61" s="69">
        <f t="shared" si="134"/>
        <v>27.682939210101075</v>
      </c>
      <c r="CI61" s="69">
        <f t="shared" si="135"/>
        <v>-9.4344544666618386</v>
      </c>
      <c r="CK61" t="str">
        <f t="shared" si="147"/>
        <v>54 Textiles, printing and other skilled trades</v>
      </c>
      <c r="CL61" s="18">
        <f t="shared" si="156"/>
        <v>3.7573744255752217</v>
      </c>
      <c r="CM61" s="18">
        <f t="shared" si="156"/>
        <v>3.4624328278120231</v>
      </c>
      <c r="CN61" s="18">
        <f t="shared" si="156"/>
        <v>3.620704468697785</v>
      </c>
      <c r="CO61" s="18">
        <f t="shared" si="156"/>
        <v>3.0255000326915464</v>
      </c>
      <c r="CP61" s="18">
        <f t="shared" si="156"/>
        <v>2.8970924197776124</v>
      </c>
      <c r="CR61" s="68">
        <f t="shared" si="137"/>
        <v>-60.613202637742383</v>
      </c>
      <c r="CS61" s="69">
        <f t="shared" si="138"/>
        <v>19.757160878984532</v>
      </c>
      <c r="CT61" s="69">
        <f t="shared" si="139"/>
        <v>-40.856041758757847</v>
      </c>
    </row>
    <row r="62" spans="1:98" x14ac:dyDescent="0.2">
      <c r="A62" t="str">
        <f t="shared" si="103"/>
        <v>61 Caring personal service occupations</v>
      </c>
      <c r="B62" s="18">
        <f t="shared" si="148"/>
        <v>0.3965553811710173</v>
      </c>
      <c r="C62" s="18">
        <f t="shared" si="148"/>
        <v>0.37949293085259445</v>
      </c>
      <c r="D62" s="18">
        <f t="shared" si="148"/>
        <v>0.32306443300757104</v>
      </c>
      <c r="E62" s="18">
        <f t="shared" si="148"/>
        <v>0.41784832269975702</v>
      </c>
      <c r="F62" s="18">
        <f t="shared" si="148"/>
        <v>0.47664835382274584</v>
      </c>
      <c r="H62" s="68">
        <f t="shared" si="105"/>
        <v>169.79791715281618</v>
      </c>
      <c r="I62" s="69">
        <f t="shared" si="106"/>
        <v>121.16584967856572</v>
      </c>
      <c r="J62" s="69">
        <f t="shared" si="107"/>
        <v>290.96376683138192</v>
      </c>
      <c r="L62" t="str">
        <f t="shared" si="140"/>
        <v>61 Caring personal service occupations</v>
      </c>
      <c r="M62" s="18">
        <f t="shared" si="149"/>
        <v>2.8373637344434393</v>
      </c>
      <c r="N62" s="18">
        <f t="shared" si="149"/>
        <v>2.9844698294436718</v>
      </c>
      <c r="O62" s="18">
        <f t="shared" si="149"/>
        <v>2.5548049482198802</v>
      </c>
      <c r="P62" s="18">
        <f t="shared" si="149"/>
        <v>3.1149907474617122</v>
      </c>
      <c r="Q62" s="18">
        <f t="shared" si="149"/>
        <v>3.608085026315754</v>
      </c>
      <c r="S62" s="68">
        <f t="shared" si="109"/>
        <v>162.99819505607957</v>
      </c>
      <c r="T62" s="69">
        <f t="shared" si="110"/>
        <v>121.64017220697379</v>
      </c>
      <c r="U62" s="69">
        <f t="shared" si="111"/>
        <v>284.6383672630534</v>
      </c>
      <c r="W62" t="str">
        <f t="shared" si="141"/>
        <v>61 Caring personal service occupations</v>
      </c>
      <c r="X62" s="18">
        <f t="shared" si="150"/>
        <v>4.7117101846740432</v>
      </c>
      <c r="Y62" s="18">
        <f t="shared" si="150"/>
        <v>4.7775147315644269</v>
      </c>
      <c r="Z62" s="18">
        <f t="shared" si="150"/>
        <v>4.0995464555104668</v>
      </c>
      <c r="AA62" s="18">
        <f t="shared" si="150"/>
        <v>4.6511004016877777</v>
      </c>
      <c r="AB62" s="18">
        <f t="shared" si="150"/>
        <v>4.6503231620510794</v>
      </c>
      <c r="AD62" s="68">
        <f t="shared" si="113"/>
        <v>48.006284926885314</v>
      </c>
      <c r="AE62" s="69">
        <f t="shared" si="114"/>
        <v>86.709200277644413</v>
      </c>
      <c r="AF62" s="69">
        <f t="shared" si="115"/>
        <v>134.71548520452973</v>
      </c>
      <c r="AH62" t="str">
        <f t="shared" si="142"/>
        <v>61 Caring personal service occupations</v>
      </c>
      <c r="AI62" s="18">
        <f t="shared" si="151"/>
        <v>13.691223046447812</v>
      </c>
      <c r="AJ62" s="18">
        <f t="shared" si="151"/>
        <v>13.540139739605264</v>
      </c>
      <c r="AK62" s="18">
        <f t="shared" si="151"/>
        <v>12.060373420043545</v>
      </c>
      <c r="AL62" s="18">
        <f t="shared" si="151"/>
        <v>12.874150933759775</v>
      </c>
      <c r="AM62" s="18">
        <f t="shared" si="151"/>
        <v>11.564566520966927</v>
      </c>
      <c r="AO62" s="68">
        <f t="shared" si="117"/>
        <v>11.115340095538723</v>
      </c>
      <c r="AP62" s="69">
        <f t="shared" si="118"/>
        <v>65.941198214988844</v>
      </c>
      <c r="AQ62" s="69">
        <f t="shared" si="119"/>
        <v>77.056538310527571</v>
      </c>
      <c r="AS62" t="str">
        <f t="shared" si="143"/>
        <v>61 Caring personal service occupations</v>
      </c>
      <c r="AT62" s="18">
        <f t="shared" si="152"/>
        <v>7.9286975154988228</v>
      </c>
      <c r="AU62" s="18">
        <f t="shared" si="152"/>
        <v>7.9276297394444724</v>
      </c>
      <c r="AV62" s="18">
        <f t="shared" si="152"/>
        <v>6.8635581456133323</v>
      </c>
      <c r="AW62" s="18">
        <f t="shared" si="152"/>
        <v>7.1409672514777176</v>
      </c>
      <c r="AX62" s="18">
        <f t="shared" si="152"/>
        <v>6.5031720168234557</v>
      </c>
      <c r="AZ62" s="68">
        <f t="shared" si="121"/>
        <v>22.044648641383986</v>
      </c>
      <c r="BA62" s="69">
        <f t="shared" si="122"/>
        <v>71.047691456856441</v>
      </c>
      <c r="BB62" s="69">
        <f t="shared" si="123"/>
        <v>93.092340098240427</v>
      </c>
      <c r="BD62" t="str">
        <f t="shared" si="144"/>
        <v>61 Caring personal service occupations</v>
      </c>
      <c r="BE62" s="18">
        <f t="shared" si="153"/>
        <v>12.464823440945707</v>
      </c>
      <c r="BF62" s="18">
        <f t="shared" si="153"/>
        <v>13.254189932635512</v>
      </c>
      <c r="BG62" s="18">
        <f t="shared" si="153"/>
        <v>12.64505013368483</v>
      </c>
      <c r="BH62" s="18">
        <f t="shared" si="153"/>
        <v>14.945663550372796</v>
      </c>
      <c r="BI62" s="18">
        <f t="shared" si="153"/>
        <v>17.626653512492137</v>
      </c>
      <c r="BK62" s="68">
        <f t="shared" si="125"/>
        <v>44.845357137808392</v>
      </c>
      <c r="BL62" s="69">
        <f t="shared" si="126"/>
        <v>69.748650727933054</v>
      </c>
      <c r="BM62" s="69">
        <f t="shared" si="127"/>
        <v>114.59400786574143</v>
      </c>
      <c r="BO62" t="str">
        <f t="shared" si="145"/>
        <v>61 Caring personal service occupations</v>
      </c>
      <c r="BP62" s="18">
        <f t="shared" si="154"/>
        <v>9.8266726604607886</v>
      </c>
      <c r="BQ62" s="18">
        <f t="shared" si="154"/>
        <v>9.92747795649524</v>
      </c>
      <c r="BR62" s="18">
        <f t="shared" si="154"/>
        <v>9.8564041367592026</v>
      </c>
      <c r="BS62" s="18">
        <f t="shared" si="154"/>
        <v>10.04638847367311</v>
      </c>
      <c r="BT62" s="18">
        <f t="shared" si="154"/>
        <v>9.8965584626477519</v>
      </c>
      <c r="BV62" s="68">
        <f t="shared" si="129"/>
        <v>-30.449753071611209</v>
      </c>
      <c r="BW62" s="69">
        <f t="shared" si="130"/>
        <v>42.807897918720208</v>
      </c>
      <c r="BX62" s="69">
        <f t="shared" si="131"/>
        <v>12.358144847109003</v>
      </c>
      <c r="BZ62" t="str">
        <f t="shared" si="146"/>
        <v>61 Caring personal service occupations</v>
      </c>
      <c r="CA62" s="18">
        <f t="shared" si="155"/>
        <v>3.9958122726390926</v>
      </c>
      <c r="CB62" s="18">
        <f t="shared" si="155"/>
        <v>2.5773423245081717</v>
      </c>
      <c r="CC62" s="18">
        <f t="shared" si="155"/>
        <v>2.3000929612793488</v>
      </c>
      <c r="CD62" s="18">
        <f t="shared" si="155"/>
        <v>1.7621624272448573</v>
      </c>
      <c r="CE62" s="18">
        <f t="shared" si="155"/>
        <v>1.9044235774136269</v>
      </c>
      <c r="CG62" s="68">
        <f t="shared" si="133"/>
        <v>-50.585413477688299</v>
      </c>
      <c r="CH62" s="69">
        <f t="shared" si="134"/>
        <v>20.480425131148181</v>
      </c>
      <c r="CI62" s="69">
        <f t="shared" si="135"/>
        <v>-30.104988346540118</v>
      </c>
      <c r="CK62" t="str">
        <f t="shared" si="147"/>
        <v>61 Caring personal service occupations</v>
      </c>
      <c r="CL62" s="18">
        <f t="shared" si="156"/>
        <v>1.5202719257994224</v>
      </c>
      <c r="CM62" s="18">
        <f t="shared" si="156"/>
        <v>1.5971249978376649</v>
      </c>
      <c r="CN62" s="18">
        <f t="shared" si="156"/>
        <v>1.6384670602649773</v>
      </c>
      <c r="CO62" s="18">
        <f t="shared" si="156"/>
        <v>2.191693187565769</v>
      </c>
      <c r="CP62" s="18">
        <f t="shared" si="156"/>
        <v>2.9328067638271431</v>
      </c>
      <c r="CR62" s="68">
        <f t="shared" si="137"/>
        <v>-11.889608412197656</v>
      </c>
      <c r="CS62" s="69">
        <f t="shared" si="138"/>
        <v>30.537153363803458</v>
      </c>
      <c r="CT62" s="69">
        <f t="shared" si="139"/>
        <v>18.647544951605806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0.21631407921129711</v>
      </c>
      <c r="C63" s="18">
        <f t="shared" si="148"/>
        <v>0.26708943337035496</v>
      </c>
      <c r="D63" s="18">
        <f t="shared" si="148"/>
        <v>0.28786758659492828</v>
      </c>
      <c r="E63" s="18">
        <f t="shared" si="148"/>
        <v>0.33808008144327645</v>
      </c>
      <c r="F63" s="18">
        <f t="shared" si="148"/>
        <v>0.41891450225721283</v>
      </c>
      <c r="H63" s="68">
        <f t="shared" si="105"/>
        <v>166.11065975088138</v>
      </c>
      <c r="I63" s="69">
        <f t="shared" si="106"/>
        <v>114.86573101396354</v>
      </c>
      <c r="J63" s="69">
        <f t="shared" si="107"/>
        <v>280.97639076484489</v>
      </c>
      <c r="L63" t="str">
        <f t="shared" si="140"/>
        <v>62 Leisure, travel and related personal service occupations</v>
      </c>
      <c r="M63" s="18">
        <f t="shared" si="149"/>
        <v>0.50664271204563416</v>
      </c>
      <c r="N63" s="18">
        <f t="shared" si="149"/>
        <v>0.53420662473875413</v>
      </c>
      <c r="O63" s="18">
        <f t="shared" si="149"/>
        <v>0.4187746041511427</v>
      </c>
      <c r="P63" s="18">
        <f t="shared" si="149"/>
        <v>0.46691215211653297</v>
      </c>
      <c r="Q63" s="18">
        <f t="shared" si="149"/>
        <v>0.54305928762616507</v>
      </c>
      <c r="S63" s="68">
        <f t="shared" si="109"/>
        <v>141.49083993673463</v>
      </c>
      <c r="T63" s="69">
        <f t="shared" si="110"/>
        <v>100.29977055428876</v>
      </c>
      <c r="U63" s="69">
        <f t="shared" si="111"/>
        <v>241.79061049102336</v>
      </c>
      <c r="W63" t="str">
        <f t="shared" si="141"/>
        <v>62 Leisure, travel and related personal service occupations</v>
      </c>
      <c r="X63" s="18">
        <f t="shared" si="150"/>
        <v>1.0582598014757338</v>
      </c>
      <c r="Y63" s="18">
        <f t="shared" si="150"/>
        <v>1.2448406518345776</v>
      </c>
      <c r="Z63" s="18">
        <f t="shared" si="150"/>
        <v>1.0367420465183137</v>
      </c>
      <c r="AA63" s="18">
        <f t="shared" si="150"/>
        <v>1.2287294765159109</v>
      </c>
      <c r="AB63" s="18">
        <f t="shared" si="150"/>
        <v>1.4540023676817948</v>
      </c>
      <c r="AD63" s="68">
        <f t="shared" si="113"/>
        <v>82.98994941582356</v>
      </c>
      <c r="AE63" s="69">
        <f t="shared" si="114"/>
        <v>89.767825713833133</v>
      </c>
      <c r="AF63" s="69">
        <f t="shared" si="115"/>
        <v>172.75777512965669</v>
      </c>
      <c r="AH63" t="str">
        <f t="shared" si="142"/>
        <v>62 Leisure, travel and related personal service occupations</v>
      </c>
      <c r="AI63" s="18">
        <f t="shared" si="151"/>
        <v>2.0386040323212389</v>
      </c>
      <c r="AJ63" s="18">
        <f t="shared" si="151"/>
        <v>2.7841610029933732</v>
      </c>
      <c r="AK63" s="18">
        <f t="shared" si="151"/>
        <v>2.4274430749663356</v>
      </c>
      <c r="AL63" s="18">
        <f t="shared" si="151"/>
        <v>2.7725708299971892</v>
      </c>
      <c r="AM63" s="18">
        <f t="shared" si="151"/>
        <v>3.250661568258125</v>
      </c>
      <c r="AO63" s="68">
        <f t="shared" si="117"/>
        <v>55.177274115821248</v>
      </c>
      <c r="AP63" s="69">
        <f t="shared" si="118"/>
        <v>80.548535297504998</v>
      </c>
      <c r="AQ63" s="69">
        <f t="shared" si="119"/>
        <v>135.72580941332626</v>
      </c>
      <c r="AS63" t="str">
        <f t="shared" si="143"/>
        <v>62 Leisure, travel and related personal service occupations</v>
      </c>
      <c r="AT63" s="18">
        <f t="shared" si="152"/>
        <v>2.5627372608185932</v>
      </c>
      <c r="AU63" s="18">
        <f t="shared" si="152"/>
        <v>3.3721596728128973</v>
      </c>
      <c r="AV63" s="18">
        <f t="shared" si="152"/>
        <v>3.1462718511318597</v>
      </c>
      <c r="AW63" s="18">
        <f t="shared" si="152"/>
        <v>3.4723323724597646</v>
      </c>
      <c r="AX63" s="18">
        <f t="shared" si="152"/>
        <v>4.0021597058584399</v>
      </c>
      <c r="AZ63" s="68">
        <f t="shared" si="121"/>
        <v>63.84794063773046</v>
      </c>
      <c r="BA63" s="69">
        <f t="shared" si="122"/>
        <v>83.101914468294751</v>
      </c>
      <c r="BB63" s="69">
        <f t="shared" si="123"/>
        <v>146.94985510602521</v>
      </c>
      <c r="BD63" t="str">
        <f t="shared" si="144"/>
        <v>62 Leisure, travel and related personal service occupations</v>
      </c>
      <c r="BE63" s="18">
        <f t="shared" si="153"/>
        <v>2.5766353059106137</v>
      </c>
      <c r="BF63" s="18">
        <f t="shared" si="153"/>
        <v>2.81579661871318</v>
      </c>
      <c r="BG63" s="18">
        <f t="shared" si="153"/>
        <v>2.5925963260117735</v>
      </c>
      <c r="BH63" s="18">
        <f t="shared" si="153"/>
        <v>2.482395710964822</v>
      </c>
      <c r="BI63" s="18">
        <f t="shared" si="153"/>
        <v>2.1442858372613114</v>
      </c>
      <c r="BK63" s="68">
        <f t="shared" si="125"/>
        <v>-14.058477599847929</v>
      </c>
      <c r="BL63" s="69">
        <f t="shared" si="126"/>
        <v>41.011962743891026</v>
      </c>
      <c r="BM63" s="69">
        <f t="shared" si="127"/>
        <v>26.9534851440431</v>
      </c>
      <c r="BO63" t="str">
        <f t="shared" si="145"/>
        <v>62 Leisure, travel and related personal service occupations</v>
      </c>
      <c r="BP63" s="18">
        <f t="shared" si="154"/>
        <v>2.7223008394051704</v>
      </c>
      <c r="BQ63" s="18">
        <f t="shared" si="154"/>
        <v>2.9739541978875277</v>
      </c>
      <c r="BR63" s="18">
        <f t="shared" si="154"/>
        <v>2.9482753044465211</v>
      </c>
      <c r="BS63" s="18">
        <f t="shared" si="154"/>
        <v>2.7119237652389367</v>
      </c>
      <c r="BT63" s="18">
        <f t="shared" si="154"/>
        <v>2.6141987281717189</v>
      </c>
      <c r="BV63" s="68">
        <f t="shared" si="129"/>
        <v>-38.580885843124896</v>
      </c>
      <c r="BW63" s="69">
        <f t="shared" si="130"/>
        <v>36.217332929032366</v>
      </c>
      <c r="BX63" s="69">
        <f t="shared" si="131"/>
        <v>-2.3635529140925318</v>
      </c>
      <c r="BZ63" t="str">
        <f t="shared" si="146"/>
        <v>62 Leisure, travel and related personal service occupations</v>
      </c>
      <c r="CA63" s="18">
        <f t="shared" si="155"/>
        <v>2.5049466741804207</v>
      </c>
      <c r="CB63" s="18">
        <f t="shared" si="155"/>
        <v>3.1712385630401392</v>
      </c>
      <c r="CC63" s="18">
        <f t="shared" si="155"/>
        <v>3.0364348299563635</v>
      </c>
      <c r="CD63" s="18">
        <f t="shared" si="155"/>
        <v>3.0370961028194605</v>
      </c>
      <c r="CE63" s="18">
        <f t="shared" si="155"/>
        <v>3.1589988010895276</v>
      </c>
      <c r="CG63" s="68">
        <f t="shared" si="133"/>
        <v>-37.909879627869181</v>
      </c>
      <c r="CH63" s="69">
        <f t="shared" si="134"/>
        <v>31.975052372992955</v>
      </c>
      <c r="CI63" s="69">
        <f t="shared" si="135"/>
        <v>-5.9348272548762226</v>
      </c>
      <c r="CK63" t="str">
        <f t="shared" si="147"/>
        <v>62 Leisure, travel and related personal service occupations</v>
      </c>
      <c r="CL63" s="18">
        <f t="shared" si="156"/>
        <v>2.675886294809291</v>
      </c>
      <c r="CM63" s="18">
        <f t="shared" si="156"/>
        <v>2.7677504855374435</v>
      </c>
      <c r="CN63" s="18">
        <f t="shared" si="156"/>
        <v>2.8206602594041432</v>
      </c>
      <c r="CO63" s="18">
        <f t="shared" si="156"/>
        <v>2.6642980714402738</v>
      </c>
      <c r="CP63" s="18">
        <f t="shared" si="156"/>
        <v>2.5544395596939533</v>
      </c>
      <c r="CR63" s="68">
        <f t="shared" si="137"/>
        <v>-55.421418142757382</v>
      </c>
      <c r="CS63" s="69">
        <f t="shared" si="138"/>
        <v>23.192070749067835</v>
      </c>
      <c r="CT63" s="69">
        <f t="shared" si="139"/>
        <v>-32.229347393689551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1.7084531095454648E-2</v>
      </c>
      <c r="C64" s="18">
        <f t="shared" si="148"/>
        <v>1.3919692326768625E-2</v>
      </c>
      <c r="D64" s="18">
        <f t="shared" si="148"/>
        <v>1.4469939272262209E-2</v>
      </c>
      <c r="E64" s="18">
        <f t="shared" si="148"/>
        <v>1.5057613997418565E-2</v>
      </c>
      <c r="F64" s="18">
        <f t="shared" si="148"/>
        <v>1.7778408144715301E-2</v>
      </c>
      <c r="H64" s="68">
        <f t="shared" si="105"/>
        <v>124.67554659890432</v>
      </c>
      <c r="I64" s="69">
        <f t="shared" si="106"/>
        <v>100.14045610746744</v>
      </c>
      <c r="J64" s="69">
        <f t="shared" si="107"/>
        <v>224.81600270637179</v>
      </c>
      <c r="L64" t="str">
        <f t="shared" si="140"/>
        <v>63 Community and civil enforcement occupations</v>
      </c>
      <c r="M64" s="18">
        <f t="shared" si="149"/>
        <v>4.2804331238140411E-2</v>
      </c>
      <c r="N64" s="18">
        <f t="shared" si="149"/>
        <v>3.0950780955215262E-2</v>
      </c>
      <c r="O64" s="18">
        <f t="shared" si="149"/>
        <v>3.6820258754039249E-2</v>
      </c>
      <c r="P64" s="18">
        <f t="shared" si="149"/>
        <v>3.1836700032810243E-2</v>
      </c>
      <c r="Q64" s="18">
        <f t="shared" si="149"/>
        <v>3.4950460305752967E-2</v>
      </c>
      <c r="S64" s="68">
        <f t="shared" si="109"/>
        <v>76.766440585086528</v>
      </c>
      <c r="T64" s="69">
        <f t="shared" si="110"/>
        <v>81.020286597877828</v>
      </c>
      <c r="U64" s="69">
        <f t="shared" si="111"/>
        <v>157.78672718296437</v>
      </c>
      <c r="W64" t="str">
        <f t="shared" si="141"/>
        <v>63 Community and civil enforcement occupations</v>
      </c>
      <c r="X64" s="18">
        <f t="shared" si="150"/>
        <v>8.6025051850169343E-2</v>
      </c>
      <c r="Y64" s="18">
        <f t="shared" si="150"/>
        <v>8.1561721427913805E-2</v>
      </c>
      <c r="Z64" s="18">
        <f t="shared" si="150"/>
        <v>8.7498148653801372E-2</v>
      </c>
      <c r="AA64" s="18">
        <f t="shared" si="150"/>
        <v>9.3680737325134045E-2</v>
      </c>
      <c r="AB64" s="18">
        <f t="shared" si="150"/>
        <v>0.10786643188905234</v>
      </c>
      <c r="AD64" s="68">
        <f t="shared" si="113"/>
        <v>60.849710879871878</v>
      </c>
      <c r="AE64" s="69">
        <f t="shared" si="114"/>
        <v>85.680070851416048</v>
      </c>
      <c r="AF64" s="69">
        <f t="shared" si="115"/>
        <v>146.52978173128793</v>
      </c>
      <c r="AH64" t="str">
        <f t="shared" si="142"/>
        <v>63 Community and civil enforcement occupations</v>
      </c>
      <c r="AI64" s="18">
        <f t="shared" si="151"/>
        <v>8.0983573317355076E-2</v>
      </c>
      <c r="AJ64" s="18">
        <f t="shared" si="151"/>
        <v>7.7853627005877862E-2</v>
      </c>
      <c r="AK64" s="18">
        <f t="shared" si="151"/>
        <v>0.10276902482696831</v>
      </c>
      <c r="AL64" s="18">
        <f t="shared" si="151"/>
        <v>9.6899374442924305E-2</v>
      </c>
      <c r="AM64" s="18">
        <f t="shared" si="151"/>
        <v>0.11827653358281372</v>
      </c>
      <c r="AO64" s="68">
        <f t="shared" si="117"/>
        <v>33.364969039128461</v>
      </c>
      <c r="AP64" s="69">
        <f t="shared" si="118"/>
        <v>66.958969668439423</v>
      </c>
      <c r="AQ64" s="69">
        <f t="shared" si="119"/>
        <v>100.32393870756789</v>
      </c>
      <c r="AS64" t="str">
        <f t="shared" si="143"/>
        <v>63 Community and civil enforcement occupations</v>
      </c>
      <c r="AT64" s="18">
        <f t="shared" si="152"/>
        <v>8.3029182815648403E-2</v>
      </c>
      <c r="AU64" s="18">
        <f t="shared" si="152"/>
        <v>6.9160821903670108E-2</v>
      </c>
      <c r="AV64" s="18">
        <f t="shared" si="152"/>
        <v>8.093718935869948E-2</v>
      </c>
      <c r="AW64" s="18">
        <f t="shared" si="152"/>
        <v>6.6209639186174479E-2</v>
      </c>
      <c r="AX64" s="18">
        <f t="shared" si="152"/>
        <v>6.5981065230495517E-2</v>
      </c>
      <c r="AZ64" s="68">
        <f t="shared" si="121"/>
        <v>5.0059771479863171</v>
      </c>
      <c r="BA64" s="69">
        <f t="shared" si="122"/>
        <v>57.967898468991187</v>
      </c>
      <c r="BB64" s="69">
        <f t="shared" si="123"/>
        <v>62.973875616977502</v>
      </c>
      <c r="BD64" t="str">
        <f t="shared" si="144"/>
        <v>63 Community and civil enforcement occupations</v>
      </c>
      <c r="BE64" s="18">
        <f t="shared" si="153"/>
        <v>8.7142885390482858E-2</v>
      </c>
      <c r="BF64" s="18">
        <f t="shared" si="153"/>
        <v>6.1514732853617235E-2</v>
      </c>
      <c r="BG64" s="18">
        <f t="shared" si="153"/>
        <v>8.715037005581025E-2</v>
      </c>
      <c r="BH64" s="18">
        <f t="shared" si="153"/>
        <v>5.7585737179510481E-2</v>
      </c>
      <c r="BI64" s="18">
        <f t="shared" si="153"/>
        <v>6.2238524557799831E-2</v>
      </c>
      <c r="BK64" s="68">
        <f t="shared" si="125"/>
        <v>-25.792923907064232</v>
      </c>
      <c r="BL64" s="69">
        <f t="shared" si="126"/>
        <v>25.092095989662276</v>
      </c>
      <c r="BM64" s="69">
        <f t="shared" si="127"/>
        <v>-0.70082791740195394</v>
      </c>
      <c r="BO64" t="str">
        <f t="shared" si="145"/>
        <v>63 Community and civil enforcement occupations</v>
      </c>
      <c r="BP64" s="18">
        <f t="shared" si="154"/>
        <v>0.11999225466589362</v>
      </c>
      <c r="BQ64" s="18">
        <f t="shared" si="154"/>
        <v>0.10208701716174033</v>
      </c>
      <c r="BR64" s="18">
        <f t="shared" si="154"/>
        <v>0.13416573300914905</v>
      </c>
      <c r="BS64" s="18">
        <f t="shared" si="154"/>
        <v>0.10727088401186002</v>
      </c>
      <c r="BT64" s="18">
        <f t="shared" si="154"/>
        <v>0.12413468125233688</v>
      </c>
      <c r="BV64" s="68">
        <f t="shared" si="129"/>
        <v>-35.910850294093613</v>
      </c>
      <c r="BW64" s="69">
        <f t="shared" si="130"/>
        <v>29.085894255275363</v>
      </c>
      <c r="BX64" s="69">
        <f t="shared" si="131"/>
        <v>-6.8249560388182475</v>
      </c>
      <c r="BZ64" t="str">
        <f t="shared" si="146"/>
        <v>63 Community and civil enforcement occupations</v>
      </c>
      <c r="CA64" s="18">
        <f t="shared" si="155"/>
        <v>0.15194007108673552</v>
      </c>
      <c r="CB64" s="18">
        <f t="shared" si="155"/>
        <v>0.13720186991895594</v>
      </c>
      <c r="CC64" s="18">
        <f t="shared" si="155"/>
        <v>0.19119066612440638</v>
      </c>
      <c r="CD64" s="18">
        <f t="shared" si="155"/>
        <v>0.17063860530708674</v>
      </c>
      <c r="CE64" s="18">
        <f t="shared" si="155"/>
        <v>0.21578394867200831</v>
      </c>
      <c r="CG64" s="68">
        <f t="shared" si="133"/>
        <v>-32.641957916965403</v>
      </c>
      <c r="CH64" s="69">
        <f t="shared" si="134"/>
        <v>29.535925028829762</v>
      </c>
      <c r="CI64" s="69">
        <f t="shared" si="135"/>
        <v>-3.1060328881356414</v>
      </c>
      <c r="CK64" t="str">
        <f t="shared" si="147"/>
        <v>63 Community and civil enforcement occupations</v>
      </c>
      <c r="CL64" s="18">
        <f t="shared" si="156"/>
        <v>0.13070095161654116</v>
      </c>
      <c r="CM64" s="18">
        <f t="shared" si="156"/>
        <v>9.8818455574814459E-2</v>
      </c>
      <c r="CN64" s="18">
        <f t="shared" si="156"/>
        <v>0.14925373952477572</v>
      </c>
      <c r="CO64" s="18">
        <f t="shared" si="156"/>
        <v>0.10070500862168932</v>
      </c>
      <c r="CP64" s="18">
        <f t="shared" si="156"/>
        <v>0.1108294964052844</v>
      </c>
      <c r="CR64" s="68">
        <f t="shared" si="137"/>
        <v>-63.44796712386416</v>
      </c>
      <c r="CS64" s="69">
        <f t="shared" si="138"/>
        <v>14.872709774733631</v>
      </c>
      <c r="CT64" s="69">
        <f t="shared" si="139"/>
        <v>-48.575257349130524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1.3439781925256271</v>
      </c>
      <c r="C65" s="18">
        <f t="shared" si="157"/>
        <v>1.1068155436045108</v>
      </c>
      <c r="D65" s="18">
        <f t="shared" si="157"/>
        <v>0.99955199491524904</v>
      </c>
      <c r="E65" s="18">
        <f t="shared" si="157"/>
        <v>1.0288995569946546</v>
      </c>
      <c r="F65" s="18">
        <f t="shared" si="157"/>
        <v>0.99782017460356676</v>
      </c>
      <c r="H65" s="68">
        <f t="shared" si="105"/>
        <v>82.547770621709859</v>
      </c>
      <c r="I65" s="69">
        <f t="shared" si="106"/>
        <v>78.645020874631811</v>
      </c>
      <c r="J65" s="69">
        <f t="shared" si="107"/>
        <v>161.19279149634167</v>
      </c>
      <c r="L65" t="str">
        <f t="shared" si="140"/>
        <v>71 Sales occupations</v>
      </c>
      <c r="M65" s="18">
        <f t="shared" ref="M65:Q70" si="158">M28/M$35*100</f>
        <v>2.223911229684691</v>
      </c>
      <c r="N65" s="18">
        <f t="shared" si="158"/>
        <v>2.0973547359455789</v>
      </c>
      <c r="O65" s="18">
        <f t="shared" si="158"/>
        <v>1.8509355551901954</v>
      </c>
      <c r="P65" s="18">
        <f t="shared" si="158"/>
        <v>1.9814575139651445</v>
      </c>
      <c r="Q65" s="18">
        <f t="shared" si="158"/>
        <v>2.1373644243064889</v>
      </c>
      <c r="S65" s="68">
        <f t="shared" si="109"/>
        <v>115.040881514353</v>
      </c>
      <c r="T65" s="69">
        <f t="shared" si="110"/>
        <v>88.32618255802781</v>
      </c>
      <c r="U65" s="69">
        <f t="shared" si="111"/>
        <v>203.3670640723808</v>
      </c>
      <c r="W65" t="str">
        <f t="shared" si="141"/>
        <v>71 Sales occupations</v>
      </c>
      <c r="X65" s="18">
        <f t="shared" ref="X65:AB70" si="159">X28/X$35*100</f>
        <v>4.309960319874417</v>
      </c>
      <c r="Y65" s="18">
        <f t="shared" si="159"/>
        <v>4.2184843578191655</v>
      </c>
      <c r="Z65" s="18">
        <f t="shared" si="159"/>
        <v>3.8969082133775803</v>
      </c>
      <c r="AA65" s="18">
        <f t="shared" si="159"/>
        <v>4.0290489779417316</v>
      </c>
      <c r="AB65" s="18">
        <f t="shared" si="159"/>
        <v>4.3119463977262278</v>
      </c>
      <c r="AD65" s="68">
        <f t="shared" si="113"/>
        <v>44.37301045957004</v>
      </c>
      <c r="AE65" s="69">
        <f t="shared" si="114"/>
        <v>68.269524078341959</v>
      </c>
      <c r="AF65" s="69">
        <f t="shared" si="115"/>
        <v>112.642534537912</v>
      </c>
      <c r="AH65" t="str">
        <f t="shared" si="142"/>
        <v>71 Sales occupations</v>
      </c>
      <c r="AI65" s="18">
        <f t="shared" ref="AI65:AM70" si="160">AI28/AI$35*100</f>
        <v>4.8193909024150887</v>
      </c>
      <c r="AJ65" s="18">
        <f t="shared" si="160"/>
        <v>4.799148874819644</v>
      </c>
      <c r="AK65" s="18">
        <f t="shared" si="160"/>
        <v>4.7242403722008364</v>
      </c>
      <c r="AL65" s="18">
        <f t="shared" si="160"/>
        <v>4.953914630631167</v>
      </c>
      <c r="AM65" s="18">
        <f t="shared" si="160"/>
        <v>5.3039767510099107</v>
      </c>
      <c r="AO65" s="68">
        <f t="shared" si="117"/>
        <v>30.099324384992361</v>
      </c>
      <c r="AP65" s="69">
        <f t="shared" si="118"/>
        <v>64.770913431680228</v>
      </c>
      <c r="AQ65" s="69">
        <f t="shared" si="119"/>
        <v>94.870237816672585</v>
      </c>
      <c r="AS65" t="str">
        <f t="shared" si="143"/>
        <v>71 Sales occupations</v>
      </c>
      <c r="AT65" s="18">
        <f t="shared" ref="AT65:AX70" si="161">AT28/AT$35*100</f>
        <v>4.3170227063653055</v>
      </c>
      <c r="AU65" s="18">
        <f t="shared" si="161"/>
        <v>4.1349391801558637</v>
      </c>
      <c r="AV65" s="18">
        <f t="shared" si="161"/>
        <v>3.6954609023633163</v>
      </c>
      <c r="AW65" s="18">
        <f t="shared" si="161"/>
        <v>3.4994704073532099</v>
      </c>
      <c r="AX65" s="18">
        <f t="shared" si="161"/>
        <v>3.5042143174745162</v>
      </c>
      <c r="AZ65" s="68">
        <f t="shared" si="121"/>
        <v>22.141954361401318</v>
      </c>
      <c r="BA65" s="69">
        <f t="shared" si="122"/>
        <v>52.841312019759613</v>
      </c>
      <c r="BB65" s="69">
        <f t="shared" si="123"/>
        <v>74.983266381160931</v>
      </c>
      <c r="BD65" t="str">
        <f t="shared" si="144"/>
        <v>71 Sales occupations</v>
      </c>
      <c r="BE65" s="18">
        <f t="shared" ref="BE65:BI70" si="162">BE28/BE$35*100</f>
        <v>8.1731060106641209</v>
      </c>
      <c r="BF65" s="18">
        <f t="shared" si="162"/>
        <v>8.1689610053410373</v>
      </c>
      <c r="BG65" s="18">
        <f t="shared" si="162"/>
        <v>7.9336071964943438</v>
      </c>
      <c r="BH65" s="18">
        <f t="shared" si="162"/>
        <v>7.7659798651240575</v>
      </c>
      <c r="BI65" s="18">
        <f t="shared" si="162"/>
        <v>7.7739205634398703</v>
      </c>
      <c r="BK65" s="68">
        <f t="shared" si="125"/>
        <v>1.8180255971313428</v>
      </c>
      <c r="BL65" s="69">
        <f t="shared" si="126"/>
        <v>44.653711678332741</v>
      </c>
      <c r="BM65" s="69">
        <f t="shared" si="127"/>
        <v>46.471737275464079</v>
      </c>
      <c r="BO65" t="str">
        <f t="shared" si="145"/>
        <v>71 Sales occupations</v>
      </c>
      <c r="BP65" s="18">
        <f t="shared" ref="BP65:BT70" si="163">BP28/BP$35*100</f>
        <v>8.6165111528203564</v>
      </c>
      <c r="BQ65" s="18">
        <f t="shared" si="163"/>
        <v>8.2813147946470931</v>
      </c>
      <c r="BR65" s="18">
        <f t="shared" si="163"/>
        <v>8.2619076668300124</v>
      </c>
      <c r="BS65" s="18">
        <f t="shared" si="163"/>
        <v>7.5352744594375798</v>
      </c>
      <c r="BT65" s="18">
        <f t="shared" si="163"/>
        <v>7.0863719148295603</v>
      </c>
      <c r="BV65" s="68">
        <f t="shared" si="129"/>
        <v>-40.587669451637844</v>
      </c>
      <c r="BW65" s="69">
        <f t="shared" si="130"/>
        <v>35.348928435777147</v>
      </c>
      <c r="BX65" s="69">
        <f t="shared" si="131"/>
        <v>-5.2387410158606933</v>
      </c>
      <c r="BZ65" t="str">
        <f t="shared" si="146"/>
        <v>71 Sales occupations</v>
      </c>
      <c r="CA65" s="18">
        <f t="shared" ref="CA65:CE70" si="164">CA28/CA$35*100</f>
        <v>8.4789954527875864</v>
      </c>
      <c r="CB65" s="18">
        <f t="shared" si="164"/>
        <v>9.0032013446016457</v>
      </c>
      <c r="CC65" s="18">
        <f t="shared" si="164"/>
        <v>8.3796732362926072</v>
      </c>
      <c r="CD65" s="18">
        <f t="shared" si="164"/>
        <v>7.2558662523241599</v>
      </c>
      <c r="CE65" s="18">
        <f t="shared" si="164"/>
        <v>5.0416525439450082</v>
      </c>
      <c r="CG65" s="68">
        <f t="shared" si="133"/>
        <v>-64.092693112930917</v>
      </c>
      <c r="CH65" s="69">
        <f t="shared" si="134"/>
        <v>22.349391129472171</v>
      </c>
      <c r="CI65" s="69">
        <f t="shared" si="135"/>
        <v>-41.74330198345875</v>
      </c>
      <c r="CK65" t="str">
        <f t="shared" si="147"/>
        <v>71 Sales occupations</v>
      </c>
      <c r="CL65" s="18">
        <f t="shared" ref="CL65:CP70" si="165">CL28/CL$35*100</f>
        <v>10.253761876150604</v>
      </c>
      <c r="CM65" s="18">
        <f t="shared" si="165"/>
        <v>10.133977301168477</v>
      </c>
      <c r="CN65" s="18">
        <f t="shared" si="165"/>
        <v>9.4617612049346143</v>
      </c>
      <c r="CO65" s="18">
        <f t="shared" si="165"/>
        <v>8.3487021428849459</v>
      </c>
      <c r="CP65" s="18">
        <f t="shared" si="165"/>
        <v>8.0155230934061805</v>
      </c>
      <c r="CR65" s="68">
        <f t="shared" si="137"/>
        <v>-58.299497971462507</v>
      </c>
      <c r="CS65" s="69">
        <f t="shared" si="138"/>
        <v>18.690549097184256</v>
      </c>
      <c r="CT65" s="69">
        <f t="shared" si="139"/>
        <v>-39.608948874278262</v>
      </c>
    </row>
    <row r="66" spans="1:98" x14ac:dyDescent="0.2">
      <c r="A66" t="str">
        <f t="shared" si="103"/>
        <v>72 Customer service occupations</v>
      </c>
      <c r="B66" s="18">
        <f t="shared" si="157"/>
        <v>0.58319847694644811</v>
      </c>
      <c r="C66" s="18">
        <f t="shared" si="157"/>
        <v>0.52679815025796084</v>
      </c>
      <c r="D66" s="18">
        <f t="shared" si="157"/>
        <v>0.50798429713867277</v>
      </c>
      <c r="E66" s="18">
        <f t="shared" si="157"/>
        <v>0.75375064564577288</v>
      </c>
      <c r="F66" s="18">
        <f t="shared" si="157"/>
        <v>0.88286518278980675</v>
      </c>
      <c r="H66" s="68">
        <f t="shared" si="105"/>
        <v>217.81452786699086</v>
      </c>
      <c r="I66" s="69">
        <f t="shared" si="106"/>
        <v>113.53642549192251</v>
      </c>
      <c r="J66" s="69">
        <f t="shared" si="107"/>
        <v>331.35095335891333</v>
      </c>
      <c r="L66" t="str">
        <f t="shared" si="140"/>
        <v>72 Customer service occupations</v>
      </c>
      <c r="M66" s="18">
        <f t="shared" si="158"/>
        <v>0.83031067734204866</v>
      </c>
      <c r="N66" s="18">
        <f t="shared" si="158"/>
        <v>0.81398057390341483</v>
      </c>
      <c r="O66" s="18">
        <f t="shared" si="158"/>
        <v>0.7694451177721725</v>
      </c>
      <c r="P66" s="18">
        <f t="shared" si="158"/>
        <v>1.1084395440016186</v>
      </c>
      <c r="Q66" s="18">
        <f t="shared" si="158"/>
        <v>1.2967823996867611</v>
      </c>
      <c r="S66" s="68">
        <f t="shared" si="109"/>
        <v>213.85078006384316</v>
      </c>
      <c r="T66" s="69">
        <f t="shared" si="110"/>
        <v>117.16031655361564</v>
      </c>
      <c r="U66" s="69">
        <f t="shared" si="111"/>
        <v>331.0110966174588</v>
      </c>
      <c r="W66" t="str">
        <f t="shared" si="141"/>
        <v>72 Customer service occupations</v>
      </c>
      <c r="X66" s="18">
        <f t="shared" si="159"/>
        <v>1.6452096400085727</v>
      </c>
      <c r="Y66" s="18">
        <f t="shared" si="159"/>
        <v>1.5866483539582261</v>
      </c>
      <c r="Z66" s="18">
        <f t="shared" si="159"/>
        <v>1.5980034126710372</v>
      </c>
      <c r="AA66" s="18">
        <f t="shared" si="159"/>
        <v>2.1517880785647923</v>
      </c>
      <c r="AB66" s="18">
        <f t="shared" si="159"/>
        <v>2.431353592866341</v>
      </c>
      <c r="AD66" s="68">
        <f t="shared" si="113"/>
        <v>98.519538220601419</v>
      </c>
      <c r="AE66" s="69">
        <f t="shared" si="114"/>
        <v>82.343239168443532</v>
      </c>
      <c r="AF66" s="69">
        <f t="shared" si="115"/>
        <v>180.86277738904494</v>
      </c>
      <c r="AH66" t="str">
        <f t="shared" si="142"/>
        <v>72 Customer service occupations</v>
      </c>
      <c r="AI66" s="18">
        <f t="shared" si="160"/>
        <v>1.4598537941633061</v>
      </c>
      <c r="AJ66" s="18">
        <f t="shared" si="160"/>
        <v>1.7126290024213306</v>
      </c>
      <c r="AK66" s="18">
        <f t="shared" si="160"/>
        <v>1.7914352369947377</v>
      </c>
      <c r="AL66" s="18">
        <f t="shared" si="160"/>
        <v>2.6002968647329294</v>
      </c>
      <c r="AM66" s="18">
        <f t="shared" si="160"/>
        <v>3.1594902809571472</v>
      </c>
      <c r="AO66" s="68">
        <f t="shared" si="117"/>
        <v>104.371968242565</v>
      </c>
      <c r="AP66" s="69">
        <f t="shared" si="118"/>
        <v>88.019680150718429</v>
      </c>
      <c r="AQ66" s="69">
        <f t="shared" si="119"/>
        <v>192.39164839328345</v>
      </c>
      <c r="AS66" t="str">
        <f t="shared" si="143"/>
        <v>72 Customer service occupations</v>
      </c>
      <c r="AT66" s="18">
        <f t="shared" si="161"/>
        <v>2.561644887053641</v>
      </c>
      <c r="AU66" s="18">
        <f t="shared" si="161"/>
        <v>2.4638534972079489</v>
      </c>
      <c r="AV66" s="18">
        <f t="shared" si="161"/>
        <v>2.4625797692240026</v>
      </c>
      <c r="AW66" s="18">
        <f t="shared" si="161"/>
        <v>3.2256802642787545</v>
      </c>
      <c r="AX66" s="18">
        <f t="shared" si="161"/>
        <v>3.4204037439302164</v>
      </c>
      <c r="AZ66" s="68">
        <f t="shared" si="121"/>
        <v>78.90805022043736</v>
      </c>
      <c r="BA66" s="69">
        <f t="shared" si="122"/>
        <v>71.274035190140026</v>
      </c>
      <c r="BB66" s="69">
        <f t="shared" si="123"/>
        <v>150.18208541057737</v>
      </c>
      <c r="BD66" t="str">
        <f t="shared" si="144"/>
        <v>72 Customer service occupations</v>
      </c>
      <c r="BE66" s="18">
        <f t="shared" si="162"/>
        <v>2.3653243314497328</v>
      </c>
      <c r="BF66" s="18">
        <f t="shared" si="162"/>
        <v>2.2831070835907075</v>
      </c>
      <c r="BG66" s="18">
        <f t="shared" si="162"/>
        <v>2.4240160572352982</v>
      </c>
      <c r="BH66" s="18">
        <f t="shared" si="162"/>
        <v>3.1191693965266851</v>
      </c>
      <c r="BI66" s="18">
        <f t="shared" si="162"/>
        <v>3.503846411118372</v>
      </c>
      <c r="BK66" s="68">
        <f t="shared" si="125"/>
        <v>50.198237097323293</v>
      </c>
      <c r="BL66" s="69">
        <f t="shared" si="126"/>
        <v>54.235997167352842</v>
      </c>
      <c r="BM66" s="69">
        <f t="shared" si="127"/>
        <v>104.43423426467615</v>
      </c>
      <c r="BO66" t="str">
        <f t="shared" si="145"/>
        <v>72 Customer service occupations</v>
      </c>
      <c r="BP66" s="18">
        <f t="shared" si="163"/>
        <v>2.374399627195336</v>
      </c>
      <c r="BQ66" s="18">
        <f t="shared" si="163"/>
        <v>2.4567237675924471</v>
      </c>
      <c r="BR66" s="18">
        <f t="shared" si="163"/>
        <v>2.609412906684303</v>
      </c>
      <c r="BS66" s="18">
        <f t="shared" si="163"/>
        <v>3.3390017625383859</v>
      </c>
      <c r="BT66" s="18">
        <f t="shared" si="163"/>
        <v>3.8533502463415621</v>
      </c>
      <c r="BV66" s="68">
        <f t="shared" si="129"/>
        <v>2.288936534877851</v>
      </c>
      <c r="BW66" s="69">
        <f t="shared" si="130"/>
        <v>49.562870113144797</v>
      </c>
      <c r="BX66" s="69">
        <f t="shared" si="131"/>
        <v>51.851806648022645</v>
      </c>
      <c r="BZ66" t="str">
        <f t="shared" si="146"/>
        <v>72 Customer service occupations</v>
      </c>
      <c r="CA66" s="18">
        <f t="shared" si="164"/>
        <v>1.8517155841573361</v>
      </c>
      <c r="CB66" s="18">
        <f t="shared" si="164"/>
        <v>1.8340589405559722</v>
      </c>
      <c r="CC66" s="18">
        <f t="shared" si="164"/>
        <v>1.9854023607411602</v>
      </c>
      <c r="CD66" s="18">
        <f t="shared" si="164"/>
        <v>2.5671548873331207</v>
      </c>
      <c r="CE66" s="18">
        <f t="shared" si="164"/>
        <v>3.7306340895376962</v>
      </c>
      <c r="CG66" s="68">
        <f t="shared" si="133"/>
        <v>12.142730320841908</v>
      </c>
      <c r="CH66" s="69">
        <f t="shared" si="134"/>
        <v>35.839680087137509</v>
      </c>
      <c r="CI66" s="69">
        <f t="shared" si="135"/>
        <v>47.982410407979422</v>
      </c>
      <c r="CK66" t="str">
        <f t="shared" si="147"/>
        <v>72 Customer service occupations</v>
      </c>
      <c r="CL66" s="18">
        <f t="shared" si="165"/>
        <v>1.2562281163148437</v>
      </c>
      <c r="CM66" s="18">
        <f t="shared" si="165"/>
        <v>1.7548171238684998</v>
      </c>
      <c r="CN66" s="18">
        <f t="shared" si="165"/>
        <v>1.8673622282649374</v>
      </c>
      <c r="CO66" s="18">
        <f t="shared" si="165"/>
        <v>3.0582665040309132</v>
      </c>
      <c r="CP66" s="18">
        <f t="shared" si="165"/>
        <v>4.6052660484866355</v>
      </c>
      <c r="CR66" s="68">
        <f t="shared" si="137"/>
        <v>21.396887399644868</v>
      </c>
      <c r="CS66" s="69">
        <f t="shared" si="138"/>
        <v>44.80667272558145</v>
      </c>
      <c r="CT66" s="69">
        <f t="shared" si="139"/>
        <v>66.203560125226318</v>
      </c>
    </row>
    <row r="67" spans="1:98" x14ac:dyDescent="0.2">
      <c r="A67" t="str">
        <f t="shared" si="103"/>
        <v>81 Process, plant and machine operatives</v>
      </c>
      <c r="B67" s="18">
        <f t="shared" si="157"/>
        <v>0.59243016014732353</v>
      </c>
      <c r="C67" s="18">
        <f t="shared" si="157"/>
        <v>0.52599772496043495</v>
      </c>
      <c r="D67" s="18">
        <f t="shared" si="157"/>
        <v>0.37503668816655855</v>
      </c>
      <c r="E67" s="18">
        <f t="shared" si="157"/>
        <v>0.60732092431397722</v>
      </c>
      <c r="F67" s="18">
        <f t="shared" si="157"/>
        <v>0.9363899425348009</v>
      </c>
      <c r="H67" s="68">
        <f t="shared" si="105"/>
        <v>356.57552662608254</v>
      </c>
      <c r="I67" s="69">
        <f t="shared" si="106"/>
        <v>170.27866236191656</v>
      </c>
      <c r="J67" s="69">
        <f t="shared" si="107"/>
        <v>526.85418898799912</v>
      </c>
      <c r="L67" t="str">
        <f t="shared" si="140"/>
        <v>81 Process, plant and machine operatives</v>
      </c>
      <c r="M67" s="18">
        <f t="shared" si="158"/>
        <v>0.55522682843518134</v>
      </c>
      <c r="N67" s="18">
        <f t="shared" si="158"/>
        <v>0.51753031988792209</v>
      </c>
      <c r="O67" s="18">
        <f t="shared" si="158"/>
        <v>0.40758598805751584</v>
      </c>
      <c r="P67" s="18">
        <f t="shared" si="158"/>
        <v>0.61947955816637357</v>
      </c>
      <c r="Q67" s="18">
        <f t="shared" si="158"/>
        <v>0.77699782356088654</v>
      </c>
      <c r="S67" s="68">
        <f t="shared" si="109"/>
        <v>255.0048694123586</v>
      </c>
      <c r="T67" s="69">
        <f t="shared" si="110"/>
        <v>137.39016760755732</v>
      </c>
      <c r="U67" s="69">
        <f t="shared" si="111"/>
        <v>392.39503701991595</v>
      </c>
      <c r="W67" t="str">
        <f t="shared" si="141"/>
        <v>81 Process, plant and machine operatives</v>
      </c>
      <c r="X67" s="18">
        <f t="shared" si="159"/>
        <v>0.73508054342493245</v>
      </c>
      <c r="Y67" s="18">
        <f t="shared" si="159"/>
        <v>0.64481730011540728</v>
      </c>
      <c r="Z67" s="18">
        <f t="shared" si="159"/>
        <v>0.54480864054116396</v>
      </c>
      <c r="AA67" s="18">
        <f t="shared" si="159"/>
        <v>0.84978838551839908</v>
      </c>
      <c r="AB67" s="18">
        <f t="shared" si="159"/>
        <v>1.1970529970567476</v>
      </c>
      <c r="AD67" s="68">
        <f t="shared" si="113"/>
        <v>186.68318927217865</v>
      </c>
      <c r="AE67" s="69">
        <f t="shared" si="114"/>
        <v>111.58922692132478</v>
      </c>
      <c r="AF67" s="69">
        <f t="shared" si="115"/>
        <v>298.27241619350343</v>
      </c>
      <c r="AH67" t="str">
        <f t="shared" si="142"/>
        <v>81 Process, plant and machine operatives</v>
      </c>
      <c r="AI67" s="18">
        <f t="shared" si="160"/>
        <v>1.0176932531844929</v>
      </c>
      <c r="AJ67" s="18">
        <f t="shared" si="160"/>
        <v>1.0293217490090654</v>
      </c>
      <c r="AK67" s="18">
        <f t="shared" si="160"/>
        <v>0.95292221404213395</v>
      </c>
      <c r="AL67" s="18">
        <f t="shared" si="160"/>
        <v>1.4933335029543087</v>
      </c>
      <c r="AM67" s="18">
        <f t="shared" si="160"/>
        <v>1.9802578997185849</v>
      </c>
      <c r="AO67" s="68">
        <f t="shared" si="117"/>
        <v>140.80733949050486</v>
      </c>
      <c r="AP67" s="69">
        <f t="shared" si="118"/>
        <v>92.392546867092818</v>
      </c>
      <c r="AQ67" s="69">
        <f t="shared" si="119"/>
        <v>233.19988635759765</v>
      </c>
      <c r="AS67" t="str">
        <f t="shared" si="143"/>
        <v>81 Process, plant and machine operatives</v>
      </c>
      <c r="AT67" s="18">
        <f t="shared" si="161"/>
        <v>2.4275377389911248</v>
      </c>
      <c r="AU67" s="18">
        <f t="shared" si="161"/>
        <v>2.2647945212762735</v>
      </c>
      <c r="AV67" s="18">
        <f t="shared" si="161"/>
        <v>2.0501311549393861</v>
      </c>
      <c r="AW67" s="18">
        <f t="shared" si="161"/>
        <v>2.9348207939564208</v>
      </c>
      <c r="AX67" s="18">
        <f t="shared" si="161"/>
        <v>3.5424853191476711</v>
      </c>
      <c r="AZ67" s="68">
        <f t="shared" si="121"/>
        <v>122.57133488090666</v>
      </c>
      <c r="BA67" s="69">
        <f t="shared" si="122"/>
        <v>87.993687141248017</v>
      </c>
      <c r="BB67" s="69">
        <f t="shared" si="123"/>
        <v>210.56502202215469</v>
      </c>
      <c r="BD67" t="str">
        <f t="shared" si="144"/>
        <v>81 Process, plant and machine operatives</v>
      </c>
      <c r="BE67" s="18">
        <f t="shared" si="162"/>
        <v>3.8340092414272782</v>
      </c>
      <c r="BF67" s="18">
        <f t="shared" si="162"/>
        <v>3.7459873244827504</v>
      </c>
      <c r="BG67" s="18">
        <f t="shared" si="162"/>
        <v>3.4789979905147344</v>
      </c>
      <c r="BH67" s="18">
        <f t="shared" si="162"/>
        <v>4.4787473881912225</v>
      </c>
      <c r="BI67" s="18">
        <f t="shared" si="162"/>
        <v>4.8897232800834098</v>
      </c>
      <c r="BK67" s="68">
        <f t="shared" si="125"/>
        <v>46.044555439201226</v>
      </c>
      <c r="BL67" s="69">
        <f t="shared" si="126"/>
        <v>47.813847465387902</v>
      </c>
      <c r="BM67" s="69">
        <f t="shared" si="127"/>
        <v>93.858402904589113</v>
      </c>
      <c r="BO67" t="str">
        <f t="shared" si="145"/>
        <v>81 Process, plant and machine operatives</v>
      </c>
      <c r="BP67" s="18">
        <f t="shared" si="163"/>
        <v>4.9293636985704223</v>
      </c>
      <c r="BQ67" s="18">
        <f t="shared" si="163"/>
        <v>4.8606208199223202</v>
      </c>
      <c r="BR67" s="18">
        <f t="shared" si="163"/>
        <v>4.4856658130657312</v>
      </c>
      <c r="BS67" s="18">
        <f t="shared" si="163"/>
        <v>6.1210805097754815</v>
      </c>
      <c r="BT67" s="18">
        <f t="shared" si="163"/>
        <v>7.0334997617361896</v>
      </c>
      <c r="BV67" s="68">
        <f t="shared" si="129"/>
        <v>8.6119337537264347</v>
      </c>
      <c r="BW67" s="69">
        <f t="shared" si="130"/>
        <v>45.313996586600894</v>
      </c>
      <c r="BX67" s="69">
        <f t="shared" si="131"/>
        <v>53.925930340327334</v>
      </c>
      <c r="BZ67" t="str">
        <f t="shared" si="146"/>
        <v>81 Process, plant and machine operatives</v>
      </c>
      <c r="CA67" s="18">
        <f t="shared" si="164"/>
        <v>6.4810355414438092</v>
      </c>
      <c r="CB67" s="18">
        <f t="shared" si="164"/>
        <v>6.1951650547586681</v>
      </c>
      <c r="CC67" s="18">
        <f t="shared" si="164"/>
        <v>5.8320292185222744</v>
      </c>
      <c r="CD67" s="18">
        <f t="shared" si="164"/>
        <v>7.464059244236851</v>
      </c>
      <c r="CE67" s="18">
        <f t="shared" si="164"/>
        <v>6.0308501943458959</v>
      </c>
      <c r="CG67" s="68">
        <f t="shared" si="133"/>
        <v>-38.284272214585528</v>
      </c>
      <c r="CH67" s="69">
        <f t="shared" si="134"/>
        <v>33.556793852773644</v>
      </c>
      <c r="CI67" s="69">
        <f t="shared" si="135"/>
        <v>-4.7274783618118841</v>
      </c>
      <c r="CK67" t="str">
        <f t="shared" si="147"/>
        <v>81 Process, plant and machine operatives</v>
      </c>
      <c r="CL67" s="18">
        <f t="shared" si="165"/>
        <v>8.4909234519554726</v>
      </c>
      <c r="CM67" s="18">
        <f t="shared" si="165"/>
        <v>7.4208067911205351</v>
      </c>
      <c r="CN67" s="18">
        <f t="shared" si="165"/>
        <v>7.1285695006555239</v>
      </c>
      <c r="CO67" s="18">
        <f t="shared" si="165"/>
        <v>5.449643767394253</v>
      </c>
      <c r="CP67" s="18">
        <f t="shared" si="165"/>
        <v>3.3758737635634342</v>
      </c>
      <c r="CR67" s="68">
        <f t="shared" si="137"/>
        <v>-76.688769045836992</v>
      </c>
      <c r="CS67" s="69">
        <f t="shared" si="138"/>
        <v>14.646962088854623</v>
      </c>
      <c r="CT67" s="69">
        <f t="shared" si="139"/>
        <v>-62.04180695698237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0.60401242517621945</v>
      </c>
      <c r="C68" s="18">
        <f t="shared" si="157"/>
        <v>0.56037589804745513</v>
      </c>
      <c r="D68" s="18">
        <f t="shared" si="157"/>
        <v>0.50096179572512323</v>
      </c>
      <c r="E68" s="18">
        <f t="shared" si="157"/>
        <v>0.6920579018544103</v>
      </c>
      <c r="F68" s="18">
        <f t="shared" si="157"/>
        <v>0.80443852019303275</v>
      </c>
      <c r="H68" s="68">
        <f t="shared" si="105"/>
        <v>193.64181148246331</v>
      </c>
      <c r="I68" s="69">
        <f t="shared" si="106"/>
        <v>157.97645798047583</v>
      </c>
      <c r="J68" s="69">
        <f t="shared" si="107"/>
        <v>351.61826946293917</v>
      </c>
      <c r="L68" t="str">
        <f t="shared" si="140"/>
        <v>82 Transport and mobile machine drivers and operatives</v>
      </c>
      <c r="M68" s="18">
        <f t="shared" si="158"/>
        <v>0.58629603473452563</v>
      </c>
      <c r="N68" s="18">
        <f t="shared" si="158"/>
        <v>0.54434527092281493</v>
      </c>
      <c r="O68" s="18">
        <f t="shared" si="158"/>
        <v>0.46835771267908627</v>
      </c>
      <c r="P68" s="18">
        <f t="shared" si="158"/>
        <v>0.56273124986758638</v>
      </c>
      <c r="Q68" s="18">
        <f t="shared" si="158"/>
        <v>0.61235009131675822</v>
      </c>
      <c r="S68" s="68">
        <f t="shared" si="109"/>
        <v>143.47583494258882</v>
      </c>
      <c r="T68" s="69">
        <f t="shared" si="110"/>
        <v>130.68358003073664</v>
      </c>
      <c r="U68" s="69">
        <f t="shared" si="111"/>
        <v>274.15941497332545</v>
      </c>
      <c r="W68" t="str">
        <f t="shared" si="141"/>
        <v>82 Transport and mobile machine drivers and operatives</v>
      </c>
      <c r="X68" s="18">
        <f t="shared" si="159"/>
        <v>0.88486365184978699</v>
      </c>
      <c r="Y68" s="18">
        <f t="shared" si="159"/>
        <v>0.9006732748257994</v>
      </c>
      <c r="Z68" s="18">
        <f t="shared" si="159"/>
        <v>0.86758876359712722</v>
      </c>
      <c r="AA68" s="18">
        <f t="shared" si="159"/>
        <v>1.0389773138049478</v>
      </c>
      <c r="AB68" s="18">
        <f t="shared" si="159"/>
        <v>1.2567303878503493</v>
      </c>
      <c r="AD68" s="68">
        <f t="shared" si="113"/>
        <v>88.999664595999675</v>
      </c>
      <c r="AE68" s="69">
        <f t="shared" si="114"/>
        <v>106.52015208961083</v>
      </c>
      <c r="AF68" s="69">
        <f t="shared" si="115"/>
        <v>195.51981668561049</v>
      </c>
      <c r="AH68" t="str">
        <f t="shared" si="142"/>
        <v>82 Transport and mobile machine drivers and operatives</v>
      </c>
      <c r="AI68" s="18">
        <f t="shared" si="160"/>
        <v>1.3089087156173369</v>
      </c>
      <c r="AJ68" s="18">
        <f t="shared" si="160"/>
        <v>1.5013749655240045</v>
      </c>
      <c r="AK68" s="18">
        <f t="shared" si="160"/>
        <v>1.4910681911975132</v>
      </c>
      <c r="AL68" s="18">
        <f t="shared" si="160"/>
        <v>1.8716105010283535</v>
      </c>
      <c r="AM68" s="18">
        <f t="shared" si="160"/>
        <v>2.2122933405923715</v>
      </c>
      <c r="AO68" s="68">
        <f t="shared" si="117"/>
        <v>71.929588071890834</v>
      </c>
      <c r="AP68" s="69">
        <f t="shared" si="118"/>
        <v>96.475242010957928</v>
      </c>
      <c r="AQ68" s="69">
        <f t="shared" si="119"/>
        <v>168.40483008284875</v>
      </c>
      <c r="AS68" t="str">
        <f t="shared" si="143"/>
        <v>82 Transport and mobile machine drivers and operatives</v>
      </c>
      <c r="AT68" s="18">
        <f t="shared" si="161"/>
        <v>2.4320471445940215</v>
      </c>
      <c r="AU68" s="18">
        <f t="shared" si="161"/>
        <v>2.4166652142691212</v>
      </c>
      <c r="AV68" s="18">
        <f t="shared" si="161"/>
        <v>2.3217081780707445</v>
      </c>
      <c r="AW68" s="18">
        <f t="shared" si="161"/>
        <v>2.8289122476565094</v>
      </c>
      <c r="AX68" s="18">
        <f t="shared" si="161"/>
        <v>3.2448598851927932</v>
      </c>
      <c r="AZ68" s="68">
        <f t="shared" si="121"/>
        <v>80.024301358767559</v>
      </c>
      <c r="BA68" s="69">
        <f t="shared" si="122"/>
        <v>104.94617682915009</v>
      </c>
      <c r="BB68" s="69">
        <f t="shared" si="123"/>
        <v>184.97047818791762</v>
      </c>
      <c r="BD68" t="str">
        <f t="shared" si="144"/>
        <v>82 Transport and mobile machine drivers and operatives</v>
      </c>
      <c r="BE68" s="18">
        <f t="shared" si="162"/>
        <v>3.6272397058184023</v>
      </c>
      <c r="BF68" s="18">
        <f t="shared" si="162"/>
        <v>3.7765927533483046</v>
      </c>
      <c r="BG68" s="18">
        <f t="shared" si="162"/>
        <v>3.472664778854627</v>
      </c>
      <c r="BH68" s="18">
        <f t="shared" si="162"/>
        <v>3.8171433642954047</v>
      </c>
      <c r="BI68" s="18">
        <f t="shared" si="162"/>
        <v>4.0984740996108338</v>
      </c>
      <c r="BK68" s="68">
        <f t="shared" si="125"/>
        <v>22.635046305706695</v>
      </c>
      <c r="BL68" s="69">
        <f t="shared" si="126"/>
        <v>55.294467590077126</v>
      </c>
      <c r="BM68" s="69">
        <f t="shared" si="127"/>
        <v>77.929513895783813</v>
      </c>
      <c r="BO68" t="str">
        <f t="shared" si="145"/>
        <v>82 Transport and mobile machine drivers and operatives</v>
      </c>
      <c r="BP68" s="18">
        <f t="shared" si="163"/>
        <v>5.3768770638591974</v>
      </c>
      <c r="BQ68" s="18">
        <f t="shared" si="163"/>
        <v>5.592123068097627</v>
      </c>
      <c r="BR68" s="18">
        <f t="shared" si="163"/>
        <v>5.0514375573999057</v>
      </c>
      <c r="BS68" s="18">
        <f t="shared" si="163"/>
        <v>6.0017927927582999</v>
      </c>
      <c r="BT68" s="18">
        <f t="shared" si="163"/>
        <v>7.0129293382366509</v>
      </c>
      <c r="BV68" s="68">
        <f t="shared" si="129"/>
        <v>-3.8349065164718485</v>
      </c>
      <c r="BW68" s="69">
        <f t="shared" si="130"/>
        <v>53.039655782549268</v>
      </c>
      <c r="BX68" s="69">
        <f t="shared" si="131"/>
        <v>49.204749266077421</v>
      </c>
      <c r="BZ68" t="str">
        <f t="shared" si="146"/>
        <v>82 Transport and mobile machine drivers and operatives</v>
      </c>
      <c r="CA68" s="18">
        <f t="shared" si="164"/>
        <v>7.7537780631202784</v>
      </c>
      <c r="CB68" s="18">
        <f t="shared" si="164"/>
        <v>7.0413977222167929</v>
      </c>
      <c r="CC68" s="18">
        <f t="shared" si="164"/>
        <v>6.9597468929483997</v>
      </c>
      <c r="CD68" s="18">
        <f t="shared" si="164"/>
        <v>7.9039026292949348</v>
      </c>
      <c r="CE68" s="18">
        <f t="shared" si="164"/>
        <v>9.1599107901054264</v>
      </c>
      <c r="CG68" s="68">
        <f t="shared" si="133"/>
        <v>-21.452059335153333</v>
      </c>
      <c r="CH68" s="69">
        <f t="shared" si="134"/>
        <v>42.795126294188734</v>
      </c>
      <c r="CI68" s="69">
        <f t="shared" si="135"/>
        <v>21.343066959035401</v>
      </c>
      <c r="CK68" t="str">
        <f t="shared" si="147"/>
        <v>82 Transport and mobile machine drivers and operatives</v>
      </c>
      <c r="CL68" s="18">
        <f t="shared" si="165"/>
        <v>8.3934287912899972</v>
      </c>
      <c r="CM68" s="18">
        <f t="shared" si="165"/>
        <v>9.5228515324600007</v>
      </c>
      <c r="CN68" s="18">
        <f t="shared" si="165"/>
        <v>9.805097465732981</v>
      </c>
      <c r="CO68" s="18">
        <f t="shared" si="165"/>
        <v>11.054479225826215</v>
      </c>
      <c r="CP68" s="18">
        <f t="shared" si="165"/>
        <v>8.9113177323510087</v>
      </c>
      <c r="CR68" s="68">
        <f t="shared" si="137"/>
        <v>-55.262530991676151</v>
      </c>
      <c r="CS68" s="69">
        <f t="shared" si="138"/>
        <v>32.434045295521685</v>
      </c>
      <c r="CT68" s="69">
        <f t="shared" si="139"/>
        <v>-22.828485696154466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7.1911408448949339E-3</v>
      </c>
      <c r="C69" s="18">
        <f t="shared" si="157"/>
        <v>6.2315322744038708E-3</v>
      </c>
      <c r="D69" s="18">
        <f t="shared" si="157"/>
        <v>5.1925276273370397E-3</v>
      </c>
      <c r="E69" s="18">
        <f t="shared" si="157"/>
        <v>5.3625359445206872E-3</v>
      </c>
      <c r="F69" s="18">
        <f t="shared" si="157"/>
        <v>6.6269110419437845E-3</v>
      </c>
      <c r="H69" s="68">
        <f t="shared" si="105"/>
        <v>133.3791039365147</v>
      </c>
      <c r="I69" s="69">
        <f t="shared" si="106"/>
        <v>113.03704207485599</v>
      </c>
      <c r="J69" s="69">
        <f t="shared" si="107"/>
        <v>246.4161460113707</v>
      </c>
      <c r="L69" t="str">
        <f t="shared" si="140"/>
        <v>91 Elementary trades and related occupations</v>
      </c>
      <c r="M69" s="18">
        <f t="shared" si="158"/>
        <v>0.27089635086551006</v>
      </c>
      <c r="N69" s="18">
        <f t="shared" si="158"/>
        <v>0.21515035706091315</v>
      </c>
      <c r="O69" s="18">
        <f t="shared" si="158"/>
        <v>0.15308829439104576</v>
      </c>
      <c r="P69" s="18">
        <f t="shared" si="158"/>
        <v>0.15979659439614849</v>
      </c>
      <c r="Q69" s="18">
        <f t="shared" si="158"/>
        <v>0.19122816678142923</v>
      </c>
      <c r="S69" s="68">
        <f t="shared" si="109"/>
        <v>132.61816766067497</v>
      </c>
      <c r="T69" s="69">
        <f t="shared" si="110"/>
        <v>102.86947748809139</v>
      </c>
      <c r="U69" s="69">
        <f t="shared" si="111"/>
        <v>235.48764514876638</v>
      </c>
      <c r="W69" t="str">
        <f t="shared" si="141"/>
        <v>91 Elementary trades and related occupations</v>
      </c>
      <c r="X69" s="18">
        <f t="shared" si="159"/>
        <v>0.49563911003954142</v>
      </c>
      <c r="Y69" s="18">
        <f t="shared" si="159"/>
        <v>0.41489241516258618</v>
      </c>
      <c r="Z69" s="18">
        <f t="shared" si="159"/>
        <v>0.34394541676455248</v>
      </c>
      <c r="AA69" s="18">
        <f t="shared" si="159"/>
        <v>0.31828795872347887</v>
      </c>
      <c r="AB69" s="18">
        <f t="shared" si="159"/>
        <v>0.33592262833459141</v>
      </c>
      <c r="AD69" s="68">
        <f t="shared" si="113"/>
        <v>27.433194071700967</v>
      </c>
      <c r="AE69" s="69">
        <f t="shared" si="114"/>
        <v>70.322754348538211</v>
      </c>
      <c r="AF69" s="69">
        <f t="shared" si="115"/>
        <v>97.755948420239179</v>
      </c>
      <c r="AH69" t="str">
        <f t="shared" si="142"/>
        <v>91 Elementary trades and related occupations</v>
      </c>
      <c r="AI69" s="18">
        <f t="shared" si="160"/>
        <v>0.93859009209391608</v>
      </c>
      <c r="AJ69" s="18">
        <f t="shared" si="160"/>
        <v>0.91097292509537409</v>
      </c>
      <c r="AK69" s="18">
        <f t="shared" si="160"/>
        <v>0.77065850059031171</v>
      </c>
      <c r="AL69" s="18">
        <f t="shared" si="160"/>
        <v>0.77880050744907769</v>
      </c>
      <c r="AM69" s="18">
        <f t="shared" si="160"/>
        <v>0.93862108947853473</v>
      </c>
      <c r="AO69" s="68">
        <f t="shared" si="117"/>
        <v>41.134682619754848</v>
      </c>
      <c r="AP69" s="69">
        <f t="shared" si="118"/>
        <v>74.963975937453071</v>
      </c>
      <c r="AQ69" s="69">
        <f t="shared" si="119"/>
        <v>116.09865855720791</v>
      </c>
      <c r="AS69" t="str">
        <f t="shared" si="143"/>
        <v>91 Elementary trades and related occupations</v>
      </c>
      <c r="AT69" s="18">
        <f t="shared" si="161"/>
        <v>1.0923276051638724</v>
      </c>
      <c r="AU69" s="18">
        <f t="shared" si="161"/>
        <v>0.97338925089763706</v>
      </c>
      <c r="AV69" s="18">
        <f t="shared" si="161"/>
        <v>0.94054223198758258</v>
      </c>
      <c r="AW69" s="18">
        <f t="shared" si="161"/>
        <v>0.87429086558700797</v>
      </c>
      <c r="AX69" s="18">
        <f t="shared" si="161"/>
        <v>0.93510438870554413</v>
      </c>
      <c r="AZ69" s="68">
        <f t="shared" si="121"/>
        <v>28.063277139749587</v>
      </c>
      <c r="BA69" s="69">
        <f t="shared" si="122"/>
        <v>60.646610067275162</v>
      </c>
      <c r="BB69" s="69">
        <f t="shared" si="123"/>
        <v>88.70988720702475</v>
      </c>
      <c r="BD69" t="str">
        <f t="shared" si="144"/>
        <v>91 Elementary trades and related occupations</v>
      </c>
      <c r="BE69" s="18">
        <f t="shared" si="162"/>
        <v>1.5370825910807773</v>
      </c>
      <c r="BF69" s="18">
        <f t="shared" si="162"/>
        <v>1.304349501017247</v>
      </c>
      <c r="BG69" s="18">
        <f t="shared" si="162"/>
        <v>1.2336094067366374</v>
      </c>
      <c r="BH69" s="18">
        <f t="shared" si="162"/>
        <v>1.114314652583454</v>
      </c>
      <c r="BI69" s="18">
        <f t="shared" si="162"/>
        <v>1.239108986531841</v>
      </c>
      <c r="BK69" s="68">
        <f t="shared" si="125"/>
        <v>4.3727439264179031</v>
      </c>
      <c r="BL69" s="69">
        <f t="shared" si="126"/>
        <v>36.26299664579399</v>
      </c>
      <c r="BM69" s="69">
        <f t="shared" si="127"/>
        <v>40.635740572211901</v>
      </c>
      <c r="BO69" t="str">
        <f t="shared" si="145"/>
        <v>91 Elementary trades and related occupations</v>
      </c>
      <c r="BP69" s="18">
        <f t="shared" si="163"/>
        <v>2.5999341593279</v>
      </c>
      <c r="BQ69" s="18">
        <f t="shared" si="163"/>
        <v>2.2818783377104257</v>
      </c>
      <c r="BR69" s="18">
        <f t="shared" si="163"/>
        <v>2.1253849494933372</v>
      </c>
      <c r="BS69" s="18">
        <f t="shared" si="163"/>
        <v>1.9022295355850589</v>
      </c>
      <c r="BT69" s="18">
        <f t="shared" si="163"/>
        <v>2.1075815643471758</v>
      </c>
      <c r="BV69" s="68">
        <f t="shared" si="129"/>
        <v>-31.312173499649234</v>
      </c>
      <c r="BW69" s="69">
        <f t="shared" si="130"/>
        <v>29.146350903839679</v>
      </c>
      <c r="BX69" s="69">
        <f t="shared" si="131"/>
        <v>-2.1658225958095523</v>
      </c>
      <c r="BZ69" t="str">
        <f t="shared" si="146"/>
        <v>91 Elementary trades and related occupations</v>
      </c>
      <c r="CA69" s="18">
        <f t="shared" si="164"/>
        <v>4.9496401904392764</v>
      </c>
      <c r="CB69" s="18">
        <f t="shared" si="164"/>
        <v>4.6153793892843842</v>
      </c>
      <c r="CC69" s="18">
        <f t="shared" si="164"/>
        <v>4.4813029638733894</v>
      </c>
      <c r="CD69" s="18">
        <f t="shared" si="164"/>
        <v>4.0729088790727443</v>
      </c>
      <c r="CE69" s="18">
        <f t="shared" si="164"/>
        <v>4.7474142234942356</v>
      </c>
      <c r="CG69" s="68">
        <f t="shared" si="133"/>
        <v>-36.774856186823854</v>
      </c>
      <c r="CH69" s="69">
        <f t="shared" si="134"/>
        <v>29.025105943687272</v>
      </c>
      <c r="CI69" s="69">
        <f t="shared" si="135"/>
        <v>-7.7497502431365755</v>
      </c>
      <c r="CK69" t="str">
        <f t="shared" si="147"/>
        <v>91 Elementary trades and related occupations</v>
      </c>
      <c r="CL69" s="18">
        <f t="shared" si="165"/>
        <v>6.0702949784450455</v>
      </c>
      <c r="CM69" s="18">
        <f t="shared" si="165"/>
        <v>5.5636601443316804</v>
      </c>
      <c r="CN69" s="18">
        <f t="shared" si="165"/>
        <v>5.6638197068829772</v>
      </c>
      <c r="CO69" s="18">
        <f t="shared" si="165"/>
        <v>4.8746486963824518</v>
      </c>
      <c r="CP69" s="18">
        <f t="shared" si="165"/>
        <v>4.1779995668383867</v>
      </c>
      <c r="CR69" s="68">
        <f t="shared" si="137"/>
        <v>-63.688819588970979</v>
      </c>
      <c r="CS69" s="69">
        <f t="shared" si="138"/>
        <v>19.701433562877828</v>
      </c>
      <c r="CT69" s="69">
        <f t="shared" si="139"/>
        <v>-43.987386026093148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0.55230102118140201</v>
      </c>
      <c r="C70" s="18">
        <f t="shared" si="157"/>
        <v>0.54833175381276755</v>
      </c>
      <c r="D70" s="18">
        <f t="shared" si="157"/>
        <v>0.47182137702509547</v>
      </c>
      <c r="E70" s="18">
        <f t="shared" si="157"/>
        <v>0.59050130070033802</v>
      </c>
      <c r="F70" s="18">
        <f t="shared" si="157"/>
        <v>0.66290792419674571</v>
      </c>
      <c r="H70" s="68">
        <f t="shared" si="105"/>
        <v>156.92433427018645</v>
      </c>
      <c r="I70" s="69">
        <f t="shared" si="106"/>
        <v>120.28497143212252</v>
      </c>
      <c r="J70" s="69">
        <f t="shared" si="107"/>
        <v>277.209305702309</v>
      </c>
      <c r="L70" t="str">
        <f t="shared" ref="L70" si="166">A70</f>
        <v>92 Elementary administration and service occupations</v>
      </c>
      <c r="M70" s="18">
        <f t="shared" si="158"/>
        <v>1.9102888749462594</v>
      </c>
      <c r="N70" s="18">
        <f t="shared" si="158"/>
        <v>1.7220036696872358</v>
      </c>
      <c r="O70" s="18">
        <f t="shared" si="158"/>
        <v>1.4949681137172064</v>
      </c>
      <c r="P70" s="18">
        <f t="shared" si="158"/>
        <v>1.8276867522296181</v>
      </c>
      <c r="Q70" s="18">
        <f t="shared" si="158"/>
        <v>1.9840377351570557</v>
      </c>
      <c r="S70" s="68">
        <f t="shared" si="109"/>
        <v>147.14495608529629</v>
      </c>
      <c r="T70" s="69">
        <f t="shared" si="110"/>
        <v>114.96308230135016</v>
      </c>
      <c r="U70" s="69">
        <f t="shared" si="111"/>
        <v>262.10803838664646</v>
      </c>
      <c r="W70" t="str">
        <f t="shared" ref="W70" si="167">A70</f>
        <v>92 Elementary administration and service occupations</v>
      </c>
      <c r="X70" s="18">
        <f t="shared" si="159"/>
        <v>3.2548519432133265</v>
      </c>
      <c r="Y70" s="18">
        <f t="shared" si="159"/>
        <v>3.2045543453128622</v>
      </c>
      <c r="Z70" s="18">
        <f t="shared" si="159"/>
        <v>2.8823622914359355</v>
      </c>
      <c r="AA70" s="18">
        <f t="shared" si="159"/>
        <v>3.3541980566190768</v>
      </c>
      <c r="AB70" s="18">
        <f t="shared" si="159"/>
        <v>3.5792165077054148</v>
      </c>
      <c r="AD70" s="68">
        <f t="shared" si="113"/>
        <v>62.021346815424216</v>
      </c>
      <c r="AE70" s="69">
        <f t="shared" si="114"/>
        <v>88.654443746715529</v>
      </c>
      <c r="AF70" s="69">
        <f t="shared" si="115"/>
        <v>150.67579056213975</v>
      </c>
      <c r="AH70" t="str">
        <f t="shared" ref="AH70" si="168">L70</f>
        <v>92 Elementary administration and service occupations</v>
      </c>
      <c r="AI70" s="18">
        <f t="shared" si="160"/>
        <v>5.0740205771820266</v>
      </c>
      <c r="AJ70" s="18">
        <f t="shared" si="160"/>
        <v>5.6727121121204167</v>
      </c>
      <c r="AK70" s="18">
        <f t="shared" si="160"/>
        <v>5.4169949492617828</v>
      </c>
      <c r="AL70" s="18">
        <f t="shared" si="160"/>
        <v>6.713609358690988</v>
      </c>
      <c r="AM70" s="18">
        <f t="shared" si="160"/>
        <v>7.9886815113374494</v>
      </c>
      <c r="AO70" s="68">
        <f t="shared" si="117"/>
        <v>70.892141773206433</v>
      </c>
      <c r="AP70" s="69">
        <f t="shared" si="118"/>
        <v>87.921075476108697</v>
      </c>
      <c r="AQ70" s="69">
        <f t="shared" si="119"/>
        <v>158.81321724931513</v>
      </c>
      <c r="AS70" t="str">
        <f t="shared" ref="AS70" si="169">W70</f>
        <v>92 Elementary administration and service occupations</v>
      </c>
      <c r="AT70" s="18">
        <f t="shared" si="161"/>
        <v>5.0460989702321708</v>
      </c>
      <c r="AU70" s="18">
        <f t="shared" si="161"/>
        <v>4.9208864257425491</v>
      </c>
      <c r="AV70" s="18">
        <f t="shared" si="161"/>
        <v>4.6094983180394298</v>
      </c>
      <c r="AW70" s="18">
        <f t="shared" si="161"/>
        <v>5.1703612288851346</v>
      </c>
      <c r="AX70" s="18">
        <f t="shared" si="161"/>
        <v>5.5180613218319001</v>
      </c>
      <c r="AZ70" s="68">
        <f t="shared" si="121"/>
        <v>54.196912712021152</v>
      </c>
      <c r="BA70" s="69">
        <f t="shared" si="122"/>
        <v>80.530798487212749</v>
      </c>
      <c r="BB70" s="69">
        <f t="shared" si="123"/>
        <v>134.72771119923391</v>
      </c>
      <c r="BD70" t="str">
        <f t="shared" ref="BD70" si="170">AH70</f>
        <v>92 Elementary administration and service occupations</v>
      </c>
      <c r="BE70" s="18">
        <f t="shared" si="162"/>
        <v>7.9972812388276822</v>
      </c>
      <c r="BF70" s="18">
        <f t="shared" si="162"/>
        <v>7.2791909656001517</v>
      </c>
      <c r="BG70" s="18">
        <f t="shared" si="162"/>
        <v>6.7106849366018659</v>
      </c>
      <c r="BH70" s="18">
        <f t="shared" si="162"/>
        <v>6.9001858481688227</v>
      </c>
      <c r="BI70" s="18">
        <f t="shared" si="162"/>
        <v>6.8809488411525317</v>
      </c>
      <c r="BK70" s="68">
        <f t="shared" si="125"/>
        <v>6.5459010043280506</v>
      </c>
      <c r="BL70" s="69">
        <f t="shared" si="126"/>
        <v>49.07396885100507</v>
      </c>
      <c r="BM70" s="69">
        <f t="shared" si="127"/>
        <v>55.619869855333128</v>
      </c>
      <c r="BO70" t="str">
        <f t="shared" ref="BO70" si="171">AS70</f>
        <v>92 Elementary administration and service occupations</v>
      </c>
      <c r="BP70" s="18">
        <f t="shared" si="163"/>
        <v>12.676115234688092</v>
      </c>
      <c r="BQ70" s="18">
        <f t="shared" si="163"/>
        <v>12.73706858230857</v>
      </c>
      <c r="BR70" s="18">
        <f t="shared" si="163"/>
        <v>11.892360971808651</v>
      </c>
      <c r="BS70" s="18">
        <f t="shared" si="163"/>
        <v>12.755981194542464</v>
      </c>
      <c r="BT70" s="18">
        <f t="shared" si="163"/>
        <v>13.411003616970913</v>
      </c>
      <c r="BV70" s="68">
        <f t="shared" si="129"/>
        <v>-21.886485040017163</v>
      </c>
      <c r="BW70" s="69">
        <f t="shared" si="130"/>
        <v>41.895725870197566</v>
      </c>
      <c r="BX70" s="69">
        <f t="shared" si="131"/>
        <v>20.009240830180403</v>
      </c>
      <c r="BZ70" t="str">
        <f t="shared" ref="BZ70" si="172">BD70</f>
        <v>92 Elementary administration and service occupations</v>
      </c>
      <c r="CA70" s="18">
        <f t="shared" si="164"/>
        <v>18.04484873276882</v>
      </c>
      <c r="CB70" s="18">
        <f t="shared" si="164"/>
        <v>18.556307310562936</v>
      </c>
      <c r="CC70" s="18">
        <f t="shared" si="164"/>
        <v>17.762977973482943</v>
      </c>
      <c r="CD70" s="18">
        <f t="shared" si="164"/>
        <v>19.563573607157078</v>
      </c>
      <c r="CE70" s="18">
        <f t="shared" si="164"/>
        <v>21.279220956526324</v>
      </c>
      <c r="CG70" s="68">
        <f t="shared" si="133"/>
        <v>-28.504789025945353</v>
      </c>
      <c r="CH70" s="69">
        <f t="shared" si="134"/>
        <v>34.497726541342118</v>
      </c>
      <c r="CI70" s="69">
        <f t="shared" si="135"/>
        <v>5.9929375153967648</v>
      </c>
      <c r="CK70" t="str">
        <f t="shared" ref="CK70" si="173">BO70</f>
        <v>92 Elementary administration and service occupations</v>
      </c>
      <c r="CL70" s="18">
        <f t="shared" si="165"/>
        <v>25.658955590026832</v>
      </c>
      <c r="CM70" s="18">
        <f t="shared" si="165"/>
        <v>21.826958034027637</v>
      </c>
      <c r="CN70" s="18">
        <f t="shared" si="165"/>
        <v>20.044117536011036</v>
      </c>
      <c r="CO70" s="18">
        <f t="shared" si="165"/>
        <v>17.519036854038291</v>
      </c>
      <c r="CP70" s="18">
        <f t="shared" si="165"/>
        <v>14.247031549001941</v>
      </c>
      <c r="CR70" s="68">
        <f t="shared" si="137"/>
        <v>-65.012022207100401</v>
      </c>
      <c r="CS70" s="69">
        <f t="shared" si="138"/>
        <v>18.554014257297275</v>
      </c>
      <c r="CT70" s="69">
        <f t="shared" si="139"/>
        <v>-46.458007949803125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82.864601194052796</v>
      </c>
      <c r="I72" s="67">
        <f>IF(D35&gt;0,I35/D35*100,0)</f>
        <v>76.674944797545635</v>
      </c>
      <c r="J72" s="67">
        <f t="shared" ref="J72" si="175">IF(D35&gt;0,(J35/D35)*100,0)</f>
        <v>159.53954599159843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86.223186316720827</v>
      </c>
      <c r="T72" s="67">
        <f t="shared" ref="T72" si="177">IF(O35&gt;0,T35/O35*100,0)</f>
        <v>81.595476044486944</v>
      </c>
      <c r="U72" s="67">
        <f t="shared" ref="U72" si="178">IF(O35&gt;0,(U35/O35)*100,0)</f>
        <v>167.81866236120774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30.476661432206114</v>
      </c>
      <c r="AE72" s="67">
        <f t="shared" ref="AE72" si="180">IF(Z35&gt;0,AE35/Z35*100,0)</f>
        <v>64.086536299512773</v>
      </c>
      <c r="AF72" s="67">
        <f t="shared" ref="AF72" si="181">IF(Z35&gt;0,(AF35/Z35)*100,0)</f>
        <v>94.563197731718901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15.879180755949958</v>
      </c>
      <c r="AP72" s="67">
        <f t="shared" ref="AP72" si="183">IF(AK35&gt;0,AP35/AK35*100,0)</f>
        <v>58.420466683862571</v>
      </c>
      <c r="AQ72" s="67">
        <f t="shared" ref="AQ72" si="184">IF(AK35&gt;0,(AQ35/AK35)*100,0)</f>
        <v>74.299647439812532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28.807994028774374</v>
      </c>
      <c r="BA72" s="67">
        <f t="shared" ref="BA72" si="186">IF(AV35&gt;0,BA35/AV35*100,0)</f>
        <v>60.94588716611208</v>
      </c>
      <c r="BB72" s="67">
        <f t="shared" ref="BB72" si="187">IF(AV35&gt;0,(BB35/AV35)*100,0)</f>
        <v>89.753881194886446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3.9095028072696465</v>
      </c>
      <c r="BL72" s="67">
        <f t="shared" ref="BL72" si="189">IF(BG35&gt;0,BL35/BG35*100,0)</f>
        <v>44.71339875695525</v>
      </c>
      <c r="BM72" s="67">
        <f t="shared" ref="BM72" si="190">IF(BG35&gt;0,(BM35/BG35)*100,0)</f>
        <v>48.622901564224897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-30.73194645139391</v>
      </c>
      <c r="BW72" s="67">
        <f t="shared" ref="BW72" si="192">IF(BR35&gt;0,BW35/BR35*100,0)</f>
        <v>36.97333248124658</v>
      </c>
      <c r="BX72" s="67">
        <f t="shared" ref="BX72" si="193">IF(BR35&gt;0,(BX35/BR35)*100,0)</f>
        <v>6.2413860298526709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-40.31887443923786</v>
      </c>
      <c r="CH72" s="67">
        <f t="shared" ref="CH72" si="195">IF(CC35&gt;0,CH35/CC35*100,0)</f>
        <v>30.101199101060473</v>
      </c>
      <c r="CI72" s="67">
        <f t="shared" ref="CI72" si="196">IF(CC35&gt;0,(CI35/CC35)*100,0)</f>
        <v>-10.217675338177383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-50.775490542284054</v>
      </c>
      <c r="CS72" s="67">
        <f t="shared" ref="CS72" si="198">IF(CN35&gt;0,CS35/CN35*100,0)</f>
        <v>24.839554059154757</v>
      </c>
      <c r="CT72" s="67">
        <f t="shared" ref="CT72" si="199">IF(CN35&gt;0,(CT35/CN35)*100,0)</f>
        <v>-25.935936483129289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West Yorkshire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West Yorkshire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West Yorkshire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West Yorkshire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West Yorkshire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West Yorkshire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West Yorkshire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West Yorkshire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West Yorkshire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5.8914560859149923</v>
      </c>
      <c r="C82" s="18">
        <f t="shared" si="210"/>
        <v>-5.3359486197585682</v>
      </c>
      <c r="D82" s="18">
        <f t="shared" si="210"/>
        <v>5.1572042205454638</v>
      </c>
      <c r="E82" s="18">
        <f t="shared" si="210"/>
        <v>3.2305860859491942</v>
      </c>
      <c r="F82" s="18">
        <f t="shared" ref="F82:F107" si="211">IF(AND(F$6-C$6 &lt;&gt; 0,C8&lt;&gt;0,F8&lt;&gt;0),(EXP(LN(F8/C8)/(F$6-C$6))-1)*100,0)</f>
        <v>3.2681770878732364</v>
      </c>
      <c r="H82" s="18">
        <f t="shared" ref="H82:H107" si="212">IF($F$6-$D$6 &lt;&gt; 0,(EXP(LN(1+(H45/100))/($F$6-$D$6))-1)*100,0)</f>
        <v>3.8688378295428594</v>
      </c>
      <c r="I82" s="18">
        <f t="shared" ref="I82:I107" si="213">IF(D8&gt;0,((1+(I8/D8))^(1/($F$6-$D$6))-1)*100,0)</f>
        <v>4.0539559489014554</v>
      </c>
      <c r="J82" s="18">
        <f t="shared" ref="J82:J107" si="214">IF($F$6-$D$6 &lt;&gt; 0,(EXP(LN(1+(J45/100))/($F$6-$D$6))-1)*100,0)</f>
        <v>6.5284966331734529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7.1114114247501137</v>
      </c>
      <c r="N82" s="18">
        <f t="shared" si="215"/>
        <v>-5.6421401392987347</v>
      </c>
      <c r="O82" s="18">
        <f t="shared" si="215"/>
        <v>4.9780565991475179</v>
      </c>
      <c r="P82" s="18">
        <f t="shared" si="215"/>
        <v>3.340069463167139</v>
      </c>
      <c r="Q82" s="18">
        <f t="shared" ref="Q82:Q107" si="216">IF(AND(Q$6-N$6 &lt;&gt; 0,N8&lt;&gt;0,Q8&lt;&gt;0),(EXP(LN(Q8/N8)/(Q$6-N$6))-1)*100,0)</f>
        <v>3.2606580949394059</v>
      </c>
      <c r="S82" s="18">
        <f t="shared" ref="S82:S107" si="217">IF($F$6-$D$6 &lt;&gt; 0,(EXP(LN(1+(S45/100))/($F$6-$D$6))-1)*100,0)</f>
        <v>3.8832055522779685</v>
      </c>
      <c r="T82" s="18">
        <f t="shared" ref="T82:T107" si="218">IF(O8&gt;0,((1+(T8/O8))^(1/($F$6-$D$6))-1)*100,0)</f>
        <v>4.1126308353433894</v>
      </c>
      <c r="U82" s="18">
        <f t="shared" ref="U82:U107" si="219">IF($F$6-$D$6 &lt;&gt; 0,(EXP(LN(1+(U45/100))/($F$6-$D$6))-1)*100,0)</f>
        <v>6.5808011972385394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5.8039865179993821</v>
      </c>
      <c r="Y82" s="18">
        <f t="shared" si="220"/>
        <v>3.9524616703357607</v>
      </c>
      <c r="Z82" s="18">
        <f t="shared" si="220"/>
        <v>0.50474479703093156</v>
      </c>
      <c r="AA82" s="18">
        <f t="shared" si="220"/>
        <v>1.7871125010151534</v>
      </c>
      <c r="AB82" s="18">
        <f t="shared" ref="AB82:AB107" si="221">IF(AND(AB$6-Y$6 &lt;&gt; 0,Y8&lt;&gt;0,AB8&lt;&gt;0),(EXP(LN(AB8/Y8)/(AB$6-Y$6))-1)*100,0)</f>
        <v>1.5180978550112911</v>
      </c>
      <c r="AD82" s="18">
        <f t="shared" ref="AD82:AD107" si="222">IF($F$6-$D$6 &lt;&gt; 0,(EXP(LN(1+(AD45/100))/($F$6-$D$6))-1)*100,0)</f>
        <v>1.3578488239780917</v>
      </c>
      <c r="AE82" s="18">
        <f t="shared" ref="AE82:AE107" si="223">IF(Z8&gt;0,((1+(AE8/Z8))^(1/($F$6-$D$6))-1)*100,0)</f>
        <v>3.3727486375896065</v>
      </c>
      <c r="AF82" s="18">
        <f t="shared" ref="AF82:AF107" si="224">IF($F$6-$D$6 &lt;&gt; 0,(EXP(LN(1+(AF45/100))/($F$6-$D$6))-1)*100,0)</f>
        <v>4.257271455380951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3.2265531486073362</v>
      </c>
      <c r="AJ82" s="18">
        <f t="shared" si="225"/>
        <v>8.7082857654032999</v>
      </c>
      <c r="AK82" s="18">
        <f t="shared" si="225"/>
        <v>-1.0254269322232279</v>
      </c>
      <c r="AL82" s="18">
        <f t="shared" si="225"/>
        <v>0.86155376640522086</v>
      </c>
      <c r="AM82" s="18">
        <f t="shared" ref="AM82:AM107" si="226">IF(AND(AM$6-AJ$6 &lt;&gt; 0,AJ8&lt;&gt;0,AM8&lt;&gt;0),(EXP(LN(AM8/AJ8)/(AM$6-AJ$6))-1)*100,0)</f>
        <v>0.73864056356882646</v>
      </c>
      <c r="AO82" s="18">
        <f t="shared" ref="AO82:AO107" si="227">IF($F$6-$D$6 &lt;&gt; 0,(EXP(LN(1+(AO45/100))/($F$6-$D$6))-1)*100,0)</f>
        <v>0.22859638073775557</v>
      </c>
      <c r="AP82" s="18">
        <f t="shared" ref="AP82:AP107" si="228">IF(AK8&gt;0,((1+(AP8/AK8))^(1/($F$6-$D$6))-1)*100,0)</f>
        <v>2.8851972817542926</v>
      </c>
      <c r="AQ82" s="18">
        <f t="shared" ref="AQ82:AQ107" si="229">IF($F$6-$D$6 &lt;&gt; 0,(EXP(LN(1+(AQ45/100))/($F$6-$D$6))-1)*100,0)</f>
        <v>3.0395537615109047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3.7223571240039943</v>
      </c>
      <c r="AU82" s="18">
        <f t="shared" si="230"/>
        <v>8.6673958610126611</v>
      </c>
      <c r="AV82" s="18">
        <f t="shared" si="230"/>
        <v>-0.9650119105600985</v>
      </c>
      <c r="AW82" s="18">
        <f t="shared" si="230"/>
        <v>1.1897189571625333</v>
      </c>
      <c r="AX82" s="18">
        <f t="shared" ref="AX82:AX107" si="231">IF(AND(AX$6-AU$6 &lt;&gt; 0,AU8&lt;&gt;0,AX8&lt;&gt;0),(EXP(LN(AX8/AU8)/(AX$6-AU$6))-1)*100,0)</f>
        <v>0.96024634071039117</v>
      </c>
      <c r="AZ82" s="18">
        <f t="shared" ref="AZ82:AZ107" si="232">IF($F$6-$D$6 &lt;&gt; 0,(EXP(LN(1+(AZ45/100))/($F$6-$D$6))-1)*100,0)</f>
        <v>0.46631606843878792</v>
      </c>
      <c r="BA82" s="18">
        <f t="shared" ref="BA82:BA107" si="233">IF(AV8&gt;0,((1+(BA8/AV8))^(1/($F$6-$D$6))-1)*100,0)</f>
        <v>2.952550147861599</v>
      </c>
      <c r="BB82" s="18">
        <f t="shared" ref="BB82:BB107" si="234">IF($F$6-$D$6 &lt;&gt; 0,(EXP(LN(1+(BB45/100))/($F$6-$D$6))-1)*100,0)</f>
        <v>3.2663851075977135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4.5366804381209214</v>
      </c>
      <c r="BF82" s="18">
        <f t="shared" si="235"/>
        <v>19.173496227647657</v>
      </c>
      <c r="BG82" s="18">
        <f t="shared" si="235"/>
        <v>-4.5662541755512098</v>
      </c>
      <c r="BH82" s="18">
        <f t="shared" si="235"/>
        <v>0.90420498769256952</v>
      </c>
      <c r="BI82" s="18">
        <f t="shared" ref="BI82:BI107" si="236">IF(AND(BI$6-BF$6 &lt;&gt; 0,BF8&lt;&gt;0,BI8&lt;&gt;0),(EXP(LN(BI8/BF8)/(BI$6-BF$6))-1)*100,0)</f>
        <v>0.19853838057712903</v>
      </c>
      <c r="BK82" s="18">
        <f t="shared" ref="BK82:BK107" si="237">IF($F$6-$D$6 &lt;&gt; 0,(EXP(LN(1+(BK45/100))/($F$6-$D$6))-1)*100,0)</f>
        <v>-0.9532643410626318</v>
      </c>
      <c r="BL82" s="18">
        <f t="shared" ref="BL82:BL107" si="238">IF(BG8&gt;0,((1+(BL8/BG8))^(1/($F$6-$D$6))-1)*100,0)</f>
        <v>2.0754702105373779</v>
      </c>
      <c r="BM82" s="18">
        <f t="shared" ref="BM82:BM107" si="239">IF($F$6-$D$6 &lt;&gt; 0,(EXP(LN(1+(BM45/100))/($F$6-$D$6))-1)*100,0)</f>
        <v>1.3734425824808216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1.8586361192268086</v>
      </c>
      <c r="BQ82" s="18">
        <f t="shared" si="240"/>
        <v>13.707001975499477</v>
      </c>
      <c r="BR82" s="18">
        <f t="shared" si="240"/>
        <v>-6.3568888116065203</v>
      </c>
      <c r="BS82" s="18">
        <f t="shared" si="240"/>
        <v>-2.782680408303051</v>
      </c>
      <c r="BT82" s="18">
        <f t="shared" ref="BT82:BT107" si="241">IF(AND(BT$6-BQ$6 &lt;&gt; 0,BQ8&lt;&gt;0,BT8&lt;&gt;0),(EXP(LN(BT8/BQ8)/(BT$6-BQ$6))-1)*100,0)</f>
        <v>-2.9685155544787456</v>
      </c>
      <c r="BV82" s="18">
        <f t="shared" ref="BV82:BV107" si="242">IF($F$6-$D$6 &lt;&gt; 0,(EXP(LN(1+(BV45/100))/($F$6-$D$6))-1)*100,0)</f>
        <v>-3.9889896391501201</v>
      </c>
      <c r="BW82" s="18">
        <f t="shared" ref="BW82:BW107" si="243">IF(BR8&gt;0,((1+(BW8/BR8))^(1/($F$6-$D$6))-1)*100,0)</f>
        <v>1.8000545368928034</v>
      </c>
      <c r="BX82" s="18">
        <f t="shared" ref="BX82:BX107" si="244">IF($F$6-$D$6 &lt;&gt; 0,(EXP(LN(1+(BX45/100))/($F$6-$D$6))-1)*100,0)</f>
        <v>-1.0787524783670288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1.5584269269403039</v>
      </c>
      <c r="CB82" s="18">
        <f t="shared" si="245"/>
        <v>4.4667115667851087</v>
      </c>
      <c r="CC82" s="18">
        <f t="shared" si="245"/>
        <v>-3.0766334301762677</v>
      </c>
      <c r="CD82" s="18">
        <f t="shared" si="245"/>
        <v>-3.167204296485171</v>
      </c>
      <c r="CE82" s="18">
        <f t="shared" ref="CE82:CE107" si="246">IF(AND(CE$6-CB$6 &lt;&gt; 0,CB8&lt;&gt;0,CE8&lt;&gt;0),(EXP(LN(CE8/CB8)/(CE$6-CB$6))-1)*100,0)</f>
        <v>-2.6784386472158195</v>
      </c>
      <c r="CG82" s="18">
        <f t="shared" ref="CG82:CG107" si="247">IF($F$6-$D$6 &lt;&gt; 0,(EXP(LN(1+(CG45/100))/($F$6-$D$6))-1)*100,0)</f>
        <v>-3.1370234154808108</v>
      </c>
      <c r="CH82" s="18">
        <f t="shared" ref="CH82:CH107" si="248">IF(CC8&gt;0,((1+(CH8/CC8))^(1/($F$6-$D$6))-1)*100,0)</f>
        <v>1.9010489192309965</v>
      </c>
      <c r="CI82" s="18">
        <f t="shared" ref="CI82:CI107" si="249">IF($F$6-$D$6 &lt;&gt; 0,(EXP(LN(1+(CI45/100))/($F$6-$D$6))-1)*100,0)</f>
        <v>-0.36672492232976417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4.9183294161877722</v>
      </c>
      <c r="CM82" s="18">
        <f t="shared" si="250"/>
        <v>-20.59950555963027</v>
      </c>
      <c r="CN82" s="18">
        <f t="shared" si="250"/>
        <v>-5.2257743022334431</v>
      </c>
      <c r="CO82" s="18">
        <f t="shared" si="250"/>
        <v>-2.162484582121571</v>
      </c>
      <c r="CP82" s="18">
        <f t="shared" ref="CP82:CP107" si="251">IF(AND(CP$6-CM$6 &lt;&gt; 0,CM8&lt;&gt;0,CP8&lt;&gt;0),(EXP(LN(CP8/CM8)/(CP$6-CM$6))-1)*100,0)</f>
        <v>-4.3862093086063814</v>
      </c>
      <c r="CR82" s="18">
        <f t="shared" ref="CR82:CR107" si="252">IF($F$6-$D$6 &lt;&gt; 0,(EXP(LN(1+(CR45/100))/($F$6-$D$6))-1)*100,0)</f>
        <v>-3.1944273198960427</v>
      </c>
      <c r="CS82" s="18">
        <f t="shared" ref="CS82:CS107" si="253">IF(CN8&gt;0,((1+(CS8/CN8))^(1/($F$6-$D$6))-1)*100,0)</f>
        <v>1.5849988906990742</v>
      </c>
      <c r="CT82" s="18">
        <f t="shared" ref="CT82:CT107" si="254">IF($F$6-$D$6 &lt;&gt; 0,(EXP(LN(1+(CT45/100))/($F$6-$D$6))-1)*100,0)</f>
        <v>-0.84480320051832924</v>
      </c>
    </row>
    <row r="83" spans="1:98" x14ac:dyDescent="0.2">
      <c r="A83" t="str">
        <f t="shared" si="209"/>
        <v>12 Other managers and proprietors</v>
      </c>
      <c r="B83" s="18">
        <f t="shared" si="210"/>
        <v>4.5648331564061673</v>
      </c>
      <c r="C83" s="18">
        <f t="shared" si="210"/>
        <v>-2.6629261912963442</v>
      </c>
      <c r="D83" s="18">
        <f t="shared" si="210"/>
        <v>11.035729113588811</v>
      </c>
      <c r="E83" s="18">
        <f t="shared" si="210"/>
        <v>3.9947772819010963</v>
      </c>
      <c r="F83" s="18">
        <f t="shared" si="211"/>
        <v>5.7077204638161794</v>
      </c>
      <c r="H83" s="18">
        <f t="shared" si="212"/>
        <v>6.2907004414612722</v>
      </c>
      <c r="I83" s="18">
        <f t="shared" si="213"/>
        <v>5.6102402598984913</v>
      </c>
      <c r="J83" s="18">
        <f t="shared" si="214"/>
        <v>9.2402496657879141</v>
      </c>
      <c r="L83" t="str">
        <f t="shared" ref="L83:L106" si="255">A83</f>
        <v>12 Other managers and proprietors</v>
      </c>
      <c r="M83" s="18">
        <f t="shared" si="215"/>
        <v>5.6781546630054303</v>
      </c>
      <c r="N83" s="18">
        <f t="shared" si="215"/>
        <v>-7.2601272608439622</v>
      </c>
      <c r="O83" s="18">
        <f t="shared" si="215"/>
        <v>11.122515342152916</v>
      </c>
      <c r="P83" s="18">
        <f t="shared" si="215"/>
        <v>4.4147533723682963</v>
      </c>
      <c r="Q83" s="18">
        <f t="shared" si="216"/>
        <v>5.6801613504539716</v>
      </c>
      <c r="S83" s="18">
        <f t="shared" si="217"/>
        <v>6.6044332964624974</v>
      </c>
      <c r="T83" s="18">
        <f t="shared" si="218"/>
        <v>5.575626305532011</v>
      </c>
      <c r="U83" s="18">
        <f t="shared" si="219"/>
        <v>9.4346317322812734</v>
      </c>
      <c r="W83" t="str">
        <f t="shared" ref="W83:W106" si="256">A83</f>
        <v>12 Other managers and proprietors</v>
      </c>
      <c r="X83" s="18">
        <f t="shared" si="220"/>
        <v>3.3314327708471092</v>
      </c>
      <c r="Y83" s="18">
        <f t="shared" si="220"/>
        <v>1.0236672843915162</v>
      </c>
      <c r="Z83" s="18">
        <f t="shared" si="220"/>
        <v>6.2813765704627933</v>
      </c>
      <c r="AA83" s="18">
        <f t="shared" si="220"/>
        <v>2.6308980654745184</v>
      </c>
      <c r="AB83" s="18">
        <f t="shared" si="221"/>
        <v>3.655688880930108</v>
      </c>
      <c r="AD83" s="18">
        <f t="shared" si="222"/>
        <v>3.8335756356468575</v>
      </c>
      <c r="AE83" s="18">
        <f t="shared" si="223"/>
        <v>4.5249257755375361</v>
      </c>
      <c r="AF83" s="18">
        <f t="shared" si="224"/>
        <v>6.8469228788471836</v>
      </c>
      <c r="AH83" t="str">
        <f t="shared" ref="AH83:AH106" si="257">L83</f>
        <v>12 Other managers and proprietors</v>
      </c>
      <c r="AI83" s="18">
        <f t="shared" si="225"/>
        <v>3.3141704098300195</v>
      </c>
      <c r="AJ83" s="18">
        <f t="shared" si="225"/>
        <v>6.2337206733301675</v>
      </c>
      <c r="AK83" s="18">
        <f t="shared" si="225"/>
        <v>4.5553904200806405</v>
      </c>
      <c r="AL83" s="18">
        <f t="shared" si="225"/>
        <v>2.2039980928871605</v>
      </c>
      <c r="AM83" s="18">
        <f t="shared" si="226"/>
        <v>3.1821532142999098</v>
      </c>
      <c r="AO83" s="18">
        <f t="shared" si="227"/>
        <v>2.981860301208461</v>
      </c>
      <c r="AP83" s="18">
        <f t="shared" si="228"/>
        <v>4.2020713752971117</v>
      </c>
      <c r="AQ83" s="18">
        <f t="shared" si="229"/>
        <v>6.0336883903403526</v>
      </c>
      <c r="AS83" t="str">
        <f t="shared" ref="AS83:AS106" si="258">W83</f>
        <v>12 Other managers and proprietors</v>
      </c>
      <c r="AT83" s="18">
        <f t="shared" si="230"/>
        <v>2.5617366325169089</v>
      </c>
      <c r="AU83" s="18">
        <f t="shared" si="230"/>
        <v>1.2969029812082367</v>
      </c>
      <c r="AV83" s="18">
        <f t="shared" si="230"/>
        <v>5.7189431562369997</v>
      </c>
      <c r="AW83" s="18">
        <f t="shared" si="230"/>
        <v>2.1674609708531856</v>
      </c>
      <c r="AX83" s="18">
        <f t="shared" si="231"/>
        <v>3.2090759829472404</v>
      </c>
      <c r="AZ83" s="18">
        <f t="shared" si="232"/>
        <v>3.3378301245703179</v>
      </c>
      <c r="BA83" s="18">
        <f t="shared" si="233"/>
        <v>4.1444620508258589</v>
      </c>
      <c r="BB83" s="18">
        <f t="shared" si="234"/>
        <v>6.2285173425015827</v>
      </c>
      <c r="BD83" t="str">
        <f t="shared" ref="BD83:BD106" si="259">AH83</f>
        <v>12 Other managers and proprietors</v>
      </c>
      <c r="BE83" s="18">
        <f t="shared" si="235"/>
        <v>0.96015472724166884</v>
      </c>
      <c r="BF83" s="18">
        <f t="shared" si="235"/>
        <v>14.689262990091656</v>
      </c>
      <c r="BG83" s="18">
        <f t="shared" si="235"/>
        <v>0.85117907234735224</v>
      </c>
      <c r="BH83" s="18">
        <f t="shared" si="235"/>
        <v>1.2457628398164111</v>
      </c>
      <c r="BI83" s="18">
        <f t="shared" si="236"/>
        <v>1.913335195308008</v>
      </c>
      <c r="BK83" s="18">
        <f t="shared" si="237"/>
        <v>1.1140636790656355</v>
      </c>
      <c r="BL83" s="18">
        <f t="shared" si="238"/>
        <v>2.7559898148454165</v>
      </c>
      <c r="BM83" s="18">
        <f t="shared" si="239"/>
        <v>3.5367956848345594</v>
      </c>
      <c r="BO83" t="str">
        <f t="shared" ref="BO83:BO106" si="260">AS83</f>
        <v>12 Other managers and proprietors</v>
      </c>
      <c r="BP83" s="18">
        <f t="shared" si="240"/>
        <v>0.77676016300185502</v>
      </c>
      <c r="BQ83" s="18">
        <f t="shared" si="240"/>
        <v>8.6916033719834029</v>
      </c>
      <c r="BR83" s="18">
        <f t="shared" si="240"/>
        <v>7.5456392743267209E-2</v>
      </c>
      <c r="BS83" s="18">
        <f t="shared" si="240"/>
        <v>-1.0840411882110601</v>
      </c>
      <c r="BT83" s="18">
        <f t="shared" si="241"/>
        <v>-0.13665789073190604</v>
      </c>
      <c r="BV83" s="18">
        <f t="shared" si="242"/>
        <v>-0.69904242336435995</v>
      </c>
      <c r="BW83" s="18">
        <f t="shared" si="243"/>
        <v>2.8620286123106631</v>
      </c>
      <c r="BX83" s="18">
        <f t="shared" si="244"/>
        <v>2.3991858466155591</v>
      </c>
      <c r="BZ83" t="str">
        <f t="shared" ref="BZ83:BZ106" si="261">BD83</f>
        <v>12 Other managers and proprietors</v>
      </c>
      <c r="CA83" s="18">
        <f t="shared" si="245"/>
        <v>-6.779338766103038E-2</v>
      </c>
      <c r="CB83" s="18">
        <f t="shared" si="245"/>
        <v>-7.3183113755517892</v>
      </c>
      <c r="CC83" s="18">
        <f t="shared" si="245"/>
        <v>0.19394795388494313</v>
      </c>
      <c r="CD83" s="18">
        <f t="shared" si="245"/>
        <v>-3.1976169574738478</v>
      </c>
      <c r="CE83" s="18">
        <f t="shared" si="246"/>
        <v>-2.415943595362835</v>
      </c>
      <c r="CG83" s="18">
        <f t="shared" si="247"/>
        <v>-2.0800471567068879</v>
      </c>
      <c r="CH83" s="18">
        <f t="shared" si="248"/>
        <v>2.2544303243159147</v>
      </c>
      <c r="CI83" s="18">
        <f t="shared" si="249"/>
        <v>0.79837481711264591</v>
      </c>
      <c r="CK83" t="str">
        <f t="shared" ref="CK83:CK106" si="262">BO83</f>
        <v>12 Other managers and proprietors</v>
      </c>
      <c r="CL83" s="18">
        <f t="shared" si="250"/>
        <v>0.73841768401075036</v>
      </c>
      <c r="CM83" s="18">
        <f t="shared" si="250"/>
        <v>-22.432991944403224</v>
      </c>
      <c r="CN83" s="18">
        <f t="shared" si="250"/>
        <v>2.337323304202199</v>
      </c>
      <c r="CO83" s="18">
        <f t="shared" si="250"/>
        <v>-2.2625785391938602</v>
      </c>
      <c r="CP83" s="18">
        <f t="shared" si="251"/>
        <v>-2.2698635899706776</v>
      </c>
      <c r="CR83" s="18">
        <f t="shared" si="252"/>
        <v>-0.75272241809976048</v>
      </c>
      <c r="CS83" s="18">
        <f t="shared" si="253"/>
        <v>2.2528688470533798</v>
      </c>
      <c r="CT83" s="18">
        <f t="shared" si="254"/>
        <v>1.7102431749023372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5.3512738251824343</v>
      </c>
      <c r="C84" s="18">
        <f t="shared" si="210"/>
        <v>-2.8284120029090642</v>
      </c>
      <c r="D84" s="18">
        <f t="shared" si="210"/>
        <v>6.0116702446803227</v>
      </c>
      <c r="E84" s="18">
        <f t="shared" si="210"/>
        <v>2.6021274976962827</v>
      </c>
      <c r="F84" s="18">
        <f t="shared" si="211"/>
        <v>3.3039574557839568</v>
      </c>
      <c r="H84" s="18">
        <f t="shared" si="212"/>
        <v>3.7262800703913967</v>
      </c>
      <c r="I84" s="18">
        <f t="shared" si="213"/>
        <v>3.1803252446657826</v>
      </c>
      <c r="J84" s="18">
        <f t="shared" si="214"/>
        <v>5.8027430633423638</v>
      </c>
      <c r="L84" t="str">
        <f t="shared" si="255"/>
        <v>21 Science, research, engineering and technology professionals</v>
      </c>
      <c r="M84" s="18">
        <f t="shared" si="215"/>
        <v>7.3556507586351128</v>
      </c>
      <c r="N84" s="18">
        <f t="shared" si="215"/>
        <v>-3.4015343126272302</v>
      </c>
      <c r="O84" s="18">
        <f t="shared" si="215"/>
        <v>6.8225622479714421</v>
      </c>
      <c r="P84" s="18">
        <f t="shared" si="215"/>
        <v>2.8606178812985661</v>
      </c>
      <c r="Q84" s="18">
        <f t="shared" si="216"/>
        <v>3.6748771407985714</v>
      </c>
      <c r="S84" s="18">
        <f t="shared" si="217"/>
        <v>4.1646637128414099</v>
      </c>
      <c r="T84" s="18">
        <f t="shared" si="218"/>
        <v>3.4165462392056867</v>
      </c>
      <c r="U84" s="18">
        <f t="shared" si="219"/>
        <v>6.2973152266657451</v>
      </c>
      <c r="W84" t="str">
        <f t="shared" si="256"/>
        <v>21 Science, research, engineering and technology professionals</v>
      </c>
      <c r="X84" s="18">
        <f t="shared" si="220"/>
        <v>4.7059646846164815</v>
      </c>
      <c r="Y84" s="18">
        <f t="shared" si="220"/>
        <v>6.0462580390348686</v>
      </c>
      <c r="Z84" s="18">
        <f t="shared" si="220"/>
        <v>1.2923606523251641</v>
      </c>
      <c r="AA84" s="18">
        <f t="shared" si="220"/>
        <v>1.1153823658316853</v>
      </c>
      <c r="AB84" s="18">
        <f t="shared" si="221"/>
        <v>1.4721689697383633</v>
      </c>
      <c r="AD84" s="18">
        <f t="shared" si="222"/>
        <v>1.1743407438513431</v>
      </c>
      <c r="AE84" s="18">
        <f t="shared" si="223"/>
        <v>2.4543851790894244</v>
      </c>
      <c r="AF84" s="18">
        <f t="shared" si="224"/>
        <v>3.3110610790124229</v>
      </c>
      <c r="AH84" t="str">
        <f t="shared" si="257"/>
        <v>21 Science, research, engineering and technology professionals</v>
      </c>
      <c r="AI84" s="18">
        <f t="shared" si="225"/>
        <v>3.6579953504853435</v>
      </c>
      <c r="AJ84" s="18">
        <f t="shared" si="225"/>
        <v>13.129895633183629</v>
      </c>
      <c r="AK84" s="18">
        <f t="shared" si="225"/>
        <v>0.99860925176247228</v>
      </c>
      <c r="AL84" s="18">
        <f t="shared" si="225"/>
        <v>1.1843348830624878</v>
      </c>
      <c r="AM84" s="18">
        <f t="shared" si="226"/>
        <v>1.8340339832660257</v>
      </c>
      <c r="AO84" s="18">
        <f t="shared" si="227"/>
        <v>1.122388422548326</v>
      </c>
      <c r="AP84" s="18">
        <f t="shared" si="228"/>
        <v>2.3631984965532205</v>
      </c>
      <c r="AQ84" s="18">
        <f t="shared" si="229"/>
        <v>3.1908025058357437</v>
      </c>
      <c r="AS84" t="str">
        <f t="shared" si="258"/>
        <v>21 Science, research, engineering and technology professionals</v>
      </c>
      <c r="AT84" s="18">
        <f t="shared" si="230"/>
        <v>4.2270289179628939</v>
      </c>
      <c r="AU84" s="18">
        <f t="shared" si="230"/>
        <v>8.0907528116988878</v>
      </c>
      <c r="AV84" s="18">
        <f t="shared" si="230"/>
        <v>4.7113536631515629E-2</v>
      </c>
      <c r="AW84" s="18">
        <f t="shared" si="230"/>
        <v>0.71165966380779544</v>
      </c>
      <c r="AX84" s="18">
        <f t="shared" si="231"/>
        <v>0.9486593016160505</v>
      </c>
      <c r="AZ84" s="18">
        <f t="shared" si="232"/>
        <v>0.48965527086179961</v>
      </c>
      <c r="BA84" s="18">
        <f t="shared" si="233"/>
        <v>2.1569357080603258</v>
      </c>
      <c r="BB84" s="18">
        <f t="shared" si="234"/>
        <v>2.5234963020303702</v>
      </c>
      <c r="BD84" t="str">
        <f t="shared" si="259"/>
        <v>21 Science, research, engineering and technology professionals</v>
      </c>
      <c r="BE84" s="18">
        <f t="shared" si="235"/>
        <v>3.7487616533116386</v>
      </c>
      <c r="BF84" s="18">
        <f t="shared" si="235"/>
        <v>20.527577780386718</v>
      </c>
      <c r="BG84" s="18">
        <f t="shared" si="235"/>
        <v>-4.4886241419913482</v>
      </c>
      <c r="BH84" s="18">
        <f t="shared" si="235"/>
        <v>1.4714812617855344E-2</v>
      </c>
      <c r="BI84" s="18">
        <f t="shared" si="236"/>
        <v>-0.25869205330354417</v>
      </c>
      <c r="BK84" s="18">
        <f t="shared" si="237"/>
        <v>-1.509509342678772</v>
      </c>
      <c r="BL84" s="18">
        <f t="shared" si="238"/>
        <v>1.4178851090336231</v>
      </c>
      <c r="BM84" s="18">
        <f t="shared" si="239"/>
        <v>0.20469751713931839</v>
      </c>
      <c r="BO84" t="str">
        <f t="shared" si="260"/>
        <v>21 Science, research, engineering and technology professionals</v>
      </c>
      <c r="BP84" s="18">
        <f t="shared" si="240"/>
        <v>2.1673243851813462</v>
      </c>
      <c r="BQ84" s="18">
        <f t="shared" si="240"/>
        <v>20.083605404560736</v>
      </c>
      <c r="BR84" s="18">
        <f t="shared" si="240"/>
        <v>-4.2965465433278505</v>
      </c>
      <c r="BS84" s="18">
        <f t="shared" si="240"/>
        <v>-1.9206112701185996</v>
      </c>
      <c r="BT84" s="18">
        <f t="shared" si="241"/>
        <v>-1.4302387883714296</v>
      </c>
      <c r="BV84" s="18">
        <f t="shared" si="242"/>
        <v>-2.7190722996844441</v>
      </c>
      <c r="BW84" s="18">
        <f t="shared" si="243"/>
        <v>1.5565283124726825</v>
      </c>
      <c r="BX84" s="18">
        <f t="shared" si="244"/>
        <v>-0.53962694458722371</v>
      </c>
      <c r="BZ84" t="str">
        <f t="shared" si="261"/>
        <v>21 Science, research, engineering and technology professionals</v>
      </c>
      <c r="CA84" s="18">
        <f t="shared" si="245"/>
        <v>2.2407019947376039</v>
      </c>
      <c r="CB84" s="18">
        <f t="shared" si="245"/>
        <v>7.1974173008358733</v>
      </c>
      <c r="CC84" s="18">
        <f t="shared" si="245"/>
        <v>-1.4038198240544864</v>
      </c>
      <c r="CD84" s="18">
        <f t="shared" si="245"/>
        <v>-2.9011861132257954</v>
      </c>
      <c r="CE84" s="18">
        <f t="shared" si="246"/>
        <v>-1.8305175973682086</v>
      </c>
      <c r="CG84" s="18">
        <f t="shared" si="247"/>
        <v>-2.4046079229382067</v>
      </c>
      <c r="CH84" s="18">
        <f t="shared" si="248"/>
        <v>1.4238017815664916</v>
      </c>
      <c r="CI84" s="18">
        <f t="shared" si="249"/>
        <v>-0.48010135461388215</v>
      </c>
      <c r="CK84" t="str">
        <f t="shared" si="262"/>
        <v>21 Science, research, engineering and technology professionals</v>
      </c>
      <c r="CL84" s="18">
        <f t="shared" si="250"/>
        <v>10.162527337473026</v>
      </c>
      <c r="CM84" s="18">
        <f t="shared" si="250"/>
        <v>-6.8614141621266</v>
      </c>
      <c r="CN84" s="18">
        <f t="shared" si="250"/>
        <v>1.7277796524925337</v>
      </c>
      <c r="CO84" s="18">
        <f t="shared" si="250"/>
        <v>-2.5342103111701375</v>
      </c>
      <c r="CP84" s="18">
        <f t="shared" si="251"/>
        <v>-1.5018450646029025</v>
      </c>
      <c r="CR84" s="18">
        <f t="shared" si="252"/>
        <v>-1.1337657598337492</v>
      </c>
      <c r="CS84" s="18">
        <f t="shared" si="253"/>
        <v>1.8610557384006521</v>
      </c>
      <c r="CT84" s="18">
        <f t="shared" si="254"/>
        <v>1.0026149828637365</v>
      </c>
    </row>
    <row r="85" spans="1:98" x14ac:dyDescent="0.2">
      <c r="A85" t="str">
        <f t="shared" si="209"/>
        <v>22 Health professionals</v>
      </c>
      <c r="B85" s="18">
        <f t="shared" si="210"/>
        <v>6.8439120202422377</v>
      </c>
      <c r="C85" s="18">
        <f t="shared" si="210"/>
        <v>-3.489132327455946</v>
      </c>
      <c r="D85" s="18">
        <f t="shared" si="210"/>
        <v>7.2022569724930374</v>
      </c>
      <c r="E85" s="18">
        <f t="shared" si="210"/>
        <v>3.2661337309034089</v>
      </c>
      <c r="F85" s="18">
        <f t="shared" si="211"/>
        <v>4.0395439656489618</v>
      </c>
      <c r="H85" s="18">
        <f t="shared" si="212"/>
        <v>4.5618490335336936</v>
      </c>
      <c r="I85" s="18">
        <f t="shared" si="213"/>
        <v>4.0246632467621835</v>
      </c>
      <c r="J85" s="18">
        <f t="shared" si="214"/>
        <v>7.0022331982116714</v>
      </c>
      <c r="L85" t="str">
        <f t="shared" si="255"/>
        <v>22 Health professionals</v>
      </c>
      <c r="M85" s="18">
        <f t="shared" si="215"/>
        <v>8.2572871328721718</v>
      </c>
      <c r="N85" s="18">
        <f t="shared" si="215"/>
        <v>-5.0306178258660577</v>
      </c>
      <c r="O85" s="18">
        <f t="shared" si="215"/>
        <v>6.8238415786595619</v>
      </c>
      <c r="P85" s="18">
        <f t="shared" si="215"/>
        <v>3.1495536864955875</v>
      </c>
      <c r="Q85" s="18">
        <f t="shared" si="216"/>
        <v>3.7468409546120851</v>
      </c>
      <c r="S85" s="18">
        <f t="shared" si="217"/>
        <v>4.3600550290064488</v>
      </c>
      <c r="T85" s="18">
        <f t="shared" si="218"/>
        <v>4.1145828326080158</v>
      </c>
      <c r="U85" s="18">
        <f t="shared" si="219"/>
        <v>6.9185782339665769</v>
      </c>
      <c r="W85" t="str">
        <f t="shared" si="256"/>
        <v>22 Health professionals</v>
      </c>
      <c r="X85" s="18">
        <f t="shared" si="220"/>
        <v>4.919999551095211</v>
      </c>
      <c r="Y85" s="18">
        <f t="shared" si="220"/>
        <v>2.3445638895152499</v>
      </c>
      <c r="Z85" s="18">
        <f t="shared" si="220"/>
        <v>2.2303500715867397</v>
      </c>
      <c r="AA85" s="18">
        <f t="shared" si="220"/>
        <v>0.93963586498959639</v>
      </c>
      <c r="AB85" s="18">
        <f t="shared" si="221"/>
        <v>1.4288110684298694</v>
      </c>
      <c r="AD85" s="18">
        <f t="shared" si="222"/>
        <v>1.3680530342959685</v>
      </c>
      <c r="AE85" s="18">
        <f t="shared" si="223"/>
        <v>3.3938196874687021</v>
      </c>
      <c r="AF85" s="18">
        <f t="shared" si="224"/>
        <v>4.2828361618328925</v>
      </c>
      <c r="AH85" t="str">
        <f t="shared" si="257"/>
        <v>22 Health professionals</v>
      </c>
      <c r="AI85" s="18">
        <f t="shared" si="225"/>
        <v>-5.1540247613851005</v>
      </c>
      <c r="AJ85" s="18">
        <f t="shared" si="225"/>
        <v>-8.188195957969203</v>
      </c>
      <c r="AK85" s="18">
        <f t="shared" si="225"/>
        <v>-9.9029638257154389</v>
      </c>
      <c r="AL85" s="18">
        <f t="shared" si="225"/>
        <v>-9.5628867525218375</v>
      </c>
      <c r="AM85" s="18">
        <f t="shared" si="226"/>
        <v>-9.584086952832461</v>
      </c>
      <c r="AO85" s="18">
        <f t="shared" si="227"/>
        <v>-9.6763881651590555</v>
      </c>
      <c r="AP85" s="18">
        <f t="shared" si="228"/>
        <v>1.1800068544717712</v>
      </c>
      <c r="AQ85" s="18">
        <f t="shared" si="229"/>
        <v>-5.7757473813088716</v>
      </c>
      <c r="AS85" t="str">
        <f t="shared" si="258"/>
        <v>22 Health professionals</v>
      </c>
      <c r="AT85" s="18">
        <f t="shared" si="230"/>
        <v>5.4297458884097205</v>
      </c>
      <c r="AU85" s="18">
        <f t="shared" si="230"/>
        <v>11.559614625252635</v>
      </c>
      <c r="AV85" s="18">
        <f t="shared" si="230"/>
        <v>1.7123301744509378</v>
      </c>
      <c r="AW85" s="18">
        <f t="shared" si="230"/>
        <v>1.4458871152896791</v>
      </c>
      <c r="AX85" s="18">
        <f t="shared" si="231"/>
        <v>2.1339119677468155</v>
      </c>
      <c r="AZ85" s="18">
        <f t="shared" si="232"/>
        <v>1.5346238259672518</v>
      </c>
      <c r="BA85" s="18">
        <f t="shared" si="233"/>
        <v>3.0756910485829403</v>
      </c>
      <c r="BB85" s="18">
        <f t="shared" si="234"/>
        <v>4.1181334825632021</v>
      </c>
      <c r="BD85" t="str">
        <f t="shared" si="259"/>
        <v>22 Health professionals</v>
      </c>
      <c r="BE85" s="18">
        <f t="shared" si="235"/>
        <v>6.1947054514782218</v>
      </c>
      <c r="BF85" s="18">
        <f t="shared" si="235"/>
        <v>20.417637790533604</v>
      </c>
      <c r="BG85" s="18">
        <f t="shared" si="235"/>
        <v>0.79568135614918045</v>
      </c>
      <c r="BH85" s="18">
        <f t="shared" si="235"/>
        <v>1.7439921894164767</v>
      </c>
      <c r="BI85" s="18">
        <f t="shared" si="236"/>
        <v>2.5207363795915816</v>
      </c>
      <c r="BK85" s="18">
        <f t="shared" si="237"/>
        <v>1.4269013737741476</v>
      </c>
      <c r="BL85" s="18">
        <f t="shared" si="238"/>
        <v>3.1801459146233002</v>
      </c>
      <c r="BM85" s="18">
        <f t="shared" si="239"/>
        <v>4.1342751287232637</v>
      </c>
      <c r="BO85" t="str">
        <f t="shared" si="260"/>
        <v>22 Health professionals</v>
      </c>
      <c r="BP85" s="18">
        <f t="shared" si="240"/>
        <v>4.9959981577388346</v>
      </c>
      <c r="BQ85" s="18">
        <f t="shared" si="240"/>
        <v>20.938236128154799</v>
      </c>
      <c r="BR85" s="18">
        <f t="shared" si="240"/>
        <v>-3.8176070241379256</v>
      </c>
      <c r="BS85" s="18">
        <f t="shared" si="240"/>
        <v>-2.6536910759602961</v>
      </c>
      <c r="BT85" s="18">
        <f t="shared" si="241"/>
        <v>-1.6946224128736254</v>
      </c>
      <c r="BV85" s="18">
        <f t="shared" si="242"/>
        <v>-3.0432196676724033</v>
      </c>
      <c r="BW85" s="18">
        <f t="shared" si="243"/>
        <v>2.11972590730789</v>
      </c>
      <c r="BX85" s="18">
        <f t="shared" si="244"/>
        <v>-8.054801625034802E-3</v>
      </c>
      <c r="BZ85" t="str">
        <f t="shared" si="261"/>
        <v>22 Health professionals</v>
      </c>
      <c r="CA85" s="18">
        <f t="shared" si="245"/>
        <v>5.9000761209012875</v>
      </c>
      <c r="CB85" s="18">
        <f t="shared" si="245"/>
        <v>-11.200440357437369</v>
      </c>
      <c r="CC85" s="18">
        <f t="shared" si="245"/>
        <v>-3.768241515040982</v>
      </c>
      <c r="CD85" s="18">
        <f t="shared" si="245"/>
        <v>-5.8439975955197898</v>
      </c>
      <c r="CE85" s="18">
        <f t="shared" si="246"/>
        <v>-5.5465795509222815</v>
      </c>
      <c r="CG85" s="18">
        <f t="shared" si="247"/>
        <v>-5.1571021894893043</v>
      </c>
      <c r="CH85" s="18">
        <f t="shared" si="248"/>
        <v>1.6413192487137573</v>
      </c>
      <c r="CI85" s="18">
        <f t="shared" si="249"/>
        <v>-2.0893753281565064</v>
      </c>
      <c r="CK85" t="str">
        <f t="shared" si="262"/>
        <v>22 Health professionals</v>
      </c>
      <c r="CL85" s="18">
        <f t="shared" si="250"/>
        <v>10.21922990005033</v>
      </c>
      <c r="CM85" s="18">
        <f t="shared" si="250"/>
        <v>-1.090711372039932</v>
      </c>
      <c r="CN85" s="18">
        <f t="shared" si="250"/>
        <v>1.1705383985038065</v>
      </c>
      <c r="CO85" s="18">
        <f t="shared" si="250"/>
        <v>-1.7518914499055627</v>
      </c>
      <c r="CP85" s="18">
        <f t="shared" si="251"/>
        <v>-0.806243970819287</v>
      </c>
      <c r="CR85" s="18">
        <f t="shared" si="252"/>
        <v>-0.78725041395408812</v>
      </c>
      <c r="CS85" s="18">
        <f t="shared" si="253"/>
        <v>2.2507956528951656</v>
      </c>
      <c r="CT85" s="18">
        <f t="shared" si="254"/>
        <v>1.6835227060718161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3.9211906207806901</v>
      </c>
      <c r="C86" s="18">
        <f t="shared" si="210"/>
        <v>-1.8888654257672832</v>
      </c>
      <c r="D86" s="18">
        <f t="shared" si="210"/>
        <v>3.7220385036250914</v>
      </c>
      <c r="E86" s="18">
        <f t="shared" si="210"/>
        <v>1.8442102886456091</v>
      </c>
      <c r="F86" s="18">
        <f t="shared" si="211"/>
        <v>2.1885673076369239</v>
      </c>
      <c r="H86" s="18">
        <f t="shared" si="212"/>
        <v>2.4663448620127371</v>
      </c>
      <c r="I86" s="18">
        <f t="shared" si="213"/>
        <v>3.4146967138953155</v>
      </c>
      <c r="J86" s="18">
        <f t="shared" si="214"/>
        <v>5.0570544481057578</v>
      </c>
      <c r="L86" t="str">
        <f t="shared" si="255"/>
        <v>23 Teaching and other educational professionals</v>
      </c>
      <c r="M86" s="18">
        <f t="shared" si="215"/>
        <v>5.1747923029141774</v>
      </c>
      <c r="N86" s="18">
        <f t="shared" si="215"/>
        <v>0.43169988889035782</v>
      </c>
      <c r="O86" s="18">
        <f t="shared" si="215"/>
        <v>3.7810293873583367</v>
      </c>
      <c r="P86" s="18">
        <f t="shared" si="215"/>
        <v>1.9715894451863614</v>
      </c>
      <c r="Q86" s="18">
        <f t="shared" si="216"/>
        <v>2.4361590365710839</v>
      </c>
      <c r="S86" s="18">
        <f t="shared" si="217"/>
        <v>2.5712033289095437</v>
      </c>
      <c r="T86" s="18">
        <f t="shared" si="218"/>
        <v>3.5430419929632251</v>
      </c>
      <c r="U86" s="18">
        <f t="shared" si="219"/>
        <v>5.2332645379876697</v>
      </c>
      <c r="W86" t="str">
        <f t="shared" si="256"/>
        <v>23 Teaching and other educational professionals</v>
      </c>
      <c r="X86" s="18">
        <f t="shared" si="220"/>
        <v>-1.7988597494352221</v>
      </c>
      <c r="Y86" s="18">
        <f t="shared" si="220"/>
        <v>8.9689702420617134</v>
      </c>
      <c r="Z86" s="18">
        <f t="shared" si="220"/>
        <v>-4.0166677945111857</v>
      </c>
      <c r="AA86" s="18">
        <f t="shared" si="220"/>
        <v>-2.6238187415605019</v>
      </c>
      <c r="AB86" s="18">
        <f t="shared" si="221"/>
        <v>-2.3773517972961344</v>
      </c>
      <c r="AD86" s="18">
        <f t="shared" si="222"/>
        <v>-3.0903331896722674</v>
      </c>
      <c r="AE86" s="18">
        <f t="shared" si="223"/>
        <v>2.2580990706508874</v>
      </c>
      <c r="AF86" s="18">
        <f t="shared" si="224"/>
        <v>0.14733278027849739</v>
      </c>
      <c r="AH86" t="str">
        <f t="shared" si="257"/>
        <v>23 Teaching and other educational professionals</v>
      </c>
      <c r="AI86" s="18">
        <f t="shared" si="225"/>
        <v>-13.970592554506833</v>
      </c>
      <c r="AJ86" s="18">
        <f t="shared" si="225"/>
        <v>-10.074153148624454</v>
      </c>
      <c r="AK86" s="18">
        <f t="shared" si="225"/>
        <v>-10.949798407164856</v>
      </c>
      <c r="AL86" s="18">
        <f t="shared" si="225"/>
        <v>-1.0590548302203073</v>
      </c>
      <c r="AM86" s="18">
        <f t="shared" si="226"/>
        <v>-4.8324856629566977</v>
      </c>
      <c r="AO86" s="18">
        <f t="shared" si="227"/>
        <v>-4.4723694926008477</v>
      </c>
      <c r="AP86" s="18">
        <f t="shared" si="228"/>
        <v>0.99208266226906705</v>
      </c>
      <c r="AQ86" s="18">
        <f t="shared" si="229"/>
        <v>-2.7023817380499637</v>
      </c>
      <c r="AS86" t="str">
        <f t="shared" si="258"/>
        <v>23 Teaching and other educational professionals</v>
      </c>
      <c r="AT86" s="18">
        <f t="shared" si="230"/>
        <v>-0.96833906967498384</v>
      </c>
      <c r="AU86" s="18">
        <f t="shared" si="230"/>
        <v>7.3732345532633525</v>
      </c>
      <c r="AV86" s="18">
        <f t="shared" si="230"/>
        <v>-4.2747623493455622</v>
      </c>
      <c r="AW86" s="18">
        <f t="shared" si="230"/>
        <v>-1.3833955994553282</v>
      </c>
      <c r="AX86" s="18">
        <f t="shared" si="231"/>
        <v>-1.7753371458982259</v>
      </c>
      <c r="AZ86" s="18">
        <f t="shared" si="232"/>
        <v>-2.3567602008279454</v>
      </c>
      <c r="BA86" s="18">
        <f t="shared" si="233"/>
        <v>2.0195874981657314</v>
      </c>
      <c r="BB86" s="18">
        <f t="shared" si="234"/>
        <v>0.319429261063231</v>
      </c>
      <c r="BD86" t="str">
        <f t="shared" si="259"/>
        <v>23 Teaching and other educational professionals</v>
      </c>
      <c r="BE86" s="18">
        <f t="shared" si="235"/>
        <v>0.67859730407331398</v>
      </c>
      <c r="BF86" s="18">
        <f t="shared" si="235"/>
        <v>28.793059189340276</v>
      </c>
      <c r="BG86" s="18">
        <f t="shared" si="235"/>
        <v>-3.6019154258887132</v>
      </c>
      <c r="BH86" s="18">
        <f t="shared" si="235"/>
        <v>1.1443923474611761</v>
      </c>
      <c r="BI86" s="18">
        <f t="shared" si="236"/>
        <v>1.1528878509293072</v>
      </c>
      <c r="BK86" s="18">
        <f t="shared" si="237"/>
        <v>-0.46312359036914108</v>
      </c>
      <c r="BL86" s="18">
        <f t="shared" si="238"/>
        <v>2.0446109605009033</v>
      </c>
      <c r="BM86" s="18">
        <f t="shared" si="239"/>
        <v>1.6987628781822917</v>
      </c>
      <c r="BO86" t="str">
        <f t="shared" si="260"/>
        <v>23 Teaching and other educational professionals</v>
      </c>
      <c r="BP86" s="18">
        <f t="shared" si="240"/>
        <v>0.38905177810204528</v>
      </c>
      <c r="BQ86" s="18">
        <f t="shared" si="240"/>
        <v>26.7926680651825</v>
      </c>
      <c r="BR86" s="18">
        <f t="shared" si="240"/>
        <v>-6.4022425236351825</v>
      </c>
      <c r="BS86" s="18">
        <f t="shared" si="240"/>
        <v>-2.6272120417868305</v>
      </c>
      <c r="BT86" s="18">
        <f t="shared" si="241"/>
        <v>-2.2228582011257214</v>
      </c>
      <c r="BV86" s="18">
        <f t="shared" si="242"/>
        <v>-3.9021766056407059</v>
      </c>
      <c r="BW86" s="18">
        <f t="shared" si="243"/>
        <v>1.9681390325832382</v>
      </c>
      <c r="BX86" s="18">
        <f t="shared" si="244"/>
        <v>-0.7738255397489846</v>
      </c>
      <c r="BZ86" t="str">
        <f t="shared" si="261"/>
        <v>23 Teaching and other educational professionals</v>
      </c>
      <c r="CA86" s="18">
        <f t="shared" si="245"/>
        <v>1.6765742087246682</v>
      </c>
      <c r="CB86" s="18">
        <f t="shared" si="245"/>
        <v>3.4158891482799714</v>
      </c>
      <c r="CC86" s="18">
        <f t="shared" si="245"/>
        <v>-4.8083953164974158</v>
      </c>
      <c r="CD86" s="18">
        <f t="shared" si="245"/>
        <v>-4.4290549035624016</v>
      </c>
      <c r="CE86" s="18">
        <f t="shared" si="246"/>
        <v>-4.0759609191296287</v>
      </c>
      <c r="CG86" s="18">
        <f t="shared" si="247"/>
        <v>-4.5556693754111084</v>
      </c>
      <c r="CH86" s="18">
        <f t="shared" si="248"/>
        <v>1.6378341041088929</v>
      </c>
      <c r="CI86" s="18">
        <f t="shared" si="249"/>
        <v>-1.7033618677354423</v>
      </c>
      <c r="CK86" t="str">
        <f t="shared" si="262"/>
        <v>23 Teaching and other educational professionals</v>
      </c>
      <c r="CL86" s="18">
        <f t="shared" si="250"/>
        <v>7.2225978847264782</v>
      </c>
      <c r="CM86" s="18">
        <f t="shared" si="250"/>
        <v>8.1581431612254072</v>
      </c>
      <c r="CN86" s="18">
        <f t="shared" si="250"/>
        <v>-2.4866343591417928</v>
      </c>
      <c r="CO86" s="18">
        <f t="shared" si="250"/>
        <v>-3.5066750667297031</v>
      </c>
      <c r="CP86" s="18">
        <f t="shared" si="251"/>
        <v>-2.4960877348830568</v>
      </c>
      <c r="CR86" s="18">
        <f t="shared" si="252"/>
        <v>-3.1678526164176768</v>
      </c>
      <c r="CS86" s="18">
        <f t="shared" si="253"/>
        <v>1.9205146323006739</v>
      </c>
      <c r="CT86" s="18">
        <f t="shared" si="254"/>
        <v>-0.36074370177331394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7.280958488483491</v>
      </c>
      <c r="C87" s="18">
        <f t="shared" si="210"/>
        <v>-1.3874427751977891</v>
      </c>
      <c r="D87" s="18">
        <f t="shared" si="210"/>
        <v>8.1007033851582033</v>
      </c>
      <c r="E87" s="18">
        <f t="shared" si="210"/>
        <v>3.2370455746483007</v>
      </c>
      <c r="F87" s="18">
        <f t="shared" si="211"/>
        <v>4.4333972400623978</v>
      </c>
      <c r="H87" s="18">
        <f t="shared" si="212"/>
        <v>4.833451577290715</v>
      </c>
      <c r="I87" s="18">
        <f t="shared" si="213"/>
        <v>4.2531460987299319</v>
      </c>
      <c r="J87" s="18">
        <f t="shared" si="214"/>
        <v>7.350722890550121</v>
      </c>
      <c r="L87" t="str">
        <f t="shared" si="255"/>
        <v>24 Business, media and public service professionals</v>
      </c>
      <c r="M87" s="18">
        <f t="shared" si="215"/>
        <v>7.675041627701229</v>
      </c>
      <c r="N87" s="18">
        <f t="shared" si="215"/>
        <v>1.2680677908601723</v>
      </c>
      <c r="O87" s="18">
        <f t="shared" si="215"/>
        <v>7.0778305621664872</v>
      </c>
      <c r="P87" s="18">
        <f t="shared" si="215"/>
        <v>3.0144879705286343</v>
      </c>
      <c r="Q87" s="18">
        <f t="shared" si="216"/>
        <v>4.1560710082167551</v>
      </c>
      <c r="S87" s="18">
        <f t="shared" si="217"/>
        <v>4.3515073256620296</v>
      </c>
      <c r="T87" s="18">
        <f t="shared" si="218"/>
        <v>4.0756509077606529</v>
      </c>
      <c r="U87" s="18">
        <f t="shared" si="219"/>
        <v>6.885655093125842</v>
      </c>
      <c r="W87" t="str">
        <f t="shared" si="256"/>
        <v>24 Business, media and public service professionals</v>
      </c>
      <c r="X87" s="18">
        <f t="shared" si="220"/>
        <v>4.6764503377005662</v>
      </c>
      <c r="Y87" s="18">
        <f t="shared" si="220"/>
        <v>12.93298355982424</v>
      </c>
      <c r="Z87" s="18">
        <f t="shared" si="220"/>
        <v>2.3635431010866181</v>
      </c>
      <c r="AA87" s="18">
        <f t="shared" si="220"/>
        <v>1.2428737126811917</v>
      </c>
      <c r="AB87" s="18">
        <f t="shared" si="221"/>
        <v>2.2879557658725513</v>
      </c>
      <c r="AD87" s="18">
        <f t="shared" si="222"/>
        <v>1.615060275781266</v>
      </c>
      <c r="AE87" s="18">
        <f t="shared" si="223"/>
        <v>3.2092257352445808</v>
      </c>
      <c r="AF87" s="18">
        <f t="shared" si="224"/>
        <v>4.2900745085141301</v>
      </c>
      <c r="AH87" t="str">
        <f t="shared" si="257"/>
        <v>24 Business, media and public service professionals</v>
      </c>
      <c r="AI87" s="18">
        <f t="shared" si="225"/>
        <v>-0.32860040832727311</v>
      </c>
      <c r="AJ87" s="18">
        <f t="shared" si="225"/>
        <v>12.100189147267892</v>
      </c>
      <c r="AK87" s="18">
        <f t="shared" si="225"/>
        <v>-0.7774414660399187</v>
      </c>
      <c r="AL87" s="18">
        <f t="shared" si="225"/>
        <v>0.65435318826199129</v>
      </c>
      <c r="AM87" s="18">
        <f t="shared" si="226"/>
        <v>0.88149388613212309</v>
      </c>
      <c r="AO87" s="18">
        <f t="shared" si="227"/>
        <v>0.17480723858840364</v>
      </c>
      <c r="AP87" s="18">
        <f t="shared" si="228"/>
        <v>2.1132565468549025</v>
      </c>
      <c r="AQ87" s="18">
        <f t="shared" si="229"/>
        <v>2.2441239072890529</v>
      </c>
      <c r="AS87" t="str">
        <f t="shared" si="258"/>
        <v>24 Business, media and public service professionals</v>
      </c>
      <c r="AT87" s="18">
        <f t="shared" si="230"/>
        <v>4.1116005718655702</v>
      </c>
      <c r="AU87" s="18">
        <f t="shared" si="230"/>
        <v>13.422999805787983</v>
      </c>
      <c r="AV87" s="18">
        <f t="shared" si="230"/>
        <v>2.1431687532449617</v>
      </c>
      <c r="AW87" s="18">
        <f t="shared" si="230"/>
        <v>1.4552731210244918</v>
      </c>
      <c r="AX87" s="18">
        <f t="shared" si="231"/>
        <v>2.3807661943747505</v>
      </c>
      <c r="AZ87" s="18">
        <f t="shared" si="232"/>
        <v>1.6840553719565721</v>
      </c>
      <c r="BA87" s="18">
        <f t="shared" si="233"/>
        <v>3.0309596895925273</v>
      </c>
      <c r="BB87" s="18">
        <f t="shared" si="234"/>
        <v>4.1853000809919827</v>
      </c>
      <c r="BD87" t="str">
        <f t="shared" si="259"/>
        <v>24 Business, media and public service professionals</v>
      </c>
      <c r="BE87" s="18">
        <f t="shared" si="235"/>
        <v>5.2261232713523453</v>
      </c>
      <c r="BF87" s="18">
        <f t="shared" si="235"/>
        <v>25.863179731860164</v>
      </c>
      <c r="BG87" s="18">
        <f t="shared" si="235"/>
        <v>-0.96457842257278159</v>
      </c>
      <c r="BH87" s="18">
        <f t="shared" si="235"/>
        <v>0.83819705283056933</v>
      </c>
      <c r="BI87" s="18">
        <f t="shared" si="236"/>
        <v>1.6702489725463954</v>
      </c>
      <c r="BK87" s="18">
        <f t="shared" si="237"/>
        <v>0.23365480294141872</v>
      </c>
      <c r="BL87" s="18">
        <f t="shared" si="238"/>
        <v>2.2410162309452808</v>
      </c>
      <c r="BM87" s="18">
        <f t="shared" si="239"/>
        <v>2.4131296445327077</v>
      </c>
      <c r="BO87" t="str">
        <f t="shared" si="260"/>
        <v>24 Business, media and public service professionals</v>
      </c>
      <c r="BP87" s="18">
        <f t="shared" si="240"/>
        <v>1.884085829430826</v>
      </c>
      <c r="BQ87" s="18">
        <f t="shared" si="240"/>
        <v>27.957171529160817</v>
      </c>
      <c r="BR87" s="18">
        <f t="shared" si="240"/>
        <v>-3.9883065172963805</v>
      </c>
      <c r="BS87" s="18">
        <f t="shared" si="240"/>
        <v>-2.3282254604447661</v>
      </c>
      <c r="BT87" s="18">
        <f t="shared" si="241"/>
        <v>-1.1962327430925401</v>
      </c>
      <c r="BV87" s="18">
        <f t="shared" si="242"/>
        <v>-2.8847508235797847</v>
      </c>
      <c r="BW87" s="18">
        <f t="shared" si="243"/>
        <v>1.8169734695637763</v>
      </c>
      <c r="BX87" s="18">
        <f t="shared" si="244"/>
        <v>-0.30839434879179617</v>
      </c>
      <c r="BZ87" t="str">
        <f t="shared" si="261"/>
        <v>24 Business, media and public service professionals</v>
      </c>
      <c r="CA87" s="18">
        <f t="shared" si="245"/>
        <v>2.730292932659939</v>
      </c>
      <c r="CB87" s="18">
        <f t="shared" si="245"/>
        <v>7.3751642436074905</v>
      </c>
      <c r="CC87" s="18">
        <f t="shared" si="245"/>
        <v>-2.0867161793044819</v>
      </c>
      <c r="CD87" s="18">
        <f t="shared" si="245"/>
        <v>-4.1268353639615789</v>
      </c>
      <c r="CE87" s="18">
        <f t="shared" si="246"/>
        <v>-2.8080804565923989</v>
      </c>
      <c r="CG87" s="18">
        <f t="shared" si="247"/>
        <v>-3.451563010757408</v>
      </c>
      <c r="CH87" s="18">
        <f t="shared" si="248"/>
        <v>1.7159305219620169</v>
      </c>
      <c r="CI87" s="18">
        <f t="shared" si="249"/>
        <v>-0.8398052786712018</v>
      </c>
      <c r="CK87" t="str">
        <f t="shared" si="262"/>
        <v>24 Business, media and public service professionals</v>
      </c>
      <c r="CL87" s="18">
        <f t="shared" si="250"/>
        <v>8.3501723539813</v>
      </c>
      <c r="CM87" s="18">
        <f t="shared" si="250"/>
        <v>-6.1681653938802867</v>
      </c>
      <c r="CN87" s="18">
        <f t="shared" si="250"/>
        <v>-1.4317733485036843</v>
      </c>
      <c r="CO87" s="18">
        <f t="shared" si="250"/>
        <v>-3.483966127786875</v>
      </c>
      <c r="CP87" s="18">
        <f t="shared" si="251"/>
        <v>-3.0183989068263917</v>
      </c>
      <c r="CR87" s="18">
        <f t="shared" si="252"/>
        <v>-2.8046937497804514</v>
      </c>
      <c r="CS87" s="18">
        <f t="shared" si="253"/>
        <v>1.865845098063823</v>
      </c>
      <c r="CT87" s="18">
        <f t="shared" si="254"/>
        <v>-0.1877283637096272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7.2081971213374008</v>
      </c>
      <c r="C88" s="18">
        <f t="shared" si="210"/>
        <v>-0.86029298882116523</v>
      </c>
      <c r="D88" s="18">
        <f t="shared" si="210"/>
        <v>5.5938370362996759</v>
      </c>
      <c r="E88" s="18">
        <f t="shared" si="210"/>
        <v>4.2343227954676266</v>
      </c>
      <c r="F88" s="18">
        <f t="shared" si="211"/>
        <v>4.3300099346660348</v>
      </c>
      <c r="H88" s="18">
        <f t="shared" si="212"/>
        <v>4.6855381444737887</v>
      </c>
      <c r="I88" s="18">
        <f t="shared" si="213"/>
        <v>3.8736785925181927</v>
      </c>
      <c r="J88" s="18">
        <f t="shared" si="214"/>
        <v>6.991841779257113</v>
      </c>
      <c r="L88" t="str">
        <f t="shared" si="255"/>
        <v>31 Science, engineering and technology associate professionals</v>
      </c>
      <c r="M88" s="18">
        <f t="shared" si="215"/>
        <v>6.5548290976217727</v>
      </c>
      <c r="N88" s="18">
        <f t="shared" si="215"/>
        <v>-1.2132339754967525</v>
      </c>
      <c r="O88" s="18">
        <f t="shared" si="215"/>
        <v>3.6039384552251308</v>
      </c>
      <c r="P88" s="18">
        <f t="shared" si="215"/>
        <v>2.9175451745039549</v>
      </c>
      <c r="Q88" s="18">
        <f t="shared" si="216"/>
        <v>2.8678451869071475</v>
      </c>
      <c r="S88" s="18">
        <f t="shared" si="217"/>
        <v>3.1458361668059709</v>
      </c>
      <c r="T88" s="18">
        <f t="shared" si="218"/>
        <v>3.3043918079922241</v>
      </c>
      <c r="U88" s="18">
        <f t="shared" si="219"/>
        <v>5.4601580434985308</v>
      </c>
      <c r="W88" t="str">
        <f t="shared" si="256"/>
        <v>31 Science, engineering and technology associate professionals</v>
      </c>
      <c r="X88" s="18">
        <f t="shared" si="220"/>
        <v>6.7388920983493472</v>
      </c>
      <c r="Y88" s="18">
        <f t="shared" si="220"/>
        <v>5.9565391584402327</v>
      </c>
      <c r="Z88" s="18">
        <f t="shared" si="220"/>
        <v>-0.694495227259051</v>
      </c>
      <c r="AA88" s="18">
        <f t="shared" si="220"/>
        <v>1.5134746735843585</v>
      </c>
      <c r="AB88" s="18">
        <f t="shared" si="221"/>
        <v>1.0885476798289329</v>
      </c>
      <c r="AD88" s="18">
        <f t="shared" si="222"/>
        <v>0.77208322517614558</v>
      </c>
      <c r="AE88" s="18">
        <f t="shared" si="223"/>
        <v>2.5761065598124189</v>
      </c>
      <c r="AF88" s="18">
        <f t="shared" si="224"/>
        <v>3.1259883344524342</v>
      </c>
      <c r="AH88" t="str">
        <f t="shared" si="257"/>
        <v>31 Science, engineering and technology associate professionals</v>
      </c>
      <c r="AI88" s="18">
        <f t="shared" si="225"/>
        <v>6.8805862875942925</v>
      </c>
      <c r="AJ88" s="18">
        <f t="shared" si="225"/>
        <v>7.9082358066404845</v>
      </c>
      <c r="AK88" s="18">
        <f t="shared" si="225"/>
        <v>1.1861105935131233</v>
      </c>
      <c r="AL88" s="18">
        <f t="shared" si="225"/>
        <v>3.0051441834060499</v>
      </c>
      <c r="AM88" s="18">
        <f t="shared" si="226"/>
        <v>2.7313548161734369</v>
      </c>
      <c r="AO88" s="18">
        <f t="shared" si="227"/>
        <v>2.3951949428941521</v>
      </c>
      <c r="AP88" s="18">
        <f t="shared" si="228"/>
        <v>2.9735712554441518</v>
      </c>
      <c r="AQ88" s="18">
        <f t="shared" si="229"/>
        <v>4.6530080364673765</v>
      </c>
      <c r="AS88" t="str">
        <f t="shared" si="258"/>
        <v>31 Science, engineering and technology associate professionals</v>
      </c>
      <c r="AT88" s="18">
        <f t="shared" si="230"/>
        <v>3.6227689986423117</v>
      </c>
      <c r="AU88" s="18">
        <f t="shared" si="230"/>
        <v>4.5632637808959986</v>
      </c>
      <c r="AV88" s="18">
        <f t="shared" si="230"/>
        <v>-2.776957315877715</v>
      </c>
      <c r="AW88" s="18">
        <f t="shared" si="230"/>
        <v>0.54142215356463019</v>
      </c>
      <c r="AX88" s="18">
        <f t="shared" si="231"/>
        <v>-0.26336458084593728</v>
      </c>
      <c r="AZ88" s="18">
        <f t="shared" si="232"/>
        <v>-0.57710177675998064</v>
      </c>
      <c r="BA88" s="18">
        <f t="shared" si="233"/>
        <v>2.010439681331011</v>
      </c>
      <c r="BB88" s="18">
        <f t="shared" si="234"/>
        <v>1.5783235770427728</v>
      </c>
      <c r="BD88" t="str">
        <f t="shared" si="259"/>
        <v>31 Science, engineering and technology associate professionals</v>
      </c>
      <c r="BE88" s="18">
        <f t="shared" si="235"/>
        <v>2.0692975383866274</v>
      </c>
      <c r="BF88" s="18">
        <f t="shared" si="235"/>
        <v>20.73755071775032</v>
      </c>
      <c r="BG88" s="18">
        <f t="shared" si="235"/>
        <v>-7.0265153075302571</v>
      </c>
      <c r="BH88" s="18">
        <f t="shared" si="235"/>
        <v>-1.1373758769891884</v>
      </c>
      <c r="BI88" s="18">
        <f t="shared" si="236"/>
        <v>-1.7975206414509115</v>
      </c>
      <c r="BK88" s="18">
        <f t="shared" si="237"/>
        <v>-3.1407447389824039</v>
      </c>
      <c r="BL88" s="18">
        <f t="shared" si="238"/>
        <v>1.4563696441098672</v>
      </c>
      <c r="BM88" s="18">
        <f t="shared" si="239"/>
        <v>-0.98662599477160606</v>
      </c>
      <c r="BO88" t="str">
        <f t="shared" si="260"/>
        <v>31 Science, engineering and technology associate professionals</v>
      </c>
      <c r="BP88" s="18">
        <f t="shared" si="240"/>
        <v>3.0735827223097312</v>
      </c>
      <c r="BQ88" s="18">
        <f t="shared" si="240"/>
        <v>19.724547916083047</v>
      </c>
      <c r="BR88" s="18">
        <f t="shared" si="240"/>
        <v>-6.5679414597589192</v>
      </c>
      <c r="BS88" s="18">
        <f t="shared" si="240"/>
        <v>-1.2079390226094056</v>
      </c>
      <c r="BT88" s="18">
        <f t="shared" si="241"/>
        <v>-1.7420490652796605</v>
      </c>
      <c r="BV88" s="18">
        <f t="shared" si="242"/>
        <v>-3.0279292587903628</v>
      </c>
      <c r="BW88" s="18">
        <f t="shared" si="243"/>
        <v>1.5566690057555288</v>
      </c>
      <c r="BX88" s="18">
        <f t="shared" si="244"/>
        <v>-0.76448488129654546</v>
      </c>
      <c r="BZ88" t="str">
        <f t="shared" si="261"/>
        <v>31 Science, engineering and technology associate professionals</v>
      </c>
      <c r="CA88" s="18">
        <f t="shared" si="245"/>
        <v>3.3331557876190576</v>
      </c>
      <c r="CB88" s="18">
        <f t="shared" si="245"/>
        <v>11.095342442343492</v>
      </c>
      <c r="CC88" s="18">
        <f t="shared" si="245"/>
        <v>-3.9291894037137731</v>
      </c>
      <c r="CD88" s="18">
        <f t="shared" si="245"/>
        <v>-1.8217197875710633</v>
      </c>
      <c r="CE88" s="18">
        <f t="shared" si="246"/>
        <v>-1.7289812832890883</v>
      </c>
      <c r="CG88" s="18">
        <f t="shared" si="247"/>
        <v>-2.5292969628577966</v>
      </c>
      <c r="CH88" s="18">
        <f t="shared" si="248"/>
        <v>1.5658708454106662</v>
      </c>
      <c r="CI88" s="18">
        <f t="shared" si="249"/>
        <v>-0.38766411810314816</v>
      </c>
      <c r="CK88" t="str">
        <f t="shared" si="262"/>
        <v>31 Science, engineering and technology associate professionals</v>
      </c>
      <c r="CL88" s="18">
        <f t="shared" si="250"/>
        <v>9.2615126713666349</v>
      </c>
      <c r="CM88" s="18">
        <f t="shared" si="250"/>
        <v>0.31455459385920648</v>
      </c>
      <c r="CN88" s="18">
        <f t="shared" si="250"/>
        <v>-1.6032900350357537</v>
      </c>
      <c r="CO88" s="18">
        <f t="shared" si="250"/>
        <v>-1.1425979500103267</v>
      </c>
      <c r="CP88" s="18">
        <f t="shared" si="251"/>
        <v>-1.1964786779322223</v>
      </c>
      <c r="CR88" s="18">
        <f t="shared" si="252"/>
        <v>-1.2964011425804611</v>
      </c>
      <c r="CS88" s="18">
        <f t="shared" si="253"/>
        <v>2.0699654492642994</v>
      </c>
      <c r="CT88" s="18">
        <f t="shared" si="254"/>
        <v>1.1210443222445798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8.1071030423163659</v>
      </c>
      <c r="C89" s="18">
        <f t="shared" si="210"/>
        <v>-21.013305287935214</v>
      </c>
      <c r="D89" s="18">
        <f t="shared" si="210"/>
        <v>8.6602133580231833</v>
      </c>
      <c r="E89" s="18">
        <f t="shared" si="210"/>
        <v>4.7992329695016434</v>
      </c>
      <c r="F89" s="18">
        <f t="shared" si="211"/>
        <v>4.1341039236490129</v>
      </c>
      <c r="H89" s="18">
        <f t="shared" si="212"/>
        <v>6.0707371834354484</v>
      </c>
      <c r="I89" s="18">
        <f t="shared" si="213"/>
        <v>5.0740814976944826</v>
      </c>
      <c r="J89" s="18">
        <f t="shared" si="214"/>
        <v>8.7552288045626767</v>
      </c>
      <c r="L89" t="str">
        <f t="shared" si="255"/>
        <v>32 Health and social care associate professionals</v>
      </c>
      <c r="M89" s="18">
        <f t="shared" si="215"/>
        <v>8.9043883889873054</v>
      </c>
      <c r="N89" s="18">
        <f t="shared" si="215"/>
        <v>-8.2140722945245095</v>
      </c>
      <c r="O89" s="18">
        <f t="shared" si="215"/>
        <v>7.7118529480002529</v>
      </c>
      <c r="P89" s="18">
        <f t="shared" si="215"/>
        <v>4.4088373449108653</v>
      </c>
      <c r="Q89" s="18">
        <f t="shared" si="216"/>
        <v>4.5843343233025413</v>
      </c>
      <c r="S89" s="18">
        <f t="shared" si="217"/>
        <v>5.4984321449610851</v>
      </c>
      <c r="T89" s="18">
        <f t="shared" si="218"/>
        <v>4.7503382217828793</v>
      </c>
      <c r="U89" s="18">
        <f t="shared" si="219"/>
        <v>8.1479499670838109</v>
      </c>
      <c r="W89" t="str">
        <f t="shared" si="256"/>
        <v>32 Health and social care associate professionals</v>
      </c>
      <c r="X89" s="18">
        <f t="shared" si="220"/>
        <v>5.1533989983217454</v>
      </c>
      <c r="Y89" s="18">
        <f t="shared" si="220"/>
        <v>-0.7111687928030852</v>
      </c>
      <c r="Z89" s="18">
        <f t="shared" si="220"/>
        <v>2.6699705848604482</v>
      </c>
      <c r="AA89" s="18">
        <f t="shared" si="220"/>
        <v>1.6493526574305584</v>
      </c>
      <c r="AB89" s="18">
        <f t="shared" si="221"/>
        <v>1.8175716537120801</v>
      </c>
      <c r="AD89" s="18">
        <f t="shared" si="222"/>
        <v>1.9884263211955133</v>
      </c>
      <c r="AE89" s="18">
        <f t="shared" si="223"/>
        <v>3.8210627362867067</v>
      </c>
      <c r="AF89" s="18">
        <f t="shared" si="224"/>
        <v>5.0659446465590285</v>
      </c>
      <c r="AH89" t="str">
        <f t="shared" si="257"/>
        <v>32 Health and social care associate professionals</v>
      </c>
      <c r="AI89" s="18">
        <f t="shared" si="225"/>
        <v>-2.6107788627552586</v>
      </c>
      <c r="AJ89" s="18">
        <f t="shared" si="225"/>
        <v>-5.0200874732367451</v>
      </c>
      <c r="AK89" s="18">
        <f t="shared" si="225"/>
        <v>-4.8094267918121432</v>
      </c>
      <c r="AL89" s="18">
        <f t="shared" si="225"/>
        <v>-4.5141488798486895</v>
      </c>
      <c r="AM89" s="18">
        <f t="shared" si="226"/>
        <v>-4.6381907893804142</v>
      </c>
      <c r="AO89" s="18">
        <f t="shared" si="227"/>
        <v>-4.6126764817841615</v>
      </c>
      <c r="AP89" s="18">
        <f t="shared" si="228"/>
        <v>1.8250405634352429</v>
      </c>
      <c r="AQ89" s="18">
        <f t="shared" si="229"/>
        <v>-1.4430291249590943</v>
      </c>
      <c r="AS89" t="str">
        <f t="shared" si="258"/>
        <v>32 Health and social care associate professionals</v>
      </c>
      <c r="AT89" s="18">
        <f t="shared" si="230"/>
        <v>4.9239940526495163</v>
      </c>
      <c r="AU89" s="18">
        <f t="shared" si="230"/>
        <v>5.6190709973309438</v>
      </c>
      <c r="AV89" s="18">
        <f t="shared" si="230"/>
        <v>0.28558847453907799</v>
      </c>
      <c r="AW89" s="18">
        <f t="shared" si="230"/>
        <v>1.2346019182279289</v>
      </c>
      <c r="AX89" s="18">
        <f t="shared" si="231"/>
        <v>1.2049019311218157</v>
      </c>
      <c r="AZ89" s="18">
        <f t="shared" si="232"/>
        <v>0.91727043101692551</v>
      </c>
      <c r="BA89" s="18">
        <f t="shared" si="233"/>
        <v>3.2356693158142269</v>
      </c>
      <c r="BB89" s="18">
        <f t="shared" si="234"/>
        <v>3.8370934932757228</v>
      </c>
      <c r="BD89" t="str">
        <f t="shared" si="259"/>
        <v>32 Health and social care associate professionals</v>
      </c>
      <c r="BE89" s="18">
        <f t="shared" si="235"/>
        <v>5.8126298051398573</v>
      </c>
      <c r="BF89" s="18">
        <f t="shared" si="235"/>
        <v>17.955326532583314</v>
      </c>
      <c r="BG89" s="18">
        <f t="shared" si="235"/>
        <v>8.1026496246883184E-2</v>
      </c>
      <c r="BH89" s="18">
        <f t="shared" si="235"/>
        <v>2.3828778153311303</v>
      </c>
      <c r="BI89" s="18">
        <f t="shared" si="236"/>
        <v>2.561497294187931</v>
      </c>
      <c r="BK89" s="18">
        <f t="shared" si="237"/>
        <v>1.6097709018623618</v>
      </c>
      <c r="BL89" s="18">
        <f t="shared" si="238"/>
        <v>3.2799457350435102</v>
      </c>
      <c r="BM89" s="18">
        <f t="shared" si="239"/>
        <v>4.347593279485773</v>
      </c>
      <c r="BO89" t="str">
        <f t="shared" si="260"/>
        <v>32 Health and social care associate professionals</v>
      </c>
      <c r="BP89" s="18">
        <f t="shared" si="240"/>
        <v>3.4841634999719373</v>
      </c>
      <c r="BQ89" s="18">
        <f t="shared" si="240"/>
        <v>20.262798751591117</v>
      </c>
      <c r="BR89" s="18">
        <f t="shared" si="240"/>
        <v>-4.6212038452246524</v>
      </c>
      <c r="BS89" s="18">
        <f t="shared" si="240"/>
        <v>-2.4245387545416497</v>
      </c>
      <c r="BT89" s="18">
        <f t="shared" si="241"/>
        <v>-1.8422061891082753</v>
      </c>
      <c r="BV89" s="18">
        <f t="shared" si="242"/>
        <v>-3.1623249295362199</v>
      </c>
      <c r="BW89" s="18">
        <f t="shared" si="243"/>
        <v>2.2453256534347599</v>
      </c>
      <c r="BX89" s="18">
        <f t="shared" si="244"/>
        <v>8.4761959097878758E-2</v>
      </c>
      <c r="BZ89" t="str">
        <f t="shared" si="261"/>
        <v>32 Health and social care associate professionals</v>
      </c>
      <c r="CA89" s="18">
        <f t="shared" si="245"/>
        <v>-1.1659512850063503</v>
      </c>
      <c r="CB89" s="18">
        <f t="shared" si="245"/>
        <v>-12.028696113629367</v>
      </c>
      <c r="CC89" s="18">
        <f t="shared" si="245"/>
        <v>-6.6172215797317353</v>
      </c>
      <c r="CD89" s="18">
        <f t="shared" si="245"/>
        <v>-6.2268745194074775</v>
      </c>
      <c r="CE89" s="18">
        <f t="shared" si="246"/>
        <v>-6.7221169377546968</v>
      </c>
      <c r="CG89" s="18">
        <f t="shared" si="247"/>
        <v>-6.357171167980491</v>
      </c>
      <c r="CH89" s="18">
        <f t="shared" si="248"/>
        <v>1.4963783951627452</v>
      </c>
      <c r="CI89" s="18">
        <f t="shared" si="249"/>
        <v>-3.1063686585919847</v>
      </c>
      <c r="CK89" t="str">
        <f t="shared" si="262"/>
        <v>32 Health and social care associate professionals</v>
      </c>
      <c r="CL89" s="18">
        <f t="shared" si="250"/>
        <v>5.7992566357943698</v>
      </c>
      <c r="CM89" s="18">
        <f t="shared" si="250"/>
        <v>-6.0505503743352946</v>
      </c>
      <c r="CN89" s="18">
        <f t="shared" si="250"/>
        <v>-0.46727176783367685</v>
      </c>
      <c r="CO89" s="18">
        <f t="shared" si="250"/>
        <v>-1.3830663497104712</v>
      </c>
      <c r="CP89" s="18">
        <f t="shared" si="251"/>
        <v>-1.3970472277802459</v>
      </c>
      <c r="CR89" s="18">
        <f t="shared" si="252"/>
        <v>-1.0787415794792254</v>
      </c>
      <c r="CS89" s="18">
        <f t="shared" si="253"/>
        <v>2.3033806100423826</v>
      </c>
      <c r="CT89" s="18">
        <f t="shared" si="254"/>
        <v>1.5367250641545871</v>
      </c>
    </row>
    <row r="90" spans="1:98" x14ac:dyDescent="0.2">
      <c r="A90" t="str">
        <f t="shared" si="209"/>
        <v>33 Protective service occupations</v>
      </c>
      <c r="B90" s="18">
        <f t="shared" si="210"/>
        <v>2.0693505623353259</v>
      </c>
      <c r="C90" s="18">
        <f t="shared" si="210"/>
        <v>-8.7917110946124986</v>
      </c>
      <c r="D90" s="18">
        <f t="shared" si="210"/>
        <v>11.893677077622788</v>
      </c>
      <c r="E90" s="18">
        <f t="shared" si="210"/>
        <v>4.8407366434739973</v>
      </c>
      <c r="F90" s="18">
        <f t="shared" si="211"/>
        <v>6.0681922824211032</v>
      </c>
      <c r="H90" s="18">
        <f t="shared" si="212"/>
        <v>7.1408837953217397</v>
      </c>
      <c r="I90" s="18">
        <f t="shared" si="213"/>
        <v>4.0255176774882218</v>
      </c>
      <c r="J90" s="18">
        <f t="shared" si="214"/>
        <v>8.9582498811569433</v>
      </c>
      <c r="L90" t="str">
        <f t="shared" si="255"/>
        <v>33 Protective service occupations</v>
      </c>
      <c r="M90" s="18">
        <f t="shared" si="215"/>
        <v>3.5612894507293991</v>
      </c>
      <c r="N90" s="18">
        <f t="shared" si="215"/>
        <v>-6.1523975265240889</v>
      </c>
      <c r="O90" s="18">
        <f t="shared" si="215"/>
        <v>11.146788003016294</v>
      </c>
      <c r="P90" s="18">
        <f t="shared" si="215"/>
        <v>4.0914404724432085</v>
      </c>
      <c r="Q90" s="18">
        <f t="shared" si="216"/>
        <v>5.561030682127388</v>
      </c>
      <c r="S90" s="18">
        <f t="shared" si="217"/>
        <v>6.3920028408869456</v>
      </c>
      <c r="T90" s="18">
        <f t="shared" si="218"/>
        <v>3.6305012814126014</v>
      </c>
      <c r="U90" s="18">
        <f t="shared" si="219"/>
        <v>8.1531413839388556</v>
      </c>
      <c r="W90" t="str">
        <f t="shared" si="256"/>
        <v>33 Protective service occupations</v>
      </c>
      <c r="X90" s="18">
        <f t="shared" si="220"/>
        <v>4.3829389940182484</v>
      </c>
      <c r="Y90" s="18">
        <f t="shared" si="220"/>
        <v>9.8504267648429344</v>
      </c>
      <c r="Z90" s="18">
        <f t="shared" si="220"/>
        <v>7.0396742250627753</v>
      </c>
      <c r="AA90" s="18">
        <f t="shared" si="220"/>
        <v>3.9616137666969475</v>
      </c>
      <c r="AB90" s="18">
        <f t="shared" si="221"/>
        <v>5.2757842330914073</v>
      </c>
      <c r="AD90" s="18">
        <f t="shared" si="222"/>
        <v>4.9776712417623603</v>
      </c>
      <c r="AE90" s="18">
        <f t="shared" si="223"/>
        <v>3.5177234650690892</v>
      </c>
      <c r="AF90" s="18">
        <f t="shared" si="224"/>
        <v>6.9817052400465762</v>
      </c>
      <c r="AH90" t="str">
        <f t="shared" si="257"/>
        <v>33 Protective service occupations</v>
      </c>
      <c r="AI90" s="18">
        <f t="shared" si="225"/>
        <v>3.2331554254847905</v>
      </c>
      <c r="AJ90" s="18">
        <f t="shared" si="225"/>
        <v>13.564139811109243</v>
      </c>
      <c r="AK90" s="18">
        <f t="shared" si="225"/>
        <v>6.9242710363583093</v>
      </c>
      <c r="AL90" s="18">
        <f t="shared" si="225"/>
        <v>3.8502754683882312</v>
      </c>
      <c r="AM90" s="18">
        <f t="shared" si="226"/>
        <v>5.3886162269578763</v>
      </c>
      <c r="AO90" s="18">
        <f t="shared" si="227"/>
        <v>4.864993583256072</v>
      </c>
      <c r="AP90" s="18">
        <f t="shared" si="228"/>
        <v>3.1983206261561259</v>
      </c>
      <c r="AQ90" s="18">
        <f t="shared" si="229"/>
        <v>6.6933275725374219</v>
      </c>
      <c r="AS90" t="str">
        <f t="shared" si="258"/>
        <v>33 Protective service occupations</v>
      </c>
      <c r="AT90" s="18">
        <f t="shared" si="230"/>
        <v>-0.11466487815946502</v>
      </c>
      <c r="AU90" s="18">
        <f t="shared" si="230"/>
        <v>4.742511697464491</v>
      </c>
      <c r="AV90" s="18">
        <f t="shared" si="230"/>
        <v>3.4561782267137353</v>
      </c>
      <c r="AW90" s="18">
        <f t="shared" si="230"/>
        <v>2.1510051642543715</v>
      </c>
      <c r="AX90" s="18">
        <f t="shared" si="231"/>
        <v>2.7178035111437238</v>
      </c>
      <c r="AZ90" s="18">
        <f t="shared" si="232"/>
        <v>2.5842229970935104</v>
      </c>
      <c r="BA90" s="18">
        <f t="shared" si="233"/>
        <v>2.412785354801561</v>
      </c>
      <c r="BB90" s="18">
        <f t="shared" si="234"/>
        <v>4.3578751412340466</v>
      </c>
      <c r="BD90" t="str">
        <f t="shared" si="259"/>
        <v>33 Protective service occupations</v>
      </c>
      <c r="BE90" s="18">
        <f t="shared" si="235"/>
        <v>-0.27732497527497291</v>
      </c>
      <c r="BF90" s="18">
        <f t="shared" si="235"/>
        <v>12.677896860598882</v>
      </c>
      <c r="BG90" s="18">
        <f t="shared" si="235"/>
        <v>0.68580262266437764</v>
      </c>
      <c r="BH90" s="18">
        <f t="shared" si="235"/>
        <v>3.9013437135237972E-2</v>
      </c>
      <c r="BI90" s="18">
        <f t="shared" si="236"/>
        <v>0.98883674628975626</v>
      </c>
      <c r="BK90" s="18">
        <f t="shared" si="237"/>
        <v>0.2541468572826</v>
      </c>
      <c r="BL90" s="18">
        <f t="shared" si="238"/>
        <v>1.500559178907368</v>
      </c>
      <c r="BM90" s="18">
        <f t="shared" si="239"/>
        <v>1.7076007410352645</v>
      </c>
      <c r="BO90" t="str">
        <f t="shared" si="260"/>
        <v>33 Protective service occupations</v>
      </c>
      <c r="BP90" s="18">
        <f t="shared" si="240"/>
        <v>-0.31209616159931786</v>
      </c>
      <c r="BQ90" s="18">
        <f t="shared" si="240"/>
        <v>13.061903110002904</v>
      </c>
      <c r="BR90" s="18">
        <f t="shared" si="240"/>
        <v>-0.43316262273308537</v>
      </c>
      <c r="BS90" s="18">
        <f t="shared" si="240"/>
        <v>-2.4009053367068822</v>
      </c>
      <c r="BT90" s="18">
        <f t="shared" si="241"/>
        <v>-0.88332284313605847</v>
      </c>
      <c r="BV90" s="18">
        <f t="shared" si="242"/>
        <v>-1.749350447112874</v>
      </c>
      <c r="BW90" s="18">
        <f t="shared" si="243"/>
        <v>1.5670306685140467</v>
      </c>
      <c r="BX90" s="18">
        <f t="shared" si="244"/>
        <v>0.19784545514378582</v>
      </c>
      <c r="BZ90" t="str">
        <f t="shared" si="261"/>
        <v>33 Protective service occupations</v>
      </c>
      <c r="CA90" s="18">
        <f t="shared" si="245"/>
        <v>-1.6070293513918421</v>
      </c>
      <c r="CB90" s="18">
        <f t="shared" si="245"/>
        <v>2.143822214236768</v>
      </c>
      <c r="CC90" s="18">
        <f t="shared" si="245"/>
        <v>1.4197667730713626</v>
      </c>
      <c r="CD90" s="18">
        <f t="shared" si="245"/>
        <v>-4.1781501910324481</v>
      </c>
      <c r="CE90" s="18">
        <f t="shared" si="246"/>
        <v>-2.0725568273606165</v>
      </c>
      <c r="CG90" s="18">
        <f t="shared" si="247"/>
        <v>-2.3473793187837044</v>
      </c>
      <c r="CH90" s="18">
        <f t="shared" si="248"/>
        <v>1.8001363712259355</v>
      </c>
      <c r="CI90" s="18">
        <f t="shared" si="249"/>
        <v>4.7228263483467536E-2</v>
      </c>
      <c r="CK90" t="str">
        <f t="shared" si="262"/>
        <v>33 Protective service occupations</v>
      </c>
      <c r="CL90" s="18">
        <f t="shared" si="250"/>
        <v>-1.4665849985819435</v>
      </c>
      <c r="CM90" s="18">
        <f t="shared" si="250"/>
        <v>-11.307079837498391</v>
      </c>
      <c r="CN90" s="18">
        <f t="shared" si="250"/>
        <v>-0.1464581466275483</v>
      </c>
      <c r="CO90" s="18">
        <f t="shared" si="250"/>
        <v>-1.8641317047432437</v>
      </c>
      <c r="CP90" s="18">
        <f t="shared" si="251"/>
        <v>-1.9525052827729206</v>
      </c>
      <c r="CR90" s="18">
        <f t="shared" si="252"/>
        <v>-1.2948822398219595</v>
      </c>
      <c r="CS90" s="18">
        <f t="shared" si="253"/>
        <v>1.3261194991034175</v>
      </c>
      <c r="CT90" s="18">
        <f t="shared" si="254"/>
        <v>0.26766225445882252</v>
      </c>
    </row>
    <row r="91" spans="1:98" x14ac:dyDescent="0.2">
      <c r="A91" t="str">
        <f t="shared" si="209"/>
        <v>34 Culture, media and sports occupations</v>
      </c>
      <c r="B91" s="18">
        <f t="shared" si="210"/>
        <v>16.840069691316927</v>
      </c>
      <c r="C91" s="18">
        <f t="shared" si="210"/>
        <v>-2.4016450628745134</v>
      </c>
      <c r="D91" s="18">
        <f t="shared" si="210"/>
        <v>5.6159202046079049</v>
      </c>
      <c r="E91" s="18">
        <f t="shared" si="210"/>
        <v>3.8651948685960447</v>
      </c>
      <c r="F91" s="18">
        <f t="shared" si="211"/>
        <v>4.0038376743327442</v>
      </c>
      <c r="H91" s="18">
        <f t="shared" si="212"/>
        <v>4.4455214794563158</v>
      </c>
      <c r="I91" s="18">
        <f t="shared" si="213"/>
        <v>4.2673717907023567</v>
      </c>
      <c r="J91" s="18">
        <f t="shared" si="214"/>
        <v>7.0844122935129539</v>
      </c>
      <c r="L91" t="str">
        <f t="shared" si="255"/>
        <v>34 Culture, media and sports occupations</v>
      </c>
      <c r="M91" s="18">
        <f t="shared" si="215"/>
        <v>7.2359199830272614</v>
      </c>
      <c r="N91" s="18">
        <f t="shared" si="215"/>
        <v>2.4930574024750962</v>
      </c>
      <c r="O91" s="18">
        <f t="shared" si="215"/>
        <v>3.9132815972658497</v>
      </c>
      <c r="P91" s="18">
        <f t="shared" si="215"/>
        <v>2.823143427744812</v>
      </c>
      <c r="Q91" s="18">
        <f t="shared" si="216"/>
        <v>3.1418477133694278</v>
      </c>
      <c r="S91" s="18">
        <f t="shared" si="217"/>
        <v>3.1852461372228191</v>
      </c>
      <c r="T91" s="18">
        <f t="shared" si="218"/>
        <v>3.7248612436689532</v>
      </c>
      <c r="U91" s="18">
        <f t="shared" si="219"/>
        <v>5.8051318547643005</v>
      </c>
      <c r="W91" t="str">
        <f t="shared" si="256"/>
        <v>34 Culture, media and sports occupations</v>
      </c>
      <c r="X91" s="18">
        <f t="shared" si="220"/>
        <v>3.9552202901328659</v>
      </c>
      <c r="Y91" s="18">
        <f t="shared" si="220"/>
        <v>7.8706440183660797</v>
      </c>
      <c r="Z91" s="18">
        <f t="shared" si="220"/>
        <v>-1.2227155553997338</v>
      </c>
      <c r="AA91" s="18">
        <f t="shared" si="220"/>
        <v>0.81222488029264461</v>
      </c>
      <c r="AB91" s="18">
        <f t="shared" si="221"/>
        <v>0.59642394465584392</v>
      </c>
      <c r="AD91" s="18">
        <f t="shared" si="222"/>
        <v>0.12929549940847718</v>
      </c>
      <c r="AE91" s="18">
        <f t="shared" si="223"/>
        <v>2.6913590086204975</v>
      </c>
      <c r="AF91" s="18">
        <f t="shared" si="224"/>
        <v>2.780770806391808</v>
      </c>
      <c r="AH91" t="str">
        <f t="shared" si="257"/>
        <v>34 Culture, media and sports occupations</v>
      </c>
      <c r="AI91" s="18">
        <f t="shared" si="225"/>
        <v>4.0657861465391854</v>
      </c>
      <c r="AJ91" s="18">
        <f t="shared" si="225"/>
        <v>0.38673380402904911</v>
      </c>
      <c r="AK91" s="18">
        <f t="shared" si="225"/>
        <v>-0.72829163075864845</v>
      </c>
      <c r="AL91" s="18">
        <f t="shared" si="225"/>
        <v>2.2128382927883106</v>
      </c>
      <c r="AM91" s="18">
        <f t="shared" si="226"/>
        <v>1.1704409271379834</v>
      </c>
      <c r="AO91" s="18">
        <f t="shared" si="227"/>
        <v>1.2229050821049858</v>
      </c>
      <c r="AP91" s="18">
        <f t="shared" si="228"/>
        <v>2.8117731143230351</v>
      </c>
      <c r="AQ91" s="18">
        <f t="shared" si="229"/>
        <v>3.6647711651128123</v>
      </c>
      <c r="AS91" t="str">
        <f t="shared" si="258"/>
        <v>34 Culture, media and sports occupations</v>
      </c>
      <c r="AT91" s="18">
        <f t="shared" si="230"/>
        <v>0.75474685284682153</v>
      </c>
      <c r="AU91" s="18">
        <f t="shared" si="230"/>
        <v>12.509552131143732</v>
      </c>
      <c r="AV91" s="18">
        <f t="shared" si="230"/>
        <v>-2.6031676298219675</v>
      </c>
      <c r="AW91" s="18">
        <f t="shared" si="230"/>
        <v>0.31284214276667832</v>
      </c>
      <c r="AX91" s="18">
        <f t="shared" si="231"/>
        <v>0.10768814335377908</v>
      </c>
      <c r="AZ91" s="18">
        <f t="shared" si="232"/>
        <v>-0.66873466858550223</v>
      </c>
      <c r="BA91" s="18">
        <f t="shared" si="233"/>
        <v>2.4379163012612448</v>
      </c>
      <c r="BB91" s="18">
        <f t="shared" si="234"/>
        <v>1.9674862348084687</v>
      </c>
      <c r="BD91" t="str">
        <f t="shared" si="259"/>
        <v>34 Culture, media and sports occupations</v>
      </c>
      <c r="BE91" s="18">
        <f t="shared" si="235"/>
        <v>1.9871657616195249</v>
      </c>
      <c r="BF91" s="18">
        <f t="shared" si="235"/>
        <v>21.424770769592349</v>
      </c>
      <c r="BG91" s="18">
        <f t="shared" si="235"/>
        <v>-5.4820952359258772</v>
      </c>
      <c r="BH91" s="18">
        <f t="shared" si="235"/>
        <v>0.3932716604876596</v>
      </c>
      <c r="BI91" s="18">
        <f t="shared" si="236"/>
        <v>-0.30285143860250274</v>
      </c>
      <c r="BK91" s="18">
        <f t="shared" si="237"/>
        <v>-1.6046820184968058</v>
      </c>
      <c r="BL91" s="18">
        <f t="shared" si="238"/>
        <v>1.7660870024405195</v>
      </c>
      <c r="BM91" s="18">
        <f t="shared" si="239"/>
        <v>0.54442308349347268</v>
      </c>
      <c r="BO91" t="str">
        <f t="shared" si="260"/>
        <v>34 Culture, media and sports occupations</v>
      </c>
      <c r="BP91" s="18">
        <f t="shared" si="240"/>
        <v>-4.9012208221408731</v>
      </c>
      <c r="BQ91" s="18">
        <f t="shared" si="240"/>
        <v>32.49703821797749</v>
      </c>
      <c r="BR91" s="18">
        <f t="shared" si="240"/>
        <v>-9.9569564231254848</v>
      </c>
      <c r="BS91" s="18">
        <f t="shared" si="240"/>
        <v>-4.503211267080454</v>
      </c>
      <c r="BT91" s="18">
        <f t="shared" si="241"/>
        <v>-4.303392400403161</v>
      </c>
      <c r="BV91" s="18">
        <f t="shared" si="242"/>
        <v>-6.3568744858359505</v>
      </c>
      <c r="BW91" s="18">
        <f t="shared" si="243"/>
        <v>1.1997689625532049</v>
      </c>
      <c r="BX91" s="18">
        <f t="shared" si="244"/>
        <v>-3.6864125651473789</v>
      </c>
      <c r="BZ91" t="str">
        <f t="shared" si="261"/>
        <v>34 Culture, media and sports occupations</v>
      </c>
      <c r="CA91" s="18">
        <f t="shared" si="245"/>
        <v>0.74376359289172189</v>
      </c>
      <c r="CB91" s="18">
        <f t="shared" si="245"/>
        <v>-2.1335862237298109</v>
      </c>
      <c r="CC91" s="18">
        <f t="shared" si="245"/>
        <v>-5.2836719312981728</v>
      </c>
      <c r="CD91" s="18">
        <f t="shared" si="245"/>
        <v>-4.9929663713019989</v>
      </c>
      <c r="CE91" s="18">
        <f t="shared" si="246"/>
        <v>-4.9078382773871443</v>
      </c>
      <c r="CG91" s="18">
        <f t="shared" si="247"/>
        <v>-5.0899672274502201</v>
      </c>
      <c r="CH91" s="18">
        <f t="shared" si="248"/>
        <v>1.4494856300937498</v>
      </c>
      <c r="CI91" s="18">
        <f t="shared" si="249"/>
        <v>-2.3713502405619757</v>
      </c>
      <c r="CK91" t="str">
        <f t="shared" si="262"/>
        <v>34 Culture, media and sports occupations</v>
      </c>
      <c r="CL91" s="18">
        <f t="shared" si="250"/>
        <v>11.598547365507006</v>
      </c>
      <c r="CM91" s="18">
        <f t="shared" si="250"/>
        <v>-15.508644779469094</v>
      </c>
      <c r="CN91" s="18">
        <f t="shared" si="250"/>
        <v>-2.508155766189113</v>
      </c>
      <c r="CO91" s="18">
        <f t="shared" si="250"/>
        <v>-4.9325228272373955</v>
      </c>
      <c r="CP91" s="18">
        <f t="shared" si="251"/>
        <v>-4.8851478205467309</v>
      </c>
      <c r="CR91" s="18">
        <f t="shared" si="252"/>
        <v>-4.1311742294653619</v>
      </c>
      <c r="CS91" s="18">
        <f t="shared" si="253"/>
        <v>1.9217441537821678</v>
      </c>
      <c r="CT91" s="18">
        <f t="shared" si="254"/>
        <v>-0.98860741547396325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5.5517361964152911</v>
      </c>
      <c r="C92" s="18">
        <f t="shared" si="210"/>
        <v>-7.4234518064635768</v>
      </c>
      <c r="D92" s="18">
        <f t="shared" si="210"/>
        <v>6.4971240449466894</v>
      </c>
      <c r="E92" s="18">
        <f t="shared" si="210"/>
        <v>3.4395512361563352</v>
      </c>
      <c r="F92" s="18">
        <f t="shared" si="211"/>
        <v>3.6641381202724421</v>
      </c>
      <c r="H92" s="18">
        <f t="shared" si="212"/>
        <v>4.448861801237447</v>
      </c>
      <c r="I92" s="18">
        <f t="shared" si="213"/>
        <v>3.9942741711153973</v>
      </c>
      <c r="J92" s="18">
        <f t="shared" si="214"/>
        <v>6.8999383860060659</v>
      </c>
      <c r="L92" t="str">
        <f t="shared" si="255"/>
        <v>35 Business and public service associate professionals</v>
      </c>
      <c r="M92" s="18">
        <f t="shared" si="215"/>
        <v>5.5926312202136286</v>
      </c>
      <c r="N92" s="18">
        <f t="shared" si="215"/>
        <v>-4.696005838146478</v>
      </c>
      <c r="O92" s="18">
        <f t="shared" si="215"/>
        <v>6.0367074692370792</v>
      </c>
      <c r="P92" s="18">
        <f t="shared" si="215"/>
        <v>3.2236417754256674</v>
      </c>
      <c r="Q92" s="18">
        <f t="shared" si="216"/>
        <v>3.5765646861311451</v>
      </c>
      <c r="S92" s="18">
        <f t="shared" si="217"/>
        <v>4.1529389978339326</v>
      </c>
      <c r="T92" s="18">
        <f t="shared" si="218"/>
        <v>3.9640378377868046</v>
      </c>
      <c r="U92" s="18">
        <f t="shared" si="219"/>
        <v>6.6662002952517119</v>
      </c>
      <c r="W92" t="str">
        <f t="shared" si="256"/>
        <v>35 Business and public service associate professionals</v>
      </c>
      <c r="X92" s="18">
        <f t="shared" si="220"/>
        <v>2.3235842732599599</v>
      </c>
      <c r="Y92" s="18">
        <f t="shared" si="220"/>
        <v>3.1928670588416752</v>
      </c>
      <c r="Z92" s="18">
        <f t="shared" si="220"/>
        <v>0.69387126225479712</v>
      </c>
      <c r="AA92" s="18">
        <f t="shared" si="220"/>
        <v>0.85844260911283055</v>
      </c>
      <c r="AB92" s="18">
        <f t="shared" si="221"/>
        <v>0.95125338804666892</v>
      </c>
      <c r="AD92" s="18">
        <f t="shared" si="222"/>
        <v>0.80355562951808235</v>
      </c>
      <c r="AE92" s="18">
        <f t="shared" si="223"/>
        <v>2.9785626801754006</v>
      </c>
      <c r="AF92" s="18">
        <f t="shared" si="224"/>
        <v>3.5218654054457676</v>
      </c>
      <c r="AH92" t="str">
        <f t="shared" si="257"/>
        <v>35 Business and public service associate professionals</v>
      </c>
      <c r="AI92" s="18">
        <f t="shared" si="225"/>
        <v>2.0298332369730554</v>
      </c>
      <c r="AJ92" s="18">
        <f t="shared" si="225"/>
        <v>7.9763193111582531</v>
      </c>
      <c r="AK92" s="18">
        <f t="shared" si="225"/>
        <v>0.65680469719933132</v>
      </c>
      <c r="AL92" s="18">
        <f t="shared" si="225"/>
        <v>1.1921349364592437</v>
      </c>
      <c r="AM92" s="18">
        <f t="shared" si="226"/>
        <v>1.4350944242991881</v>
      </c>
      <c r="AO92" s="18">
        <f t="shared" si="227"/>
        <v>1.0133759260442465</v>
      </c>
      <c r="AP92" s="18">
        <f t="shared" si="228"/>
        <v>2.8857617265242386</v>
      </c>
      <c r="AQ92" s="18">
        <f t="shared" si="229"/>
        <v>3.5826360077651831</v>
      </c>
      <c r="AS92" t="str">
        <f t="shared" si="258"/>
        <v>35 Business and public service associate professionals</v>
      </c>
      <c r="AT92" s="18">
        <f t="shared" si="230"/>
        <v>1.8227518914309293</v>
      </c>
      <c r="AU92" s="18">
        <f t="shared" si="230"/>
        <v>6.4752761562008709</v>
      </c>
      <c r="AV92" s="18">
        <f t="shared" si="230"/>
        <v>0.41509117053308842</v>
      </c>
      <c r="AW92" s="18">
        <f t="shared" si="230"/>
        <v>1.0667933312290767</v>
      </c>
      <c r="AX92" s="18">
        <f t="shared" si="231"/>
        <v>1.1918500323117476</v>
      </c>
      <c r="AZ92" s="18">
        <f t="shared" si="232"/>
        <v>0.84909067253560178</v>
      </c>
      <c r="BA92" s="18">
        <f t="shared" si="233"/>
        <v>2.8099339334574314</v>
      </c>
      <c r="BB92" s="18">
        <f t="shared" si="234"/>
        <v>3.3974265857495967</v>
      </c>
      <c r="BD92" t="str">
        <f t="shared" si="259"/>
        <v>35 Business and public service associate professionals</v>
      </c>
      <c r="BE92" s="18">
        <f t="shared" si="235"/>
        <v>1.6378556702780767</v>
      </c>
      <c r="BF92" s="18">
        <f t="shared" si="235"/>
        <v>18.960718119804241</v>
      </c>
      <c r="BG92" s="18">
        <f t="shared" si="235"/>
        <v>-3.2582549430255958</v>
      </c>
      <c r="BH92" s="18">
        <f t="shared" si="235"/>
        <v>0.35326656698797532</v>
      </c>
      <c r="BI92" s="18">
        <f t="shared" si="236"/>
        <v>0.27075122583635203</v>
      </c>
      <c r="BK92" s="18">
        <f t="shared" si="237"/>
        <v>-0.86531108539614765</v>
      </c>
      <c r="BL92" s="18">
        <f t="shared" si="238"/>
        <v>2.1137969239431564</v>
      </c>
      <c r="BM92" s="18">
        <f t="shared" si="239"/>
        <v>1.4789369787518991</v>
      </c>
      <c r="BO92" t="str">
        <f t="shared" si="260"/>
        <v>35 Business and public service associate professionals</v>
      </c>
      <c r="BP92" s="18">
        <f t="shared" si="240"/>
        <v>-0.22450736545348571</v>
      </c>
      <c r="BQ92" s="18">
        <f t="shared" si="240"/>
        <v>20.734975926265808</v>
      </c>
      <c r="BR92" s="18">
        <f t="shared" si="240"/>
        <v>-5.381655536046992</v>
      </c>
      <c r="BS92" s="18">
        <f t="shared" si="240"/>
        <v>-2.5174318904154336</v>
      </c>
      <c r="BT92" s="18">
        <f t="shared" si="241"/>
        <v>-2.1217456408037627</v>
      </c>
      <c r="BV92" s="18">
        <f t="shared" si="242"/>
        <v>-3.4816795010607193</v>
      </c>
      <c r="BW92" s="18">
        <f t="shared" si="243"/>
        <v>1.7213799438176247</v>
      </c>
      <c r="BX92" s="18">
        <f t="shared" si="244"/>
        <v>-0.85271320744981782</v>
      </c>
      <c r="BZ92" t="str">
        <f t="shared" si="261"/>
        <v>35 Business and public service associate professionals</v>
      </c>
      <c r="CA92" s="18">
        <f t="shared" si="245"/>
        <v>-1.0363787553920534</v>
      </c>
      <c r="CB92" s="18">
        <f t="shared" si="245"/>
        <v>-0.54054430611079063</v>
      </c>
      <c r="CC92" s="18">
        <f t="shared" si="245"/>
        <v>-4.6398061624143283</v>
      </c>
      <c r="CD92" s="18">
        <f t="shared" si="245"/>
        <v>-4.6956192773810361</v>
      </c>
      <c r="CE92" s="18">
        <f t="shared" si="246"/>
        <v>-4.4236048307720992</v>
      </c>
      <c r="CG92" s="18">
        <f t="shared" si="247"/>
        <v>-4.677018536304411</v>
      </c>
      <c r="CH92" s="18">
        <f t="shared" si="248"/>
        <v>1.4353999742675372</v>
      </c>
      <c r="CI92" s="18">
        <f t="shared" si="249"/>
        <v>-2.113536832243057</v>
      </c>
      <c r="CK92" t="str">
        <f t="shared" si="262"/>
        <v>35 Business and public service associate professionals</v>
      </c>
      <c r="CL92" s="18">
        <f t="shared" si="250"/>
        <v>3.4210461942314696</v>
      </c>
      <c r="CM92" s="18">
        <f t="shared" si="250"/>
        <v>-11.075849832433882</v>
      </c>
      <c r="CN92" s="18">
        <f t="shared" si="250"/>
        <v>-5.766772713554202</v>
      </c>
      <c r="CO92" s="18">
        <f t="shared" si="250"/>
        <v>-2.3901435309194863</v>
      </c>
      <c r="CP92" s="18">
        <f t="shared" si="251"/>
        <v>-4.0188278440995928</v>
      </c>
      <c r="CR92" s="18">
        <f t="shared" si="252"/>
        <v>-3.5289206045073906</v>
      </c>
      <c r="CS92" s="18">
        <f t="shared" si="253"/>
        <v>1.5446972241075496</v>
      </c>
      <c r="CT92" s="18">
        <f t="shared" si="254"/>
        <v>-1.1407105604279488</v>
      </c>
    </row>
    <row r="93" spans="1:98" x14ac:dyDescent="0.2">
      <c r="A93" t="str">
        <f t="shared" si="209"/>
        <v>41 Administrative occupations</v>
      </c>
      <c r="B93" s="18">
        <f t="shared" si="210"/>
        <v>2.5512255936275485</v>
      </c>
      <c r="C93" s="18">
        <f t="shared" si="210"/>
        <v>-6.9151603196327844</v>
      </c>
      <c r="D93" s="18">
        <f t="shared" si="210"/>
        <v>7.7140316953841381</v>
      </c>
      <c r="E93" s="18">
        <f t="shared" si="210"/>
        <v>4.1500899553577275</v>
      </c>
      <c r="F93" s="18">
        <f t="shared" si="211"/>
        <v>4.5146820209965854</v>
      </c>
      <c r="H93" s="18">
        <f t="shared" si="212"/>
        <v>5.3247717933220473</v>
      </c>
      <c r="I93" s="18">
        <f t="shared" si="213"/>
        <v>4.3658198414155525</v>
      </c>
      <c r="J93" s="18">
        <f t="shared" si="214"/>
        <v>7.7781978568109533</v>
      </c>
      <c r="L93" t="str">
        <f t="shared" si="255"/>
        <v>41 Administrative occupations</v>
      </c>
      <c r="M93" s="18">
        <f t="shared" si="215"/>
        <v>4.185194279700255</v>
      </c>
      <c r="N93" s="18">
        <f t="shared" si="215"/>
        <v>-4.8500109898897641</v>
      </c>
      <c r="O93" s="18">
        <f t="shared" si="215"/>
        <v>7.5352448346395651</v>
      </c>
      <c r="P93" s="18">
        <f t="shared" si="215"/>
        <v>3.4129188397364452</v>
      </c>
      <c r="Q93" s="18">
        <f t="shared" si="216"/>
        <v>4.1404447127090238</v>
      </c>
      <c r="S93" s="18">
        <f t="shared" si="217"/>
        <v>4.769162823007056</v>
      </c>
      <c r="T93" s="18">
        <f t="shared" si="218"/>
        <v>4.3706354767304445</v>
      </c>
      <c r="U93" s="18">
        <f t="shared" si="219"/>
        <v>7.3833307356966138</v>
      </c>
      <c r="W93" t="str">
        <f t="shared" si="256"/>
        <v>41 Administrative occupations</v>
      </c>
      <c r="X93" s="18">
        <f t="shared" si="220"/>
        <v>0.75438811671160177</v>
      </c>
      <c r="Y93" s="18">
        <f t="shared" si="220"/>
        <v>4.4161205999258879</v>
      </c>
      <c r="Z93" s="18">
        <f t="shared" si="220"/>
        <v>2.3597760797068101</v>
      </c>
      <c r="AA93" s="18">
        <f t="shared" si="220"/>
        <v>1.7204288911261578</v>
      </c>
      <c r="AB93" s="18">
        <f t="shared" si="221"/>
        <v>2.0865438552743143</v>
      </c>
      <c r="AD93" s="18">
        <f t="shared" si="222"/>
        <v>1.9330996718650573</v>
      </c>
      <c r="AE93" s="18">
        <f t="shared" si="223"/>
        <v>3.3905924709693558</v>
      </c>
      <c r="AF93" s="18">
        <f t="shared" si="224"/>
        <v>4.6651396158585934</v>
      </c>
      <c r="AH93" t="str">
        <f t="shared" si="257"/>
        <v>41 Administrative occupations</v>
      </c>
      <c r="AI93" s="18">
        <f t="shared" si="225"/>
        <v>1.427490709218171</v>
      </c>
      <c r="AJ93" s="18">
        <f t="shared" si="225"/>
        <v>2.3913166918692719</v>
      </c>
      <c r="AK93" s="18">
        <f t="shared" si="225"/>
        <v>1.7167722128035523</v>
      </c>
      <c r="AL93" s="18">
        <f t="shared" si="225"/>
        <v>1.1464857070276446</v>
      </c>
      <c r="AM93" s="18">
        <f t="shared" si="226"/>
        <v>1.4018485940520797</v>
      </c>
      <c r="AO93" s="18">
        <f t="shared" si="227"/>
        <v>1.3362250568641931</v>
      </c>
      <c r="AP93" s="18">
        <f t="shared" si="228"/>
        <v>3.4000527663953228</v>
      </c>
      <c r="AQ93" s="18">
        <f t="shared" si="229"/>
        <v>4.2669961142153268</v>
      </c>
      <c r="AS93" t="str">
        <f t="shared" si="258"/>
        <v>41 Administrative occupations</v>
      </c>
      <c r="AT93" s="18">
        <f t="shared" si="230"/>
        <v>0.33585060101744002</v>
      </c>
      <c r="AU93" s="18">
        <f t="shared" si="230"/>
        <v>4.2757213545518757</v>
      </c>
      <c r="AV93" s="18">
        <f t="shared" si="230"/>
        <v>1.1203436497363883</v>
      </c>
      <c r="AW93" s="18">
        <f t="shared" si="230"/>
        <v>1.3045679255131004</v>
      </c>
      <c r="AX93" s="18">
        <f t="shared" si="231"/>
        <v>1.43004912151663</v>
      </c>
      <c r="AZ93" s="18">
        <f t="shared" si="232"/>
        <v>1.2431225720088257</v>
      </c>
      <c r="BA93" s="18">
        <f t="shared" si="233"/>
        <v>3.1900509666809462</v>
      </c>
      <c r="BB93" s="18">
        <f t="shared" si="234"/>
        <v>4.01656620902342</v>
      </c>
      <c r="BD93" t="str">
        <f t="shared" si="259"/>
        <v>41 Administrative occupations</v>
      </c>
      <c r="BE93" s="18">
        <f t="shared" si="235"/>
        <v>-0.71479778751284417</v>
      </c>
      <c r="BF93" s="18">
        <f t="shared" si="235"/>
        <v>15.716480094226792</v>
      </c>
      <c r="BG93" s="18">
        <f t="shared" si="235"/>
        <v>-2.4719835676711543</v>
      </c>
      <c r="BH93" s="18">
        <f t="shared" si="235"/>
        <v>-0.48219997932412717</v>
      </c>
      <c r="BI93" s="18">
        <f t="shared" si="236"/>
        <v>-0.17182883864539367</v>
      </c>
      <c r="BK93" s="18">
        <f t="shared" si="237"/>
        <v>-1.1499314115463011</v>
      </c>
      <c r="BL93" s="18">
        <f t="shared" si="238"/>
        <v>2.2729048546650255</v>
      </c>
      <c r="BM93" s="18">
        <f t="shared" si="239"/>
        <v>1.4533028830914008</v>
      </c>
      <c r="BO93" t="str">
        <f t="shared" si="260"/>
        <v>41 Administrative occupations</v>
      </c>
      <c r="BP93" s="18">
        <f t="shared" si="240"/>
        <v>-2.6967636878262868</v>
      </c>
      <c r="BQ93" s="18">
        <f t="shared" si="240"/>
        <v>19.694141643139851</v>
      </c>
      <c r="BR93" s="18">
        <f t="shared" si="240"/>
        <v>-5.1538198564829996</v>
      </c>
      <c r="BS93" s="18">
        <f t="shared" si="240"/>
        <v>-3.5097574582600322</v>
      </c>
      <c r="BT93" s="18">
        <f t="shared" si="241"/>
        <v>-2.725192245446062</v>
      </c>
      <c r="BV93" s="18">
        <f t="shared" si="242"/>
        <v>-4.0609205688120102</v>
      </c>
      <c r="BW93" s="18">
        <f t="shared" si="243"/>
        <v>1.7876309468882079</v>
      </c>
      <c r="BX93" s="18">
        <f t="shared" si="244"/>
        <v>-1.1447137419561382</v>
      </c>
      <c r="BZ93" t="str">
        <f t="shared" si="261"/>
        <v>41 Administrative occupations</v>
      </c>
      <c r="CA93" s="18">
        <f t="shared" si="245"/>
        <v>-4.0034345723323543</v>
      </c>
      <c r="CB93" s="18">
        <f t="shared" si="245"/>
        <v>-6.7758259848435536</v>
      </c>
      <c r="CC93" s="18">
        <f t="shared" si="245"/>
        <v>-7.5441768070307891</v>
      </c>
      <c r="CD93" s="18">
        <f t="shared" si="245"/>
        <v>-8.5854749723044641</v>
      </c>
      <c r="CE93" s="18">
        <f t="shared" si="246"/>
        <v>-8.1488712377441033</v>
      </c>
      <c r="CG93" s="18">
        <f t="shared" si="247"/>
        <v>-8.2396852368683433</v>
      </c>
      <c r="CH93" s="18">
        <f t="shared" si="248"/>
        <v>1.1813927875137686</v>
      </c>
      <c r="CI93" s="18">
        <f t="shared" si="249"/>
        <v>-4.9365818955826928</v>
      </c>
      <c r="CK93" t="str">
        <f t="shared" si="262"/>
        <v>41 Administrative occupations</v>
      </c>
      <c r="CL93" s="18">
        <f t="shared" si="250"/>
        <v>-1.6076205631142315</v>
      </c>
      <c r="CM93" s="18">
        <f t="shared" si="250"/>
        <v>-7.8404572121767764</v>
      </c>
      <c r="CN93" s="18">
        <f t="shared" si="250"/>
        <v>-5.6127502890271908</v>
      </c>
      <c r="CO93" s="18">
        <f t="shared" si="250"/>
        <v>-4.9281007918942414</v>
      </c>
      <c r="CP93" s="18">
        <f t="shared" si="251"/>
        <v>-5.3268577806669271</v>
      </c>
      <c r="CR93" s="18">
        <f t="shared" si="252"/>
        <v>-5.1568673183153173</v>
      </c>
      <c r="CS93" s="18">
        <f t="shared" si="253"/>
        <v>1.3450109990252201</v>
      </c>
      <c r="CT93" s="18">
        <f t="shared" si="254"/>
        <v>-2.5973472898422112</v>
      </c>
    </row>
    <row r="94" spans="1:98" x14ac:dyDescent="0.2">
      <c r="A94" t="str">
        <f t="shared" si="209"/>
        <v>42 Secretarial and related occupations</v>
      </c>
      <c r="B94" s="18">
        <f t="shared" si="210"/>
        <v>4.3086624690736652</v>
      </c>
      <c r="C94" s="18">
        <f t="shared" si="210"/>
        <v>-18.335119321485994</v>
      </c>
      <c r="D94" s="18">
        <f t="shared" si="210"/>
        <v>14.860450036230311</v>
      </c>
      <c r="E94" s="18">
        <f t="shared" si="210"/>
        <v>6.4922503678432664</v>
      </c>
      <c r="F94" s="18">
        <f t="shared" si="211"/>
        <v>7.2455415444497184</v>
      </c>
      <c r="H94" s="18">
        <f t="shared" si="212"/>
        <v>9.211617882905454</v>
      </c>
      <c r="I94" s="18">
        <f t="shared" si="213"/>
        <v>6.4629774871729495</v>
      </c>
      <c r="J94" s="18">
        <f t="shared" si="214"/>
        <v>11.771560842428098</v>
      </c>
      <c r="L94" t="str">
        <f t="shared" si="255"/>
        <v>42 Secretarial and related occupations</v>
      </c>
      <c r="M94" s="18">
        <f t="shared" si="215"/>
        <v>2.6828535411535848</v>
      </c>
      <c r="N94" s="18">
        <f t="shared" si="215"/>
        <v>-9.5522973328827305</v>
      </c>
      <c r="O94" s="18">
        <f t="shared" si="215"/>
        <v>13.919496803037656</v>
      </c>
      <c r="P94" s="18">
        <f t="shared" si="215"/>
        <v>2.9695095039328878</v>
      </c>
      <c r="Q94" s="18">
        <f t="shared" si="216"/>
        <v>5.4155409878172245</v>
      </c>
      <c r="S94" s="18">
        <f t="shared" si="217"/>
        <v>6.4972635333338191</v>
      </c>
      <c r="T94" s="18">
        <f t="shared" si="218"/>
        <v>5.4746740744965328</v>
      </c>
      <c r="U94" s="18">
        <f t="shared" si="219"/>
        <v>9.2990572698706799</v>
      </c>
      <c r="W94" t="str">
        <f t="shared" si="256"/>
        <v>42 Secretarial and related occupations</v>
      </c>
      <c r="X94" s="18">
        <f t="shared" si="220"/>
        <v>-0.70882262605107549</v>
      </c>
      <c r="Y94" s="18">
        <f t="shared" si="220"/>
        <v>-4.611617494582843</v>
      </c>
      <c r="Z94" s="18">
        <f t="shared" si="220"/>
        <v>9.3981045654193416</v>
      </c>
      <c r="AA94" s="18">
        <f t="shared" si="220"/>
        <v>3.145296765824801</v>
      </c>
      <c r="AB94" s="18">
        <f t="shared" si="221"/>
        <v>4.547805943544514</v>
      </c>
      <c r="AD94" s="18">
        <f t="shared" si="222"/>
        <v>5.1888125056043011</v>
      </c>
      <c r="AE94" s="18">
        <f t="shared" si="223"/>
        <v>4.9066776111421184</v>
      </c>
      <c r="AF94" s="18">
        <f t="shared" si="224"/>
        <v>8.0338129714761397</v>
      </c>
      <c r="AH94" t="str">
        <f t="shared" si="257"/>
        <v>42 Secretarial and related occupations</v>
      </c>
      <c r="AI94" s="18">
        <f t="shared" si="225"/>
        <v>-1.9205665699766894</v>
      </c>
      <c r="AJ94" s="18">
        <f t="shared" si="225"/>
        <v>-0.6271626300864197</v>
      </c>
      <c r="AK94" s="18">
        <f t="shared" si="225"/>
        <v>7.5135507916434641</v>
      </c>
      <c r="AL94" s="18">
        <f t="shared" si="225"/>
        <v>1.829564302069242</v>
      </c>
      <c r="AM94" s="18">
        <f t="shared" si="226"/>
        <v>3.4147915210510194</v>
      </c>
      <c r="AO94" s="18">
        <f t="shared" si="227"/>
        <v>3.6900280923443329</v>
      </c>
      <c r="AP94" s="18">
        <f t="shared" si="228"/>
        <v>4.3431219327845438</v>
      </c>
      <c r="AQ94" s="18">
        <f t="shared" si="229"/>
        <v>6.6161698851430861</v>
      </c>
      <c r="AS94" t="str">
        <f t="shared" si="258"/>
        <v>42 Secretarial and related occupations</v>
      </c>
      <c r="AT94" s="18">
        <f t="shared" si="230"/>
        <v>-2.7082028044349227</v>
      </c>
      <c r="AU94" s="18">
        <f t="shared" si="230"/>
        <v>-2.0383053667184736</v>
      </c>
      <c r="AV94" s="18">
        <f t="shared" si="230"/>
        <v>5.7574979130407655</v>
      </c>
      <c r="AW94" s="18">
        <f t="shared" si="230"/>
        <v>0.42108933768214563</v>
      </c>
      <c r="AX94" s="18">
        <f t="shared" si="231"/>
        <v>1.9010919883472477</v>
      </c>
      <c r="AZ94" s="18">
        <f t="shared" si="232"/>
        <v>2.1692819715620759</v>
      </c>
      <c r="BA94" s="18">
        <f t="shared" si="233"/>
        <v>3.830536906748705</v>
      </c>
      <c r="BB94" s="18">
        <f t="shared" si="234"/>
        <v>5.1936502066915136</v>
      </c>
      <c r="BD94" t="str">
        <f t="shared" si="259"/>
        <v>42 Secretarial and related occupations</v>
      </c>
      <c r="BE94" s="18">
        <f t="shared" si="235"/>
        <v>-2.9127336536502235</v>
      </c>
      <c r="BF94" s="18">
        <f t="shared" si="235"/>
        <v>12.731354719369946</v>
      </c>
      <c r="BG94" s="18">
        <f t="shared" si="235"/>
        <v>3.1589655910548187</v>
      </c>
      <c r="BH94" s="18">
        <f t="shared" si="235"/>
        <v>-6.1874380730633227</v>
      </c>
      <c r="BI94" s="18">
        <f t="shared" si="236"/>
        <v>-2.2454797017366634</v>
      </c>
      <c r="BK94" s="18">
        <f t="shared" si="237"/>
        <v>-3.1700612650222504</v>
      </c>
      <c r="BL94" s="18">
        <f t="shared" si="238"/>
        <v>2.6599763923113251</v>
      </c>
      <c r="BM94" s="18">
        <f t="shared" si="239"/>
        <v>0.6336305473076731</v>
      </c>
      <c r="BO94" t="str">
        <f t="shared" si="260"/>
        <v>42 Secretarial and related occupations</v>
      </c>
      <c r="BP94" s="18">
        <f t="shared" si="240"/>
        <v>-5.9044896206447373</v>
      </c>
      <c r="BQ94" s="18">
        <f t="shared" si="240"/>
        <v>14.312219128412407</v>
      </c>
      <c r="BR94" s="18">
        <f t="shared" si="240"/>
        <v>-4.2092900776278359</v>
      </c>
      <c r="BS94" s="18">
        <f t="shared" si="240"/>
        <v>-11.699091049637911</v>
      </c>
      <c r="BT94" s="18">
        <f t="shared" si="241"/>
        <v>-7.9502560499051906</v>
      </c>
      <c r="BV94" s="18">
        <f t="shared" si="242"/>
        <v>-9.2699298369350416</v>
      </c>
      <c r="BW94" s="18">
        <f t="shared" si="243"/>
        <v>1.7213375112543172</v>
      </c>
      <c r="BX94" s="18">
        <f t="shared" si="244"/>
        <v>-4.2148008813777444</v>
      </c>
      <c r="BZ94" t="str">
        <f t="shared" si="261"/>
        <v>42 Secretarial and related occupations</v>
      </c>
      <c r="CA94" s="18">
        <f t="shared" si="245"/>
        <v>-2.6599157610965429</v>
      </c>
      <c r="CB94" s="18">
        <f t="shared" si="245"/>
        <v>-13.218711940351046</v>
      </c>
      <c r="CC94" s="18">
        <f t="shared" si="245"/>
        <v>-7.7801671831710051</v>
      </c>
      <c r="CD94" s="18">
        <f t="shared" si="245"/>
        <v>-11.625897401115227</v>
      </c>
      <c r="CE94" s="18">
        <f t="shared" si="246"/>
        <v>-10.543403768082582</v>
      </c>
      <c r="CG94" s="18">
        <f t="shared" si="247"/>
        <v>-10.362145164120163</v>
      </c>
      <c r="CH94" s="18">
        <f t="shared" si="248"/>
        <v>1.2763745420119932</v>
      </c>
      <c r="CI94" s="18">
        <f t="shared" si="249"/>
        <v>-5.8733961870381606</v>
      </c>
      <c r="CK94" t="str">
        <f t="shared" si="262"/>
        <v>42 Secretarial and related occupations</v>
      </c>
      <c r="CL94" s="18">
        <f t="shared" si="250"/>
        <v>0.99072802998347864</v>
      </c>
      <c r="CM94" s="18">
        <f t="shared" si="250"/>
        <v>-12.85863933813518</v>
      </c>
      <c r="CN94" s="18">
        <f t="shared" si="250"/>
        <v>0.98936316184341511</v>
      </c>
      <c r="CO94" s="18">
        <f t="shared" si="250"/>
        <v>1.4796359719288166</v>
      </c>
      <c r="CP94" s="18">
        <f t="shared" si="251"/>
        <v>0.36608166740361714</v>
      </c>
      <c r="CR94" s="18">
        <f t="shared" si="252"/>
        <v>1.3159478124310064</v>
      </c>
      <c r="CS94" s="18">
        <f t="shared" si="253"/>
        <v>2.581831097129017</v>
      </c>
      <c r="CT94" s="18">
        <f t="shared" si="254"/>
        <v>3.5289567973590286</v>
      </c>
    </row>
    <row r="95" spans="1:98" x14ac:dyDescent="0.2">
      <c r="A95" t="str">
        <f t="shared" si="209"/>
        <v>51 Skilled agricultural and related trades</v>
      </c>
      <c r="B95" s="18">
        <f t="shared" si="210"/>
        <v>15.698742751237639</v>
      </c>
      <c r="C95" s="18">
        <f t="shared" si="210"/>
        <v>-46.469155171298858</v>
      </c>
      <c r="D95" s="18">
        <f t="shared" si="210"/>
        <v>8.0573672908331275</v>
      </c>
      <c r="E95" s="18">
        <f t="shared" si="210"/>
        <v>5.7059176137211676</v>
      </c>
      <c r="F95" s="18">
        <f t="shared" si="211"/>
        <v>2.0039085917112232</v>
      </c>
      <c r="H95" s="18">
        <f t="shared" si="212"/>
        <v>6.4839928995436669</v>
      </c>
      <c r="I95" s="18">
        <f t="shared" si="213"/>
        <v>5.2344885301352173</v>
      </c>
      <c r="J95" s="18">
        <f t="shared" si="214"/>
        <v>9.1447478097511201</v>
      </c>
      <c r="L95" t="str">
        <f t="shared" si="255"/>
        <v>51 Skilled agricultural and related trades</v>
      </c>
      <c r="M95" s="18">
        <f t="shared" si="215"/>
        <v>2.6516811026286335</v>
      </c>
      <c r="N95" s="18">
        <f t="shared" si="215"/>
        <v>-22.96502519029152</v>
      </c>
      <c r="O95" s="18">
        <f t="shared" si="215"/>
        <v>8.553567610800572</v>
      </c>
      <c r="P95" s="18">
        <f t="shared" si="215"/>
        <v>5.3499869832491775</v>
      </c>
      <c r="Q95" s="18">
        <f t="shared" si="216"/>
        <v>4.2805545634357234</v>
      </c>
      <c r="S95" s="18">
        <f t="shared" si="217"/>
        <v>6.4072022649493077</v>
      </c>
      <c r="T95" s="18">
        <f t="shared" si="218"/>
        <v>5.1005751119282738</v>
      </c>
      <c r="U95" s="18">
        <f t="shared" si="219"/>
        <v>9.0098641721203965</v>
      </c>
      <c r="W95" t="str">
        <f t="shared" si="256"/>
        <v>51 Skilled agricultural and related trades</v>
      </c>
      <c r="X95" s="18">
        <f t="shared" si="220"/>
        <v>1.5348028389293944</v>
      </c>
      <c r="Y95" s="18">
        <f t="shared" si="220"/>
        <v>-7.8146088657114587</v>
      </c>
      <c r="Z95" s="18">
        <f t="shared" si="220"/>
        <v>4.3372078887392806</v>
      </c>
      <c r="AA95" s="18">
        <f t="shared" si="220"/>
        <v>3.9507420328266374</v>
      </c>
      <c r="AB95" s="18">
        <f t="shared" si="221"/>
        <v>3.2929975712025383</v>
      </c>
      <c r="AD95" s="18">
        <f t="shared" si="222"/>
        <v>4.0794046698791497</v>
      </c>
      <c r="AE95" s="18">
        <f t="shared" si="223"/>
        <v>4.6278007107764196</v>
      </c>
      <c r="AF95" s="18">
        <f t="shared" si="224"/>
        <v>7.0867340037760407</v>
      </c>
      <c r="AH95" t="str">
        <f t="shared" si="257"/>
        <v>51 Skilled agricultural and related trades</v>
      </c>
      <c r="AI95" s="18">
        <f t="shared" si="225"/>
        <v>3.6870619606459432</v>
      </c>
      <c r="AJ95" s="18">
        <f t="shared" si="225"/>
        <v>-12.750060930136332</v>
      </c>
      <c r="AK95" s="18">
        <f t="shared" si="225"/>
        <v>4.5442666570429724</v>
      </c>
      <c r="AL95" s="18">
        <f t="shared" si="225"/>
        <v>3.6392402835971893</v>
      </c>
      <c r="AM95" s="18">
        <f t="shared" si="226"/>
        <v>2.8091521651508522</v>
      </c>
      <c r="AO95" s="18">
        <f t="shared" si="227"/>
        <v>3.9400418530898706</v>
      </c>
      <c r="AP95" s="18">
        <f t="shared" si="228"/>
        <v>4.8654881287872653</v>
      </c>
      <c r="AQ95" s="18">
        <f t="shared" si="229"/>
        <v>7.1680964383693091</v>
      </c>
      <c r="AS95" t="str">
        <f t="shared" si="258"/>
        <v>51 Skilled agricultural and related trades</v>
      </c>
      <c r="AT95" s="18">
        <f t="shared" si="230"/>
        <v>2.724995626538429</v>
      </c>
      <c r="AU95" s="18">
        <f t="shared" si="230"/>
        <v>-5.043031208960369</v>
      </c>
      <c r="AV95" s="18">
        <f t="shared" si="230"/>
        <v>2.7352141336091984</v>
      </c>
      <c r="AW95" s="18">
        <f t="shared" si="230"/>
        <v>3.4108340704398721</v>
      </c>
      <c r="AX95" s="18">
        <f t="shared" si="231"/>
        <v>2.6506004399256433</v>
      </c>
      <c r="AZ95" s="18">
        <f t="shared" si="232"/>
        <v>3.1851351850396004</v>
      </c>
      <c r="BA95" s="18">
        <f t="shared" si="233"/>
        <v>4.1999715363843393</v>
      </c>
      <c r="BB95" s="18">
        <f t="shared" si="234"/>
        <v>6.1677896475547556</v>
      </c>
      <c r="BD95" t="str">
        <f t="shared" si="259"/>
        <v>51 Skilled agricultural and related trades</v>
      </c>
      <c r="BE95" s="18">
        <f t="shared" si="235"/>
        <v>2.2856804835082567</v>
      </c>
      <c r="BF95" s="18">
        <f t="shared" si="235"/>
        <v>-13.631349589133478</v>
      </c>
      <c r="BG95" s="18">
        <f t="shared" si="235"/>
        <v>-1.792275844666491</v>
      </c>
      <c r="BH95" s="18">
        <f t="shared" si="235"/>
        <v>1.2733629707474048</v>
      </c>
      <c r="BI95" s="18">
        <f t="shared" si="236"/>
        <v>-0.68787084082838623</v>
      </c>
      <c r="BK95" s="18">
        <f t="shared" si="237"/>
        <v>0.2409953015401145</v>
      </c>
      <c r="BL95" s="18">
        <f t="shared" si="238"/>
        <v>2.6416552410553296</v>
      </c>
      <c r="BM95" s="18">
        <f t="shared" si="239"/>
        <v>2.8098567842052669</v>
      </c>
      <c r="BO95" t="str">
        <f t="shared" si="260"/>
        <v>51 Skilled agricultural and related trades</v>
      </c>
      <c r="BP95" s="18">
        <f t="shared" si="240"/>
        <v>0.4355800010968025</v>
      </c>
      <c r="BQ95" s="18">
        <f t="shared" si="240"/>
        <v>-15.129871141006557</v>
      </c>
      <c r="BR95" s="18">
        <f t="shared" si="240"/>
        <v>-2.5602570210469966</v>
      </c>
      <c r="BS95" s="18">
        <f t="shared" si="240"/>
        <v>-0.93629725205502945</v>
      </c>
      <c r="BT95" s="18">
        <f t="shared" si="241"/>
        <v>-2.3946063425119624</v>
      </c>
      <c r="BV95" s="18">
        <f t="shared" si="242"/>
        <v>-1.4806023800218671</v>
      </c>
      <c r="BW95" s="18">
        <f t="shared" si="243"/>
        <v>2.5407644595033752</v>
      </c>
      <c r="BX95" s="18">
        <f t="shared" si="244"/>
        <v>1.5337178196839218</v>
      </c>
      <c r="BZ95" t="str">
        <f t="shared" si="261"/>
        <v>51 Skilled agricultural and related trades</v>
      </c>
      <c r="CA95" s="18">
        <f t="shared" si="245"/>
        <v>-4.9032884987041836</v>
      </c>
      <c r="CB95" s="18">
        <f t="shared" si="245"/>
        <v>-13.139780192574202</v>
      </c>
      <c r="CC95" s="18">
        <f t="shared" si="245"/>
        <v>7.5329100844667707E-2</v>
      </c>
      <c r="CD95" s="18">
        <f t="shared" si="245"/>
        <v>1.2152123800295511</v>
      </c>
      <c r="CE95" s="18">
        <f t="shared" si="246"/>
        <v>-0.10192424606283446</v>
      </c>
      <c r="CG95" s="18">
        <f t="shared" si="247"/>
        <v>0.83381592421123418</v>
      </c>
      <c r="CH95" s="18">
        <f t="shared" si="248"/>
        <v>2.6403150147988663</v>
      </c>
      <c r="CI95" s="18">
        <f t="shared" si="249"/>
        <v>3.2299642971022724</v>
      </c>
      <c r="CK95" t="str">
        <f t="shared" si="262"/>
        <v>51 Skilled agricultural and related trades</v>
      </c>
      <c r="CL95" s="18">
        <f t="shared" si="250"/>
        <v>-1.514908916545199</v>
      </c>
      <c r="CM95" s="18">
        <f t="shared" si="250"/>
        <v>-25.721701275451668</v>
      </c>
      <c r="CN95" s="18">
        <f t="shared" si="250"/>
        <v>-8.8335531805461276E-2</v>
      </c>
      <c r="CO95" s="18">
        <f t="shared" si="250"/>
        <v>-5.088918997622871</v>
      </c>
      <c r="CP95" s="18">
        <f t="shared" si="251"/>
        <v>-5.0200345338240577</v>
      </c>
      <c r="CR95" s="18">
        <f t="shared" si="252"/>
        <v>-3.4505039466009801</v>
      </c>
      <c r="CS95" s="18">
        <f t="shared" si="253"/>
        <v>1.9718171422185904</v>
      </c>
      <c r="CT95" s="18">
        <f t="shared" si="254"/>
        <v>-0.47663009208844809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1.9511222113338222</v>
      </c>
      <c r="C96" s="18">
        <f t="shared" si="210"/>
        <v>-11.832711915672622</v>
      </c>
      <c r="D96" s="18">
        <f t="shared" si="210"/>
        <v>6.5383818417419137</v>
      </c>
      <c r="E96" s="18">
        <f t="shared" si="210"/>
        <v>2.9650656445985302</v>
      </c>
      <c r="F96" s="18">
        <f t="shared" si="211"/>
        <v>3.0643718459952396</v>
      </c>
      <c r="H96" s="18">
        <f t="shared" si="212"/>
        <v>4.142651934545416</v>
      </c>
      <c r="I96" s="18">
        <f t="shared" si="213"/>
        <v>3.7432842713562842</v>
      </c>
      <c r="J96" s="18">
        <f t="shared" si="214"/>
        <v>6.5052865896438661</v>
      </c>
      <c r="L96" t="str">
        <f t="shared" si="255"/>
        <v>52 Skilled metal, electrical and electronic trades</v>
      </c>
      <c r="M96" s="18">
        <f t="shared" si="215"/>
        <v>4.3014760886205705</v>
      </c>
      <c r="N96" s="18">
        <f t="shared" si="215"/>
        <v>-22.144685686332277</v>
      </c>
      <c r="O96" s="18">
        <f t="shared" si="215"/>
        <v>12.51289748875266</v>
      </c>
      <c r="P96" s="18">
        <f t="shared" si="215"/>
        <v>3.8430033897192128</v>
      </c>
      <c r="Q96" s="18">
        <f t="shared" si="216"/>
        <v>4.578404867823882</v>
      </c>
      <c r="S96" s="18">
        <f t="shared" si="217"/>
        <v>6.6560748229792965</v>
      </c>
      <c r="T96" s="18">
        <f t="shared" si="218"/>
        <v>5.045265235494556</v>
      </c>
      <c r="U96" s="18">
        <f t="shared" si="219"/>
        <v>9.1558138612701345</v>
      </c>
      <c r="W96" t="str">
        <f t="shared" si="256"/>
        <v>52 Skilled metal, electrical and electronic trades</v>
      </c>
      <c r="X96" s="18">
        <f t="shared" si="220"/>
        <v>2.4069996640039504</v>
      </c>
      <c r="Y96" s="18">
        <f t="shared" si="220"/>
        <v>-14.319521061321893</v>
      </c>
      <c r="Z96" s="18">
        <f t="shared" si="220"/>
        <v>6.3381425150136561</v>
      </c>
      <c r="AA96" s="18">
        <f t="shared" si="220"/>
        <v>2.6926520098507156</v>
      </c>
      <c r="AB96" s="18">
        <f t="shared" si="221"/>
        <v>2.6496701462988215</v>
      </c>
      <c r="AD96" s="18">
        <f t="shared" si="222"/>
        <v>3.8937135037680592</v>
      </c>
      <c r="AE96" s="18">
        <f t="shared" si="223"/>
        <v>3.8659782666569553</v>
      </c>
      <c r="AF96" s="18">
        <f t="shared" si="224"/>
        <v>6.41151719578541</v>
      </c>
      <c r="AH96" t="str">
        <f t="shared" si="257"/>
        <v>52 Skilled metal, electrical and electronic trades</v>
      </c>
      <c r="AI96" s="18">
        <f t="shared" si="225"/>
        <v>1.4262520470848861</v>
      </c>
      <c r="AJ96" s="18">
        <f t="shared" si="225"/>
        <v>-8.4352998322995365</v>
      </c>
      <c r="AK96" s="18">
        <f t="shared" si="225"/>
        <v>3.4992183158623957</v>
      </c>
      <c r="AL96" s="18">
        <f t="shared" si="225"/>
        <v>2.4635199674849506</v>
      </c>
      <c r="AM96" s="18">
        <f t="shared" si="226"/>
        <v>2.0661266127842914</v>
      </c>
      <c r="AO96" s="18">
        <f t="shared" si="227"/>
        <v>2.8075960375331332</v>
      </c>
      <c r="AP96" s="18">
        <f t="shared" si="228"/>
        <v>3.2771100499153993</v>
      </c>
      <c r="AQ96" s="18">
        <f t="shared" si="229"/>
        <v>5.1927613261372851</v>
      </c>
      <c r="AS96" t="str">
        <f t="shared" si="258"/>
        <v>52 Skilled metal, electrical and electronic trades</v>
      </c>
      <c r="AT96" s="18">
        <f t="shared" si="230"/>
        <v>1.0614615570902375</v>
      </c>
      <c r="AU96" s="18">
        <f t="shared" si="230"/>
        <v>-11.277974688168813</v>
      </c>
      <c r="AV96" s="18">
        <f t="shared" si="230"/>
        <v>3.5071318931690909</v>
      </c>
      <c r="AW96" s="18">
        <f t="shared" si="230"/>
        <v>1.7300173844430944</v>
      </c>
      <c r="AX96" s="18">
        <f t="shared" si="231"/>
        <v>1.4111892003807025</v>
      </c>
      <c r="AZ96" s="18">
        <f t="shared" si="232"/>
        <v>2.3189726130212529</v>
      </c>
      <c r="BA96" s="18">
        <f t="shared" si="233"/>
        <v>3.1818643363946686</v>
      </c>
      <c r="BB96" s="18">
        <f t="shared" si="234"/>
        <v>4.7647450845270667</v>
      </c>
      <c r="BD96" t="str">
        <f t="shared" si="259"/>
        <v>52 Skilled metal, electrical and electronic trades</v>
      </c>
      <c r="BE96" s="18">
        <f t="shared" si="235"/>
        <v>0.83581533820813458</v>
      </c>
      <c r="BF96" s="18">
        <f t="shared" si="235"/>
        <v>-3.2185022081926085</v>
      </c>
      <c r="BG96" s="18">
        <f t="shared" si="235"/>
        <v>-1.6149391658183077</v>
      </c>
      <c r="BH96" s="18">
        <f t="shared" si="235"/>
        <v>-0.6564895325478215</v>
      </c>
      <c r="BI96" s="18">
        <f t="shared" si="236"/>
        <v>-1.118607843531505</v>
      </c>
      <c r="BK96" s="18">
        <f t="shared" si="237"/>
        <v>-0.97700572655490259</v>
      </c>
      <c r="BL96" s="18">
        <f t="shared" si="238"/>
        <v>1.809634604410193</v>
      </c>
      <c r="BM96" s="18">
        <f t="shared" si="239"/>
        <v>1.0621936561990397</v>
      </c>
      <c r="BO96" t="str">
        <f t="shared" si="260"/>
        <v>52 Skilled metal, electrical and electronic trades</v>
      </c>
      <c r="BP96" s="18">
        <f t="shared" si="240"/>
        <v>-1.0891762211631351</v>
      </c>
      <c r="BQ96" s="18">
        <f t="shared" si="240"/>
        <v>-7.2756206830673964</v>
      </c>
      <c r="BR96" s="18">
        <f t="shared" si="240"/>
        <v>-3.0241876894159025</v>
      </c>
      <c r="BS96" s="18">
        <f t="shared" si="240"/>
        <v>-2.8576541639335207</v>
      </c>
      <c r="BT96" s="18">
        <f t="shared" si="241"/>
        <v>-3.1917636246323045</v>
      </c>
      <c r="BV96" s="18">
        <f t="shared" si="242"/>
        <v>-2.9131970907338212</v>
      </c>
      <c r="BW96" s="18">
        <f t="shared" si="243"/>
        <v>1.6607516225091379</v>
      </c>
      <c r="BX96" s="18">
        <f t="shared" si="244"/>
        <v>-0.53943779925534896</v>
      </c>
      <c r="BZ96" t="str">
        <f t="shared" si="261"/>
        <v>52 Skilled metal, electrical and electronic trades</v>
      </c>
      <c r="CA96" s="18">
        <f t="shared" si="245"/>
        <v>-3.4749077962152319</v>
      </c>
      <c r="CB96" s="18">
        <f t="shared" si="245"/>
        <v>-13.827654250318044</v>
      </c>
      <c r="CC96" s="18">
        <f t="shared" si="245"/>
        <v>-0.38026455271272797</v>
      </c>
      <c r="CD96" s="18">
        <f t="shared" si="245"/>
        <v>-4.5778680154762386</v>
      </c>
      <c r="CE96" s="18">
        <f t="shared" si="246"/>
        <v>-3.8998369558298163</v>
      </c>
      <c r="CG96" s="18">
        <f t="shared" si="247"/>
        <v>-3.1986965735337214</v>
      </c>
      <c r="CH96" s="18">
        <f t="shared" si="248"/>
        <v>1.7697701373432961</v>
      </c>
      <c r="CI96" s="18">
        <f t="shared" si="249"/>
        <v>-0.58984903916153852</v>
      </c>
      <c r="CK96" t="str">
        <f t="shared" si="262"/>
        <v>52 Skilled metal, electrical and electronic trades</v>
      </c>
      <c r="CL96" s="18">
        <f t="shared" si="250"/>
        <v>1.2429671688027888</v>
      </c>
      <c r="CM96" s="18">
        <f t="shared" si="250"/>
        <v>-24.044531604630869</v>
      </c>
      <c r="CN96" s="18">
        <f t="shared" si="250"/>
        <v>-1.5665978780632361</v>
      </c>
      <c r="CO96" s="18">
        <f t="shared" si="250"/>
        <v>-4.0087050513019857</v>
      </c>
      <c r="CP96" s="18">
        <f t="shared" si="251"/>
        <v>-4.6574250586882693</v>
      </c>
      <c r="CR96" s="18">
        <f t="shared" si="252"/>
        <v>-3.2014766551303864</v>
      </c>
      <c r="CS96" s="18">
        <f t="shared" si="253"/>
        <v>1.8225851577047925</v>
      </c>
      <c r="CT96" s="18">
        <f t="shared" si="254"/>
        <v>-0.51850861031461637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-8.5310474740998838</v>
      </c>
      <c r="C97" s="18">
        <f t="shared" si="210"/>
        <v>-38.742161145584554</v>
      </c>
      <c r="D97" s="18">
        <f t="shared" si="210"/>
        <v>13.626582865432123</v>
      </c>
      <c r="E97" s="18">
        <f t="shared" si="210"/>
        <v>0.63316214202138177</v>
      </c>
      <c r="F97" s="18">
        <f t="shared" si="211"/>
        <v>1.3323903221850841</v>
      </c>
      <c r="H97" s="18">
        <f t="shared" si="212"/>
        <v>4.7902142733063924</v>
      </c>
      <c r="I97" s="18">
        <f t="shared" si="213"/>
        <v>4.5442313614860064</v>
      </c>
      <c r="J97" s="18">
        <f t="shared" si="214"/>
        <v>7.5150422022464136</v>
      </c>
      <c r="L97" t="str">
        <f t="shared" si="255"/>
        <v>53 Skilled construction and building trades</v>
      </c>
      <c r="M97" s="18">
        <f t="shared" si="215"/>
        <v>0.35460755420333445</v>
      </c>
      <c r="N97" s="18">
        <f t="shared" si="215"/>
        <v>-28.776170774956732</v>
      </c>
      <c r="O97" s="18">
        <f t="shared" si="215"/>
        <v>10.301151317617707</v>
      </c>
      <c r="P97" s="18">
        <f t="shared" si="215"/>
        <v>2.3968649856235258</v>
      </c>
      <c r="Q97" s="18">
        <f t="shared" si="216"/>
        <v>2.4529598009711107</v>
      </c>
      <c r="S97" s="18">
        <f t="shared" si="217"/>
        <v>4.9665980698771817</v>
      </c>
      <c r="T97" s="18">
        <f t="shared" si="218"/>
        <v>4.7436198636492399</v>
      </c>
      <c r="U97" s="18">
        <f t="shared" si="219"/>
        <v>7.771803185938464</v>
      </c>
      <c r="W97" t="str">
        <f t="shared" si="256"/>
        <v>53 Skilled construction and building trades</v>
      </c>
      <c r="X97" s="18">
        <f t="shared" si="220"/>
        <v>-0.2190470611309614</v>
      </c>
      <c r="Y97" s="18">
        <f t="shared" si="220"/>
        <v>-15.990035135807823</v>
      </c>
      <c r="Z97" s="18">
        <f t="shared" si="220"/>
        <v>6.0477197762974999</v>
      </c>
      <c r="AA97" s="18">
        <f t="shared" si="220"/>
        <v>2.1366833605394042</v>
      </c>
      <c r="AB97" s="18">
        <f t="shared" si="221"/>
        <v>2.0888794089719553</v>
      </c>
      <c r="AD97" s="18">
        <f t="shared" si="222"/>
        <v>3.4240671352073315</v>
      </c>
      <c r="AE97" s="18">
        <f t="shared" si="223"/>
        <v>3.9905606338278776</v>
      </c>
      <c r="AF97" s="18">
        <f t="shared" si="224"/>
        <v>6.1718351710620123</v>
      </c>
      <c r="AH97" t="str">
        <f t="shared" si="257"/>
        <v>53 Skilled construction and building trades</v>
      </c>
      <c r="AI97" s="18">
        <f t="shared" si="225"/>
        <v>2.3633784513297229</v>
      </c>
      <c r="AJ97" s="18">
        <f t="shared" si="225"/>
        <v>-15.644765334108278</v>
      </c>
      <c r="AK97" s="18">
        <f t="shared" si="225"/>
        <v>5.8511350682304064</v>
      </c>
      <c r="AL97" s="18">
        <f t="shared" si="225"/>
        <v>2.4505415679763054</v>
      </c>
      <c r="AM97" s="18">
        <f t="shared" si="226"/>
        <v>2.2517533469843976</v>
      </c>
      <c r="AO97" s="18">
        <f t="shared" si="227"/>
        <v>3.5717574171005184</v>
      </c>
      <c r="AP97" s="18">
        <f t="shared" si="228"/>
        <v>4.1411770637421297</v>
      </c>
      <c r="AQ97" s="18">
        <f t="shared" si="229"/>
        <v>6.3859074368907365</v>
      </c>
      <c r="AS97" t="str">
        <f t="shared" si="258"/>
        <v>53 Skilled construction and building trades</v>
      </c>
      <c r="AT97" s="18">
        <f t="shared" si="230"/>
        <v>-0.5013315464055923</v>
      </c>
      <c r="AU97" s="18">
        <f t="shared" si="230"/>
        <v>-13.918848619249536</v>
      </c>
      <c r="AV97" s="18">
        <f t="shared" si="230"/>
        <v>6.0183582561260884</v>
      </c>
      <c r="AW97" s="18">
        <f t="shared" si="230"/>
        <v>1.5561176176753788</v>
      </c>
      <c r="AX97" s="18">
        <f t="shared" si="231"/>
        <v>1.8719563033219533</v>
      </c>
      <c r="AZ97" s="18">
        <f t="shared" si="232"/>
        <v>3.0222628612715186</v>
      </c>
      <c r="BA97" s="18">
        <f t="shared" si="233"/>
        <v>3.9081621508358033</v>
      </c>
      <c r="BB97" s="18">
        <f t="shared" si="234"/>
        <v>5.83215208772081</v>
      </c>
      <c r="BD97" t="str">
        <f t="shared" si="259"/>
        <v>53 Skilled construction and building trades</v>
      </c>
      <c r="BE97" s="18">
        <f t="shared" si="235"/>
        <v>-0.53226201160244679</v>
      </c>
      <c r="BF97" s="18">
        <f t="shared" si="235"/>
        <v>-10.510250070462501</v>
      </c>
      <c r="BG97" s="18">
        <f t="shared" si="235"/>
        <v>-1.3087292402527151</v>
      </c>
      <c r="BH97" s="18">
        <f t="shared" si="235"/>
        <v>-0.97839649270012874</v>
      </c>
      <c r="BI97" s="18">
        <f t="shared" si="236"/>
        <v>-1.7055132713628463</v>
      </c>
      <c r="BK97" s="18">
        <f t="shared" si="237"/>
        <v>-1.0886300780878377</v>
      </c>
      <c r="BL97" s="18">
        <f t="shared" si="238"/>
        <v>1.9687189651207415</v>
      </c>
      <c r="BM97" s="18">
        <f t="shared" si="239"/>
        <v>1.1566350458855679</v>
      </c>
      <c r="BO97" t="str">
        <f t="shared" si="260"/>
        <v>53 Skilled construction and building trades</v>
      </c>
      <c r="BP97" s="18">
        <f t="shared" si="240"/>
        <v>-0.21780251105972814</v>
      </c>
      <c r="BQ97" s="18">
        <f t="shared" si="240"/>
        <v>-9.974746882899888</v>
      </c>
      <c r="BR97" s="18">
        <f t="shared" si="240"/>
        <v>-7.0620105901197938E-2</v>
      </c>
      <c r="BS97" s="18">
        <f t="shared" si="240"/>
        <v>-1.318767179712621</v>
      </c>
      <c r="BT97" s="18">
        <f t="shared" si="241"/>
        <v>-1.4972174925456216</v>
      </c>
      <c r="BV97" s="18">
        <f t="shared" si="242"/>
        <v>-0.90446003275238551</v>
      </c>
      <c r="BW97" s="18">
        <f t="shared" si="243"/>
        <v>2.3105757597893906</v>
      </c>
      <c r="BX97" s="18">
        <f t="shared" si="244"/>
        <v>1.6660109001668477</v>
      </c>
      <c r="BZ97" t="str">
        <f t="shared" si="261"/>
        <v>53 Skilled construction and building trades</v>
      </c>
      <c r="CA97" s="18">
        <f t="shared" si="245"/>
        <v>-4.1164780384941535</v>
      </c>
      <c r="CB97" s="18">
        <f t="shared" si="245"/>
        <v>-18.13725909125634</v>
      </c>
      <c r="CC97" s="18">
        <f t="shared" si="245"/>
        <v>1.1307713162297839</v>
      </c>
      <c r="CD97" s="18">
        <f t="shared" si="245"/>
        <v>-2.0211463347292291</v>
      </c>
      <c r="CE97" s="18">
        <f t="shared" si="246"/>
        <v>-2.1520680327816399</v>
      </c>
      <c r="CG97" s="18">
        <f t="shared" si="247"/>
        <v>-0.98157612230124203</v>
      </c>
      <c r="CH97" s="18">
        <f t="shared" si="248"/>
        <v>2.1897618796492324</v>
      </c>
      <c r="CI97" s="18">
        <f t="shared" si="249"/>
        <v>1.4791309050167012</v>
      </c>
      <c r="CK97" t="str">
        <f t="shared" si="262"/>
        <v>53 Skilled construction and building trades</v>
      </c>
      <c r="CL97" s="18">
        <f t="shared" si="250"/>
        <v>-1.6317567658008958</v>
      </c>
      <c r="CM97" s="18">
        <f t="shared" si="250"/>
        <v>-30.338478250793656</v>
      </c>
      <c r="CN97" s="18">
        <f t="shared" si="250"/>
        <v>-4.4547344614258026</v>
      </c>
      <c r="CO97" s="18">
        <f t="shared" si="250"/>
        <v>-11.637408742202449</v>
      </c>
      <c r="CP97" s="18">
        <f t="shared" si="251"/>
        <v>-10.78863118840313</v>
      </c>
      <c r="CR97" s="18">
        <f t="shared" si="252"/>
        <v>-9.3052768616619925</v>
      </c>
      <c r="CS97" s="18">
        <f t="shared" si="253"/>
        <v>1.2459261968354118</v>
      </c>
      <c r="CT97" s="18">
        <f t="shared" si="254"/>
        <v>-5.3958308777338431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-4.8921573554712499</v>
      </c>
      <c r="C98" s="18">
        <f t="shared" si="210"/>
        <v>-11.274660765336353</v>
      </c>
      <c r="D98" s="18">
        <f t="shared" si="210"/>
        <v>9.7957357798487585</v>
      </c>
      <c r="E98" s="18">
        <f t="shared" si="210"/>
        <v>3.7001586246923956</v>
      </c>
      <c r="F98" s="18">
        <f t="shared" si="211"/>
        <v>4.5437508227370582</v>
      </c>
      <c r="H98" s="18">
        <f t="shared" si="212"/>
        <v>5.6934574856584375</v>
      </c>
      <c r="I98" s="18">
        <f t="shared" si="213"/>
        <v>4.7131182800046911</v>
      </c>
      <c r="J98" s="18">
        <f t="shared" si="214"/>
        <v>8.2629497431436771</v>
      </c>
      <c r="L98" t="str">
        <f t="shared" si="255"/>
        <v>54 Textiles, printing and other skilled trades</v>
      </c>
      <c r="M98" s="18">
        <f t="shared" si="215"/>
        <v>1.697313003855605</v>
      </c>
      <c r="N98" s="18">
        <f t="shared" si="215"/>
        <v>1.4071850116439188</v>
      </c>
      <c r="O98" s="18">
        <f t="shared" si="215"/>
        <v>8.5590766532369411</v>
      </c>
      <c r="P98" s="18">
        <f t="shared" si="215"/>
        <v>3.8536903670522094</v>
      </c>
      <c r="Q98" s="18">
        <f t="shared" si="216"/>
        <v>5.1450115080666103</v>
      </c>
      <c r="S98" s="18">
        <f t="shared" si="217"/>
        <v>5.3990434026802703</v>
      </c>
      <c r="T98" s="18">
        <f t="shared" si="218"/>
        <v>4.8020814965338721</v>
      </c>
      <c r="U98" s="18">
        <f t="shared" si="219"/>
        <v>8.1113045850841345</v>
      </c>
      <c r="W98" t="str">
        <f t="shared" si="256"/>
        <v>54 Textiles, printing and other skilled trades</v>
      </c>
      <c r="X98" s="18">
        <f t="shared" si="220"/>
        <v>-2.5654405857220786</v>
      </c>
      <c r="Y98" s="18">
        <f t="shared" si="220"/>
        <v>0.72096547113047471</v>
      </c>
      <c r="Z98" s="18">
        <f t="shared" si="220"/>
        <v>4.4262108102352649</v>
      </c>
      <c r="AA98" s="18">
        <f t="shared" si="220"/>
        <v>1.6543404984546983</v>
      </c>
      <c r="AB98" s="18">
        <f t="shared" si="221"/>
        <v>2.4534699315432951</v>
      </c>
      <c r="AD98" s="18">
        <f t="shared" si="222"/>
        <v>2.5700241915163291</v>
      </c>
      <c r="AE98" s="18">
        <f t="shared" si="223"/>
        <v>3.649940102371696</v>
      </c>
      <c r="AF98" s="18">
        <f t="shared" si="224"/>
        <v>5.3177983240420446</v>
      </c>
      <c r="AH98" t="str">
        <f t="shared" si="257"/>
        <v>54 Textiles, printing and other skilled trades</v>
      </c>
      <c r="AI98" s="18">
        <f t="shared" si="225"/>
        <v>-2.0302357820988659</v>
      </c>
      <c r="AJ98" s="18">
        <f t="shared" si="225"/>
        <v>-4.3605233584048664</v>
      </c>
      <c r="AK98" s="18">
        <f t="shared" si="225"/>
        <v>2.5698870362358184</v>
      </c>
      <c r="AL98" s="18">
        <f t="shared" si="225"/>
        <v>1.8447391323630491</v>
      </c>
      <c r="AM98" s="18">
        <f t="shared" si="226"/>
        <v>1.6705472350640793</v>
      </c>
      <c r="AO98" s="18">
        <f t="shared" si="227"/>
        <v>2.0858836757478016</v>
      </c>
      <c r="AP98" s="18">
        <f t="shared" si="228"/>
        <v>3.5422104588323622</v>
      </c>
      <c r="AQ98" s="18">
        <f t="shared" si="229"/>
        <v>4.8971596405029016</v>
      </c>
      <c r="AS98" t="str">
        <f t="shared" si="258"/>
        <v>54 Textiles, printing and other skilled trades</v>
      </c>
      <c r="AT98" s="18">
        <f t="shared" si="230"/>
        <v>-3.8981999131911693</v>
      </c>
      <c r="AU98" s="18">
        <f t="shared" si="230"/>
        <v>-6.6819708363568209</v>
      </c>
      <c r="AV98" s="18">
        <f t="shared" si="230"/>
        <v>4.1643214085893998</v>
      </c>
      <c r="AW98" s="18">
        <f t="shared" si="230"/>
        <v>1.6118467092747002</v>
      </c>
      <c r="AX98" s="18">
        <f t="shared" si="231"/>
        <v>1.8591966559784456</v>
      </c>
      <c r="AZ98" s="18">
        <f t="shared" si="232"/>
        <v>2.4556451967989279</v>
      </c>
      <c r="BA98" s="18">
        <f t="shared" si="233"/>
        <v>3.5120862708299283</v>
      </c>
      <c r="BB98" s="18">
        <f t="shared" si="234"/>
        <v>5.1278100357481593</v>
      </c>
      <c r="BD98" t="str">
        <f t="shared" si="259"/>
        <v>54 Textiles, printing and other skilled trades</v>
      </c>
      <c r="BE98" s="18">
        <f t="shared" si="235"/>
        <v>-2.6266802301994518</v>
      </c>
      <c r="BF98" s="18">
        <f t="shared" si="235"/>
        <v>2.8367484251008213</v>
      </c>
      <c r="BG98" s="18">
        <f t="shared" si="235"/>
        <v>0.1450640292073091</v>
      </c>
      <c r="BH98" s="18">
        <f t="shared" si="235"/>
        <v>0.51505792637207559</v>
      </c>
      <c r="BI98" s="18">
        <f t="shared" si="236"/>
        <v>0.54268050340389173</v>
      </c>
      <c r="BK98" s="18">
        <f t="shared" si="237"/>
        <v>0.39157499042108412</v>
      </c>
      <c r="BL98" s="18">
        <f t="shared" si="238"/>
        <v>2.3501895843781373</v>
      </c>
      <c r="BM98" s="18">
        <f t="shared" si="239"/>
        <v>2.6353099322374396</v>
      </c>
      <c r="BO98" t="str">
        <f t="shared" si="260"/>
        <v>54 Textiles, printing and other skilled trades</v>
      </c>
      <c r="BP98" s="18">
        <f t="shared" si="240"/>
        <v>-5.506363867417674</v>
      </c>
      <c r="BQ98" s="18">
        <f t="shared" si="240"/>
        <v>6.8616230563550928</v>
      </c>
      <c r="BR98" s="18">
        <f t="shared" si="240"/>
        <v>-4.1612241619478745</v>
      </c>
      <c r="BS98" s="18">
        <f t="shared" si="240"/>
        <v>-2.4770310991810485</v>
      </c>
      <c r="BT98" s="18">
        <f t="shared" si="241"/>
        <v>-2.4505500842478489</v>
      </c>
      <c r="BV98" s="18">
        <f t="shared" si="242"/>
        <v>-3.0416918788598535</v>
      </c>
      <c r="BW98" s="18">
        <f t="shared" si="243"/>
        <v>1.7708047140439831</v>
      </c>
      <c r="BX98" s="18">
        <f t="shared" si="244"/>
        <v>-0.4798334042762864</v>
      </c>
      <c r="BZ98" t="str">
        <f t="shared" si="261"/>
        <v>54 Textiles, printing and other skilled trades</v>
      </c>
      <c r="CA98" s="18">
        <f t="shared" si="245"/>
        <v>-5.349457209867281</v>
      </c>
      <c r="CB98" s="18">
        <f t="shared" si="245"/>
        <v>-4.5331453386715399</v>
      </c>
      <c r="CC98" s="18">
        <f t="shared" si="245"/>
        <v>-2.0402296840056788</v>
      </c>
      <c r="CD98" s="18">
        <f t="shared" si="245"/>
        <v>-3.5440163487436505</v>
      </c>
      <c r="CE98" s="18">
        <f t="shared" si="246"/>
        <v>-3.1390003736768368</v>
      </c>
      <c r="CG98" s="18">
        <f t="shared" si="247"/>
        <v>-3.0453367549139521</v>
      </c>
      <c r="CH98" s="18">
        <f t="shared" si="248"/>
        <v>1.6425436109057223</v>
      </c>
      <c r="CI98" s="18">
        <f t="shared" si="249"/>
        <v>-0.65846480606789326</v>
      </c>
      <c r="CK98" t="str">
        <f t="shared" si="262"/>
        <v>54 Textiles, printing and other skilled trades</v>
      </c>
      <c r="CL98" s="18">
        <f t="shared" si="250"/>
        <v>-3.3348727398186839</v>
      </c>
      <c r="CM98" s="18">
        <f t="shared" si="250"/>
        <v>-17.396011695193014</v>
      </c>
      <c r="CN98" s="18">
        <f t="shared" si="250"/>
        <v>-7.6078017896406447</v>
      </c>
      <c r="CO98" s="18">
        <f t="shared" si="250"/>
        <v>-5.2198445075165463</v>
      </c>
      <c r="CP98" s="18">
        <f t="shared" si="251"/>
        <v>-6.7772349345741496</v>
      </c>
      <c r="CR98" s="18">
        <f t="shared" si="252"/>
        <v>-6.0226103112991254</v>
      </c>
      <c r="CS98" s="18">
        <f t="shared" si="253"/>
        <v>1.2092250305492325</v>
      </c>
      <c r="CT98" s="18">
        <f t="shared" si="254"/>
        <v>-3.4407184410871094</v>
      </c>
    </row>
    <row r="99" spans="1:98" x14ac:dyDescent="0.2">
      <c r="A99" t="str">
        <f t="shared" si="209"/>
        <v>61 Caring personal service occupations</v>
      </c>
      <c r="B99" s="18">
        <f t="shared" si="210"/>
        <v>4.1638897366968131</v>
      </c>
      <c r="C99" s="18">
        <f t="shared" si="210"/>
        <v>-18.18099474317032</v>
      </c>
      <c r="D99" s="18">
        <f t="shared" si="210"/>
        <v>11.902130379334785</v>
      </c>
      <c r="E99" s="18">
        <f t="shared" si="210"/>
        <v>4.3961978862633533</v>
      </c>
      <c r="F99" s="18">
        <f t="shared" si="211"/>
        <v>5.0735242850268536</v>
      </c>
      <c r="H99" s="18">
        <f t="shared" si="212"/>
        <v>6.8404986162026837</v>
      </c>
      <c r="I99" s="18">
        <f t="shared" si="213"/>
        <v>5.4341265484334933</v>
      </c>
      <c r="J99" s="18">
        <f t="shared" si="214"/>
        <v>9.5155446481560944</v>
      </c>
      <c r="L99" t="str">
        <f t="shared" si="255"/>
        <v>61 Caring personal service occupations</v>
      </c>
      <c r="M99" s="18">
        <f t="shared" si="215"/>
        <v>7.5349299931795954</v>
      </c>
      <c r="N99" s="18">
        <f t="shared" si="215"/>
        <v>-17.825730125997364</v>
      </c>
      <c r="O99" s="18">
        <f t="shared" si="215"/>
        <v>10.820567239661759</v>
      </c>
      <c r="P99" s="18">
        <f t="shared" si="215"/>
        <v>4.6369548740790689</v>
      </c>
      <c r="Q99" s="18">
        <f t="shared" si="216"/>
        <v>4.9344375104904081</v>
      </c>
      <c r="S99" s="18">
        <f t="shared" si="217"/>
        <v>6.6588388024279466</v>
      </c>
      <c r="T99" s="18">
        <f t="shared" si="218"/>
        <v>5.449186076260859</v>
      </c>
      <c r="U99" s="18">
        <f t="shared" si="219"/>
        <v>9.3965199762103602</v>
      </c>
      <c r="W99" t="str">
        <f t="shared" si="256"/>
        <v>61 Caring personal service occupations</v>
      </c>
      <c r="X99" s="18">
        <f t="shared" si="220"/>
        <v>3.53427568463347</v>
      </c>
      <c r="Y99" s="18">
        <f t="shared" si="220"/>
        <v>-11.69141785376635</v>
      </c>
      <c r="Z99" s="18">
        <f t="shared" si="220"/>
        <v>4.8841471919353951</v>
      </c>
      <c r="AA99" s="18">
        <f t="shared" si="220"/>
        <v>1.5484011839950629</v>
      </c>
      <c r="AB99" s="18">
        <f t="shared" si="221"/>
        <v>1.6875284641522548</v>
      </c>
      <c r="AD99" s="18">
        <f t="shared" si="222"/>
        <v>2.6483589163887711</v>
      </c>
      <c r="AE99" s="18">
        <f t="shared" si="223"/>
        <v>4.2503962993797328</v>
      </c>
      <c r="AF99" s="18">
        <f t="shared" si="224"/>
        <v>5.8529054072592235</v>
      </c>
      <c r="AH99" t="str">
        <f t="shared" si="257"/>
        <v>61 Caring personal service occupations</v>
      </c>
      <c r="AI99" s="18">
        <f t="shared" si="225"/>
        <v>-3.4049556764137456E-2</v>
      </c>
      <c r="AJ99" s="18">
        <f t="shared" si="225"/>
        <v>-12.520850255429483</v>
      </c>
      <c r="AK99" s="18">
        <f t="shared" si="225"/>
        <v>2.3249048771626368</v>
      </c>
      <c r="AL99" s="18">
        <f t="shared" si="225"/>
        <v>-9.5114318451117175E-2</v>
      </c>
      <c r="AM99" s="18">
        <f t="shared" si="226"/>
        <v>-0.1771624683260864</v>
      </c>
      <c r="AO99" s="18">
        <f t="shared" si="227"/>
        <v>0.70513159964840089</v>
      </c>
      <c r="AP99" s="18">
        <f t="shared" si="228"/>
        <v>3.4340701951796948</v>
      </c>
      <c r="AQ99" s="18">
        <f t="shared" si="229"/>
        <v>3.8821185431662908</v>
      </c>
      <c r="AS99" t="str">
        <f t="shared" si="258"/>
        <v>61 Caring personal service occupations</v>
      </c>
      <c r="AT99" s="18">
        <f t="shared" si="230"/>
        <v>2.1569841946816215</v>
      </c>
      <c r="AU99" s="18">
        <f t="shared" si="230"/>
        <v>-12.52553040048805</v>
      </c>
      <c r="AV99" s="18">
        <f t="shared" si="230"/>
        <v>2.8964598271684183</v>
      </c>
      <c r="AW99" s="18">
        <f t="shared" si="230"/>
        <v>0.56611141886813154</v>
      </c>
      <c r="AX99" s="18">
        <f t="shared" si="231"/>
        <v>0.40954606377587854</v>
      </c>
      <c r="AZ99" s="18">
        <f t="shared" si="232"/>
        <v>1.3369703398482091</v>
      </c>
      <c r="BA99" s="18">
        <f t="shared" si="233"/>
        <v>3.6432797980871623</v>
      </c>
      <c r="BB99" s="18">
        <f t="shared" si="234"/>
        <v>4.4842917190875076</v>
      </c>
      <c r="BD99" t="str">
        <f t="shared" si="259"/>
        <v>61 Caring personal service occupations</v>
      </c>
      <c r="BE99" s="18">
        <f t="shared" si="235"/>
        <v>2.9151296001225013</v>
      </c>
      <c r="BF99" s="18">
        <f t="shared" si="235"/>
        <v>2.9875528373504601</v>
      </c>
      <c r="BG99" s="18">
        <f t="shared" si="235"/>
        <v>2.7768408783730436</v>
      </c>
      <c r="BH99" s="18">
        <f t="shared" si="235"/>
        <v>2.3629576319371903</v>
      </c>
      <c r="BI99" s="18">
        <f t="shared" si="236"/>
        <v>2.5310918888814538</v>
      </c>
      <c r="BK99" s="18">
        <f t="shared" si="237"/>
        <v>2.5007331916861553</v>
      </c>
      <c r="BL99" s="18">
        <f t="shared" si="238"/>
        <v>3.5906175405507668</v>
      </c>
      <c r="BM99" s="18">
        <f t="shared" si="239"/>
        <v>5.2223118263601931</v>
      </c>
      <c r="BO99" t="str">
        <f t="shared" si="260"/>
        <v>61 Caring personal service occupations</v>
      </c>
      <c r="BP99" s="18">
        <f t="shared" si="240"/>
        <v>-0.4920761236883342</v>
      </c>
      <c r="BQ99" s="18">
        <f t="shared" si="240"/>
        <v>7.3707117505125153</v>
      </c>
      <c r="BR99" s="18">
        <f t="shared" si="240"/>
        <v>-2.4544356646378329</v>
      </c>
      <c r="BS99" s="18">
        <f t="shared" si="240"/>
        <v>-2.3603745411025279</v>
      </c>
      <c r="BT99" s="18">
        <f t="shared" si="241"/>
        <v>-1.8084689602127502</v>
      </c>
      <c r="BV99" s="18">
        <f t="shared" si="242"/>
        <v>-2.3917383225366518</v>
      </c>
      <c r="BW99" s="18">
        <f t="shared" si="243"/>
        <v>2.4039750450091324</v>
      </c>
      <c r="BX99" s="18">
        <f t="shared" si="244"/>
        <v>0.77983368862450941</v>
      </c>
      <c r="BZ99" t="str">
        <f t="shared" si="261"/>
        <v>61 Caring personal service occupations</v>
      </c>
      <c r="CA99" s="18">
        <f t="shared" si="245"/>
        <v>-12.302884167994833</v>
      </c>
      <c r="CB99" s="18">
        <f t="shared" si="245"/>
        <v>-18.810141759988618</v>
      </c>
      <c r="CC99" s="18">
        <f t="shared" si="245"/>
        <v>-7.2096612714437676</v>
      </c>
      <c r="CD99" s="18">
        <f t="shared" si="245"/>
        <v>-3.2537508294487205</v>
      </c>
      <c r="CE99" s="18">
        <f t="shared" si="246"/>
        <v>-5.5482934155938635</v>
      </c>
      <c r="CG99" s="18">
        <f t="shared" si="247"/>
        <v>-4.5907802170644052</v>
      </c>
      <c r="CH99" s="18">
        <f t="shared" si="248"/>
        <v>1.2498603204826653</v>
      </c>
      <c r="CI99" s="18">
        <f t="shared" si="249"/>
        <v>-2.3595560389387482</v>
      </c>
      <c r="CK99" t="str">
        <f t="shared" si="262"/>
        <v>61 Caring personal service occupations</v>
      </c>
      <c r="CL99" s="18">
        <f t="shared" si="250"/>
        <v>-0.11505967119055382</v>
      </c>
      <c r="CM99" s="18">
        <f t="shared" si="250"/>
        <v>-18.962114089790518</v>
      </c>
      <c r="CN99" s="18">
        <f t="shared" si="250"/>
        <v>1.5086125718166699</v>
      </c>
      <c r="CO99" s="18">
        <f t="shared" si="250"/>
        <v>-1.9943152836765732</v>
      </c>
      <c r="CP99" s="18">
        <f t="shared" si="251"/>
        <v>-2.0832022107571624</v>
      </c>
      <c r="CR99" s="18">
        <f t="shared" si="252"/>
        <v>-0.84031417471978065</v>
      </c>
      <c r="CS99" s="18">
        <f t="shared" si="253"/>
        <v>1.7924598069127828</v>
      </c>
      <c r="CT99" s="18">
        <f t="shared" si="254"/>
        <v>1.1464358117794449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11.015906199494419</v>
      </c>
      <c r="C100" s="18">
        <f t="shared" si="210"/>
        <v>3.5868907252939897</v>
      </c>
      <c r="D100" s="18">
        <f t="shared" si="210"/>
        <v>9.7634667176147225</v>
      </c>
      <c r="E100" s="18">
        <f t="shared" si="210"/>
        <v>5.2633820678587684</v>
      </c>
      <c r="F100" s="18">
        <f t="shared" si="211"/>
        <v>6.5425143790147633</v>
      </c>
      <c r="H100" s="18">
        <f t="shared" si="212"/>
        <v>6.7425281783620505</v>
      </c>
      <c r="I100" s="18">
        <f t="shared" si="213"/>
        <v>5.231188885944249</v>
      </c>
      <c r="J100" s="18">
        <f t="shared" si="214"/>
        <v>9.3267750957106479</v>
      </c>
      <c r="L100" t="str">
        <f t="shared" si="255"/>
        <v>62 Leisure, travel and related personal service occupations</v>
      </c>
      <c r="M100" s="18">
        <f t="shared" si="215"/>
        <v>7.6002745045103071</v>
      </c>
      <c r="N100" s="18">
        <f t="shared" si="215"/>
        <v>-24.748291309840763</v>
      </c>
      <c r="O100" s="18">
        <f t="shared" si="215"/>
        <v>8.8557901132781058</v>
      </c>
      <c r="P100" s="18">
        <f t="shared" si="215"/>
        <v>4.6801410129784893</v>
      </c>
      <c r="Q100" s="18">
        <f t="shared" si="216"/>
        <v>3.8038745685033737</v>
      </c>
      <c r="S100" s="18">
        <f t="shared" si="217"/>
        <v>6.0539163657383099</v>
      </c>
      <c r="T100" s="18">
        <f t="shared" si="218"/>
        <v>4.7398699005994471</v>
      </c>
      <c r="U100" s="18">
        <f t="shared" si="219"/>
        <v>8.5385482788087117</v>
      </c>
      <c r="W100" t="str">
        <f t="shared" si="256"/>
        <v>62 Leisure, travel and related personal service occupations</v>
      </c>
      <c r="X100" s="18">
        <f t="shared" si="220"/>
        <v>7.4505514940263806</v>
      </c>
      <c r="Y100" s="18">
        <f t="shared" si="220"/>
        <v>-14.29106776591218</v>
      </c>
      <c r="Z100" s="18">
        <f t="shared" si="220"/>
        <v>5.8042185085487086</v>
      </c>
      <c r="AA100" s="18">
        <f t="shared" si="220"/>
        <v>3.2740555085778</v>
      </c>
      <c r="AB100" s="18">
        <f t="shared" si="221"/>
        <v>2.8527321391840443</v>
      </c>
      <c r="AD100" s="18">
        <f t="shared" si="222"/>
        <v>4.1106478899393561</v>
      </c>
      <c r="AE100" s="18">
        <f t="shared" si="223"/>
        <v>4.3633886577816527</v>
      </c>
      <c r="AF100" s="18">
        <f t="shared" si="224"/>
        <v>6.9182420038265358</v>
      </c>
      <c r="AH100" t="str">
        <f t="shared" si="257"/>
        <v>62 Leisure, travel and related personal service occupations</v>
      </c>
      <c r="AI100" s="18">
        <f t="shared" si="225"/>
        <v>8.3670475175811951</v>
      </c>
      <c r="AJ100" s="18">
        <f t="shared" si="225"/>
        <v>-14.370846071664289</v>
      </c>
      <c r="AK100" s="18">
        <f t="shared" si="225"/>
        <v>3.718565224859538</v>
      </c>
      <c r="AL100" s="18">
        <f t="shared" si="225"/>
        <v>2.6017011912913057</v>
      </c>
      <c r="AM100" s="18">
        <f t="shared" si="226"/>
        <v>1.7924601680884056</v>
      </c>
      <c r="AO100" s="18">
        <f t="shared" si="227"/>
        <v>2.9726464739726177</v>
      </c>
      <c r="AP100" s="18">
        <f t="shared" si="228"/>
        <v>4.0174648131661161</v>
      </c>
      <c r="AQ100" s="18">
        <f t="shared" si="229"/>
        <v>5.8832205551581751</v>
      </c>
      <c r="AS100" t="str">
        <f t="shared" si="258"/>
        <v>62 Leisure, travel and related personal service occupations</v>
      </c>
      <c r="AT100" s="18">
        <f t="shared" si="230"/>
        <v>9.4167216112796446</v>
      </c>
      <c r="AU100" s="18">
        <f t="shared" si="230"/>
        <v>-5.7321779857071098</v>
      </c>
      <c r="AV100" s="18">
        <f t="shared" si="230"/>
        <v>4.1175396817861198</v>
      </c>
      <c r="AW100" s="18">
        <f t="shared" si="230"/>
        <v>2.9632281184861053</v>
      </c>
      <c r="AX100" s="18">
        <f t="shared" si="231"/>
        <v>2.7543647697343854</v>
      </c>
      <c r="AZ100" s="18">
        <f t="shared" si="232"/>
        <v>3.3465696527051225</v>
      </c>
      <c r="BA100" s="18">
        <f t="shared" si="233"/>
        <v>4.1148934517205804</v>
      </c>
      <c r="BB100" s="18">
        <f t="shared" si="234"/>
        <v>6.2120810926421743</v>
      </c>
      <c r="BD100" t="str">
        <f t="shared" si="259"/>
        <v>62 Leisure, travel and related personal service occupations</v>
      </c>
      <c r="BE100" s="18">
        <f t="shared" si="235"/>
        <v>3.6214208730613651</v>
      </c>
      <c r="BF100" s="18">
        <f t="shared" si="235"/>
        <v>-0.60810038815696243</v>
      </c>
      <c r="BG100" s="18">
        <f t="shared" si="235"/>
        <v>-1.462042179376899</v>
      </c>
      <c r="BH100" s="18">
        <f t="shared" si="235"/>
        <v>-0.7755899170581726</v>
      </c>
      <c r="BI100" s="18">
        <f t="shared" si="236"/>
        <v>-0.98018123564237447</v>
      </c>
      <c r="BK100" s="18">
        <f t="shared" si="237"/>
        <v>-1.0049370419336179</v>
      </c>
      <c r="BL100" s="18">
        <f t="shared" si="238"/>
        <v>2.3176123818514194</v>
      </c>
      <c r="BM100" s="18">
        <f t="shared" si="239"/>
        <v>1.6037276865556338</v>
      </c>
      <c r="BO100" t="str">
        <f t="shared" si="260"/>
        <v>62 Leisure, travel and related personal service occupations</v>
      </c>
      <c r="BP100" s="18">
        <f t="shared" si="240"/>
        <v>1.4726715152709957</v>
      </c>
      <c r="BQ100" s="18">
        <f t="shared" si="240"/>
        <v>7.2111662088466755</v>
      </c>
      <c r="BR100" s="18">
        <f t="shared" si="240"/>
        <v>-4.4367038261710956</v>
      </c>
      <c r="BS100" s="18">
        <f t="shared" si="240"/>
        <v>-2.5717741242179515</v>
      </c>
      <c r="BT100" s="18">
        <f t="shared" si="241"/>
        <v>-2.577566615399407</v>
      </c>
      <c r="BV100" s="18">
        <f t="shared" si="242"/>
        <v>-3.1974264939765185</v>
      </c>
      <c r="BW100" s="18">
        <f t="shared" si="243"/>
        <v>2.0819188250751353</v>
      </c>
      <c r="BX100" s="18">
        <f t="shared" si="244"/>
        <v>-0.15933512006885975</v>
      </c>
      <c r="BZ100" t="str">
        <f t="shared" si="261"/>
        <v>62 Leisure, travel and related personal service occupations</v>
      </c>
      <c r="CA100" s="18">
        <f t="shared" si="245"/>
        <v>3.8009099140416946</v>
      </c>
      <c r="CB100" s="18">
        <f t="shared" si="245"/>
        <v>-12.890895259239999</v>
      </c>
      <c r="CC100" s="18">
        <f t="shared" si="245"/>
        <v>-2.1273010793574465</v>
      </c>
      <c r="CD100" s="18">
        <f t="shared" si="245"/>
        <v>-3.6234295486883616</v>
      </c>
      <c r="CE100" s="18">
        <f t="shared" si="246"/>
        <v>-3.7683619805108592</v>
      </c>
      <c r="CG100" s="18">
        <f t="shared" si="247"/>
        <v>-3.1272786490140869</v>
      </c>
      <c r="CH100" s="18">
        <f t="shared" si="248"/>
        <v>1.8668295313545968</v>
      </c>
      <c r="CI100" s="18">
        <f t="shared" si="249"/>
        <v>-0.40705140328315403</v>
      </c>
      <c r="CK100" t="str">
        <f t="shared" si="262"/>
        <v>62 Leisure, travel and related personal service occupations</v>
      </c>
      <c r="CL100" s="18">
        <f t="shared" si="250"/>
        <v>-0.50289908795363436</v>
      </c>
      <c r="CM100" s="18">
        <f t="shared" si="250"/>
        <v>-19.496800842463301</v>
      </c>
      <c r="CN100" s="18">
        <f t="shared" si="250"/>
        <v>-5.3150641259647635</v>
      </c>
      <c r="CO100" s="18">
        <f t="shared" si="250"/>
        <v>-5.2078922436304964</v>
      </c>
      <c r="CP100" s="18">
        <f t="shared" si="251"/>
        <v>-6.2041309277236607</v>
      </c>
      <c r="CR100" s="18">
        <f t="shared" si="252"/>
        <v>-5.2436296760319578</v>
      </c>
      <c r="CS100" s="18">
        <f t="shared" si="253"/>
        <v>1.4002090512023058</v>
      </c>
      <c r="CT100" s="18">
        <f t="shared" si="254"/>
        <v>-2.5602611828026922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5.7321215445438334E-2</v>
      </c>
      <c r="C101" s="18">
        <f t="shared" si="210"/>
        <v>-9.0724452688262236E-2</v>
      </c>
      <c r="D101" s="18">
        <f t="shared" si="210"/>
        <v>7.1396792558640509</v>
      </c>
      <c r="E101" s="18">
        <f t="shared" si="210"/>
        <v>4.7563624820857298</v>
      </c>
      <c r="F101" s="18">
        <f t="shared" si="211"/>
        <v>5.1834959080330645</v>
      </c>
      <c r="H101" s="18">
        <f t="shared" si="212"/>
        <v>5.5448516484926103</v>
      </c>
      <c r="I101" s="18">
        <f t="shared" si="213"/>
        <v>4.7343139710236404</v>
      </c>
      <c r="J101" s="18">
        <f t="shared" si="214"/>
        <v>8.1705806991533514</v>
      </c>
      <c r="L101" t="str">
        <f t="shared" si="255"/>
        <v>63 Community and civil enforcement occupations</v>
      </c>
      <c r="M101" s="18">
        <f t="shared" si="215"/>
        <v>-2.0831382654162289</v>
      </c>
      <c r="N101" s="18">
        <f t="shared" si="215"/>
        <v>14.198532418261344</v>
      </c>
      <c r="O101" s="18">
        <f t="shared" si="215"/>
        <v>3.4591266938657883</v>
      </c>
      <c r="P101" s="18">
        <f t="shared" si="215"/>
        <v>4.0771946716944951</v>
      </c>
      <c r="Q101" s="18">
        <f t="shared" si="216"/>
        <v>4.4879650623643741</v>
      </c>
      <c r="S101" s="18">
        <f t="shared" si="217"/>
        <v>3.8707628360506785</v>
      </c>
      <c r="T101" s="18">
        <f t="shared" si="218"/>
        <v>4.035561753560768</v>
      </c>
      <c r="U101" s="18">
        <f t="shared" si="219"/>
        <v>6.5166183553488244</v>
      </c>
      <c r="W101" t="str">
        <f t="shared" si="256"/>
        <v>63 Community and civil enforcement occupations</v>
      </c>
      <c r="X101" s="18">
        <f t="shared" si="220"/>
        <v>1.8107515269358165</v>
      </c>
      <c r="Y101" s="18">
        <f t="shared" si="220"/>
        <v>10.403188277019272</v>
      </c>
      <c r="Z101" s="18">
        <f t="shared" si="220"/>
        <v>3.6755046680737591</v>
      </c>
      <c r="AA101" s="18">
        <f t="shared" si="220"/>
        <v>2.99210852696985</v>
      </c>
      <c r="AB101" s="18">
        <f t="shared" si="221"/>
        <v>3.6543705637290147</v>
      </c>
      <c r="AD101" s="18">
        <f t="shared" si="222"/>
        <v>3.219405242954787</v>
      </c>
      <c r="AE101" s="18">
        <f t="shared" si="223"/>
        <v>4.2119892997420916</v>
      </c>
      <c r="AF101" s="18">
        <f t="shared" si="224"/>
        <v>6.2000267360870165</v>
      </c>
      <c r="AH101" t="str">
        <f t="shared" si="257"/>
        <v>63 Community and civil enforcement occupations</v>
      </c>
      <c r="AI101" s="18">
        <f t="shared" si="225"/>
        <v>-0.73929558703050846</v>
      </c>
      <c r="AJ101" s="18">
        <f t="shared" si="225"/>
        <v>29.643375544687167</v>
      </c>
      <c r="AK101" s="18">
        <f t="shared" si="225"/>
        <v>-0.18368586650849839</v>
      </c>
      <c r="AL101" s="18">
        <f t="shared" si="225"/>
        <v>3.0156986895733873</v>
      </c>
      <c r="AM101" s="18">
        <f t="shared" si="226"/>
        <v>3.4813310239749873</v>
      </c>
      <c r="AO101" s="18">
        <f t="shared" si="227"/>
        <v>1.9380021875272435</v>
      </c>
      <c r="AP101" s="18">
        <f t="shared" si="228"/>
        <v>3.4762426106809796</v>
      </c>
      <c r="AQ101" s="18">
        <f t="shared" si="229"/>
        <v>4.7407123800817574</v>
      </c>
      <c r="AS101" t="str">
        <f t="shared" si="258"/>
        <v>63 Community and civil enforcement occupations</v>
      </c>
      <c r="AT101" s="18">
        <f t="shared" si="230"/>
        <v>-2.4021991506412155</v>
      </c>
      <c r="AU101" s="18">
        <f t="shared" si="230"/>
        <v>18.239703483911708</v>
      </c>
      <c r="AV101" s="18">
        <f t="shared" si="230"/>
        <v>-1.9351183257671378</v>
      </c>
      <c r="AW101" s="18">
        <f t="shared" si="230"/>
        <v>1.4763056141990472</v>
      </c>
      <c r="AX101" s="18">
        <f t="shared" si="231"/>
        <v>1.361629697124811</v>
      </c>
      <c r="AZ101" s="18">
        <f t="shared" si="232"/>
        <v>0.32617805848018655</v>
      </c>
      <c r="BA101" s="18">
        <f t="shared" si="233"/>
        <v>3.0950759009415574</v>
      </c>
      <c r="BB101" s="18">
        <f t="shared" si="234"/>
        <v>3.3097235881716314</v>
      </c>
      <c r="BD101" t="str">
        <f t="shared" si="259"/>
        <v>63 Community and civil enforcement occupations</v>
      </c>
      <c r="BE101" s="18">
        <f t="shared" si="235"/>
        <v>-7.1035191177068358</v>
      </c>
      <c r="BF101" s="18">
        <f t="shared" si="235"/>
        <v>52.93520379452454</v>
      </c>
      <c r="BG101" s="18">
        <f t="shared" si="235"/>
        <v>-8.5075043130591883</v>
      </c>
      <c r="BH101" s="18">
        <f t="shared" si="235"/>
        <v>1.4733024846403708</v>
      </c>
      <c r="BI101" s="18">
        <f t="shared" si="236"/>
        <v>0.793969514692483</v>
      </c>
      <c r="BK101" s="18">
        <f t="shared" si="237"/>
        <v>-1.9690928883404291</v>
      </c>
      <c r="BL101" s="18">
        <f t="shared" si="238"/>
        <v>1.5037275581329501</v>
      </c>
      <c r="BM101" s="18">
        <f t="shared" si="239"/>
        <v>-4.6875360125209209E-2</v>
      </c>
      <c r="BO101" t="str">
        <f t="shared" si="260"/>
        <v>63 Community and civil enforcement occupations</v>
      </c>
      <c r="BP101" s="18">
        <f t="shared" si="240"/>
        <v>-4.6756439992647341</v>
      </c>
      <c r="BQ101" s="18">
        <f t="shared" si="240"/>
        <v>42.127250424648906</v>
      </c>
      <c r="BR101" s="18">
        <f t="shared" si="240"/>
        <v>-7.0782708237600689</v>
      </c>
      <c r="BS101" s="18">
        <f t="shared" si="240"/>
        <v>-0.77529658077893915</v>
      </c>
      <c r="BT101" s="18">
        <f t="shared" si="241"/>
        <v>-0.58169225395300339</v>
      </c>
      <c r="BV101" s="18">
        <f t="shared" si="242"/>
        <v>-2.9224142253364671</v>
      </c>
      <c r="BW101" s="18">
        <f t="shared" si="243"/>
        <v>1.7166197327185051</v>
      </c>
      <c r="BX101" s="18">
        <f t="shared" si="244"/>
        <v>-0.4701597313091721</v>
      </c>
      <c r="BZ101" t="str">
        <f t="shared" si="261"/>
        <v>63 Community and civil enforcement occupations</v>
      </c>
      <c r="CA101" s="18">
        <f t="shared" si="245"/>
        <v>-4.6072256901977244</v>
      </c>
      <c r="CB101" s="18">
        <f t="shared" si="245"/>
        <v>26.775448539138115</v>
      </c>
      <c r="CC101" s="18">
        <f t="shared" si="245"/>
        <v>-4.332423618437053</v>
      </c>
      <c r="CD101" s="18">
        <f t="shared" si="245"/>
        <v>-1.721943477163046</v>
      </c>
      <c r="CE101" s="18">
        <f t="shared" si="246"/>
        <v>-0.98202550952642964</v>
      </c>
      <c r="CG101" s="18">
        <f t="shared" si="247"/>
        <v>-2.5999237217814941</v>
      </c>
      <c r="CH101" s="18">
        <f t="shared" si="248"/>
        <v>1.7402222609832263</v>
      </c>
      <c r="CI101" s="18">
        <f t="shared" si="249"/>
        <v>-0.21013176634766539</v>
      </c>
      <c r="CK101" t="str">
        <f t="shared" si="262"/>
        <v>63 Community and civil enforcement occupations</v>
      </c>
      <c r="CL101" s="18">
        <f t="shared" si="250"/>
        <v>-8.0005068481281967</v>
      </c>
      <c r="CM101" s="18">
        <f t="shared" si="250"/>
        <v>19.309892467064049</v>
      </c>
      <c r="CN101" s="18">
        <f t="shared" si="250"/>
        <v>-11.476280532681905</v>
      </c>
      <c r="CO101" s="18">
        <f t="shared" si="250"/>
        <v>-3.8916044877171152</v>
      </c>
      <c r="CP101" s="18">
        <f t="shared" si="251"/>
        <v>-5.0545298496656565</v>
      </c>
      <c r="CR101" s="18">
        <f t="shared" si="252"/>
        <v>-6.4894160542961927</v>
      </c>
      <c r="CS101" s="18">
        <f t="shared" si="253"/>
        <v>0.92864848150098211</v>
      </c>
      <c r="CT101" s="18">
        <f t="shared" si="254"/>
        <v>-4.3368210938335094</v>
      </c>
    </row>
    <row r="102" spans="1:98" x14ac:dyDescent="0.2">
      <c r="A102" t="str">
        <f t="shared" si="209"/>
        <v>71 Sales occupations</v>
      </c>
      <c r="B102" s="18">
        <f t="shared" si="210"/>
        <v>0.32588174921541757</v>
      </c>
      <c r="C102" s="18">
        <f t="shared" si="210"/>
        <v>-13.20416648809446</v>
      </c>
      <c r="D102" s="18">
        <f t="shared" si="210"/>
        <v>6.9069574077964546</v>
      </c>
      <c r="E102" s="18">
        <f t="shared" si="210"/>
        <v>2.7151887470245217</v>
      </c>
      <c r="F102" s="18">
        <f t="shared" si="211"/>
        <v>2.9182074085528198</v>
      </c>
      <c r="H102" s="18">
        <f t="shared" si="212"/>
        <v>4.09385734517691</v>
      </c>
      <c r="I102" s="18">
        <f t="shared" si="213"/>
        <v>3.9439925740252457</v>
      </c>
      <c r="J102" s="18">
        <f t="shared" si="214"/>
        <v>6.6098696784423039</v>
      </c>
      <c r="L102" t="str">
        <f t="shared" si="255"/>
        <v>71 Sales occupations</v>
      </c>
      <c r="M102" s="18">
        <f t="shared" si="215"/>
        <v>4.6405762626628544</v>
      </c>
      <c r="N102" s="18">
        <f t="shared" si="215"/>
        <v>-15.284143657279747</v>
      </c>
      <c r="O102" s="18">
        <f t="shared" si="215"/>
        <v>7.9740171868488252</v>
      </c>
      <c r="P102" s="18">
        <f t="shared" si="215"/>
        <v>3.8944799035807831</v>
      </c>
      <c r="Q102" s="18">
        <f t="shared" si="216"/>
        <v>3.8198407931312239</v>
      </c>
      <c r="S102" s="18">
        <f t="shared" si="217"/>
        <v>5.2369054133618809</v>
      </c>
      <c r="T102" s="18">
        <f t="shared" si="218"/>
        <v>4.3103446168468063</v>
      </c>
      <c r="U102" s="18">
        <f t="shared" si="219"/>
        <v>7.6790532836557901</v>
      </c>
      <c r="W102" t="str">
        <f t="shared" si="256"/>
        <v>71 Sales occupations</v>
      </c>
      <c r="X102" s="18">
        <f t="shared" si="220"/>
        <v>2.6240325497667749</v>
      </c>
      <c r="Y102" s="18">
        <f t="shared" si="220"/>
        <v>-4.9323259971627014</v>
      </c>
      <c r="Z102" s="18">
        <f t="shared" si="220"/>
        <v>2.9537914444534463</v>
      </c>
      <c r="AA102" s="18">
        <f t="shared" si="220"/>
        <v>2.2415509341555895</v>
      </c>
      <c r="AB102" s="18">
        <f t="shared" si="221"/>
        <v>1.9987689185446911</v>
      </c>
      <c r="AD102" s="18">
        <f t="shared" si="222"/>
        <v>2.4784152671394111</v>
      </c>
      <c r="AE102" s="18">
        <f t="shared" si="223"/>
        <v>3.5301947817033996</v>
      </c>
      <c r="AF102" s="18">
        <f t="shared" si="224"/>
        <v>5.1582481905118049</v>
      </c>
      <c r="AH102" t="str">
        <f t="shared" si="257"/>
        <v>71 Sales occupations</v>
      </c>
      <c r="AI102" s="18">
        <f t="shared" si="225"/>
        <v>0.13822556895639604</v>
      </c>
      <c r="AJ102" s="18">
        <f t="shared" si="225"/>
        <v>-3.3204302364798099</v>
      </c>
      <c r="AK102" s="18">
        <f t="shared" si="225"/>
        <v>1.9607655472347219</v>
      </c>
      <c r="AL102" s="18">
        <f t="shared" si="225"/>
        <v>1.6742459750526129</v>
      </c>
      <c r="AM102" s="18">
        <f t="shared" si="226"/>
        <v>1.4438234153215657</v>
      </c>
      <c r="AO102" s="18">
        <f t="shared" si="227"/>
        <v>1.7696629263553643</v>
      </c>
      <c r="AP102" s="18">
        <f t="shared" si="228"/>
        <v>3.3852788074820062</v>
      </c>
      <c r="AQ102" s="18">
        <f t="shared" si="229"/>
        <v>4.5481537028587038</v>
      </c>
      <c r="AS102" t="str">
        <f t="shared" si="258"/>
        <v>71 Sales occupations</v>
      </c>
      <c r="AT102" s="18">
        <f t="shared" si="230"/>
        <v>1.0657224050631742</v>
      </c>
      <c r="AU102" s="18">
        <f t="shared" si="230"/>
        <v>-9.7026833524802232</v>
      </c>
      <c r="AV102" s="18">
        <f t="shared" si="230"/>
        <v>0.97773638328038093</v>
      </c>
      <c r="AW102" s="18">
        <f t="shared" si="230"/>
        <v>1.5251572958622228</v>
      </c>
      <c r="AX102" s="18">
        <f t="shared" si="231"/>
        <v>0.61407337664018957</v>
      </c>
      <c r="AZ102" s="18">
        <f t="shared" si="232"/>
        <v>1.3423547080467335</v>
      </c>
      <c r="BA102" s="18">
        <f t="shared" si="233"/>
        <v>2.8685734327388746</v>
      </c>
      <c r="BB102" s="18">
        <f t="shared" si="234"/>
        <v>3.8005770709843567</v>
      </c>
      <c r="BD102" t="str">
        <f t="shared" si="259"/>
        <v>71 Sales occupations</v>
      </c>
      <c r="BE102" s="18">
        <f t="shared" si="235"/>
        <v>1.3345127016573421</v>
      </c>
      <c r="BF102" s="18">
        <f t="shared" si="235"/>
        <v>4.8386075573010778</v>
      </c>
      <c r="BG102" s="18">
        <f t="shared" si="235"/>
        <v>-1.0259257280276213</v>
      </c>
      <c r="BH102" s="18">
        <f t="shared" si="235"/>
        <v>0.69820820819395113</v>
      </c>
      <c r="BI102" s="18">
        <f t="shared" si="236"/>
        <v>0.40876368135143171</v>
      </c>
      <c r="BK102" s="18">
        <f t="shared" si="237"/>
        <v>0.12018530597446286</v>
      </c>
      <c r="BL102" s="18">
        <f t="shared" si="238"/>
        <v>2.491686329623799</v>
      </c>
      <c r="BM102" s="18">
        <f t="shared" si="239"/>
        <v>2.5770619090671687</v>
      </c>
      <c r="BO102" t="str">
        <f t="shared" si="260"/>
        <v>71 Sales occupations</v>
      </c>
      <c r="BP102" s="18">
        <f t="shared" si="240"/>
        <v>-1.7253480184924563</v>
      </c>
      <c r="BQ102" s="18">
        <f t="shared" si="240"/>
        <v>7.8915182550942209</v>
      </c>
      <c r="BR102" s="18">
        <f t="shared" si="240"/>
        <v>-4.5989883102529827</v>
      </c>
      <c r="BS102" s="18">
        <f t="shared" si="240"/>
        <v>-2.8123303653769915</v>
      </c>
      <c r="BT102" s="18">
        <f t="shared" si="241"/>
        <v>-2.7411806334771249</v>
      </c>
      <c r="BV102" s="18">
        <f t="shared" si="242"/>
        <v>-3.4115702136455761</v>
      </c>
      <c r="BW102" s="18">
        <f t="shared" si="243"/>
        <v>2.038403452275328</v>
      </c>
      <c r="BX102" s="18">
        <f t="shared" si="244"/>
        <v>-0.35808747052610279</v>
      </c>
      <c r="BZ102" t="str">
        <f t="shared" si="261"/>
        <v>71 Sales occupations</v>
      </c>
      <c r="CA102" s="18">
        <f t="shared" si="245"/>
        <v>-0.66399422514359374</v>
      </c>
      <c r="CB102" s="18">
        <f t="shared" si="245"/>
        <v>-15.324334052906385</v>
      </c>
      <c r="CC102" s="18">
        <f t="shared" si="245"/>
        <v>-4.9099474285008382</v>
      </c>
      <c r="CD102" s="18">
        <f t="shared" si="245"/>
        <v>-7.4341614812805101</v>
      </c>
      <c r="CE102" s="18">
        <f t="shared" si="246"/>
        <v>-7.1709639074720393</v>
      </c>
      <c r="CG102" s="18">
        <f t="shared" si="247"/>
        <v>-6.6002911923899621</v>
      </c>
      <c r="CH102" s="18">
        <f t="shared" si="248"/>
        <v>1.3538197762805959</v>
      </c>
      <c r="CI102" s="18">
        <f t="shared" si="249"/>
        <v>-3.5379713768663112</v>
      </c>
      <c r="CK102" t="str">
        <f t="shared" si="262"/>
        <v>71 Sales occupations</v>
      </c>
      <c r="CL102" s="18">
        <f t="shared" si="250"/>
        <v>-1.628389505507688</v>
      </c>
      <c r="CM102" s="18">
        <f t="shared" si="250"/>
        <v>-26.246717975444479</v>
      </c>
      <c r="CN102" s="18">
        <f t="shared" si="250"/>
        <v>-6.5963430703206534</v>
      </c>
      <c r="CO102" s="18">
        <f t="shared" si="250"/>
        <v>-5.1947935400589511</v>
      </c>
      <c r="CP102" s="18">
        <f t="shared" si="251"/>
        <v>-7.1043956060555242</v>
      </c>
      <c r="CR102" s="18">
        <f t="shared" si="252"/>
        <v>-5.6642980087332706</v>
      </c>
      <c r="CS102" s="18">
        <f t="shared" si="253"/>
        <v>1.1488794530098101</v>
      </c>
      <c r="CT102" s="18">
        <f t="shared" si="254"/>
        <v>-3.3063014065838892</v>
      </c>
    </row>
    <row r="103" spans="1:98" x14ac:dyDescent="0.2">
      <c r="A103" t="str">
        <f t="shared" si="209"/>
        <v>72 Customer service occupations</v>
      </c>
      <c r="B103" s="18">
        <f t="shared" si="210"/>
        <v>2.6713313297247243</v>
      </c>
      <c r="C103" s="18">
        <f t="shared" si="210"/>
        <v>-7.3223989589788152</v>
      </c>
      <c r="D103" s="18">
        <f t="shared" si="210"/>
        <v>15.01856198606335</v>
      </c>
      <c r="E103" s="18">
        <f t="shared" si="210"/>
        <v>4.6726954183204494</v>
      </c>
      <c r="F103" s="18">
        <f t="shared" si="211"/>
        <v>6.9847270693272678</v>
      </c>
      <c r="H103" s="18">
        <f t="shared" si="212"/>
        <v>8.0135524302889181</v>
      </c>
      <c r="I103" s="18">
        <f t="shared" si="213"/>
        <v>5.1876609642594884</v>
      </c>
      <c r="J103" s="18">
        <f t="shared" si="214"/>
        <v>10.23564583049863</v>
      </c>
      <c r="L103" t="str">
        <f t="shared" si="255"/>
        <v>72 Customer service occupations</v>
      </c>
      <c r="M103" s="18">
        <f t="shared" si="215"/>
        <v>5.6586034977400779</v>
      </c>
      <c r="N103" s="18">
        <f t="shared" si="215"/>
        <v>-9.2578831666291101</v>
      </c>
      <c r="O103" s="18">
        <f t="shared" si="215"/>
        <v>14.579636160671082</v>
      </c>
      <c r="P103" s="18">
        <f t="shared" si="215"/>
        <v>4.7414548252165289</v>
      </c>
      <c r="Q103" s="18">
        <f t="shared" si="216"/>
        <v>6.7599243605771075</v>
      </c>
      <c r="S103" s="18">
        <f t="shared" si="217"/>
        <v>7.9232166076240729</v>
      </c>
      <c r="T103" s="18">
        <f t="shared" si="218"/>
        <v>5.3057367842117786</v>
      </c>
      <c r="U103" s="18">
        <f t="shared" si="219"/>
        <v>10.22985346907619</v>
      </c>
      <c r="W103" t="str">
        <f t="shared" si="256"/>
        <v>72 Customer service occupations</v>
      </c>
      <c r="X103" s="18">
        <f t="shared" si="220"/>
        <v>2.2452504708041721</v>
      </c>
      <c r="Y103" s="18">
        <f t="shared" si="220"/>
        <v>3.6492470655713483</v>
      </c>
      <c r="Z103" s="18">
        <f t="shared" si="220"/>
        <v>8.5401030989649342</v>
      </c>
      <c r="AA103" s="18">
        <f t="shared" si="220"/>
        <v>2.7981291156355503</v>
      </c>
      <c r="AB103" s="18">
        <f t="shared" si="221"/>
        <v>4.6129834766138078</v>
      </c>
      <c r="AD103" s="18">
        <f t="shared" si="222"/>
        <v>4.6775502620164611</v>
      </c>
      <c r="AE103" s="18">
        <f t="shared" si="223"/>
        <v>4.0860779721571205</v>
      </c>
      <c r="AF103" s="18">
        <f t="shared" si="224"/>
        <v>7.1271651140339731</v>
      </c>
      <c r="AH103" t="str">
        <f t="shared" si="257"/>
        <v>72 Customer service occupations</v>
      </c>
      <c r="AI103" s="18">
        <f t="shared" si="225"/>
        <v>4.3266728223025019</v>
      </c>
      <c r="AJ103" s="18">
        <f t="shared" si="225"/>
        <v>2.7317681480849787</v>
      </c>
      <c r="AK103" s="18">
        <f t="shared" si="225"/>
        <v>8.811336655443359</v>
      </c>
      <c r="AL103" s="18">
        <f t="shared" si="225"/>
        <v>2.9686597865076658</v>
      </c>
      <c r="AM103" s="18">
        <f t="shared" si="226"/>
        <v>4.7448985958516099</v>
      </c>
      <c r="AO103" s="18">
        <f t="shared" si="227"/>
        <v>4.880501462236464</v>
      </c>
      <c r="AP103" s="18">
        <f t="shared" si="228"/>
        <v>4.2990182825135781</v>
      </c>
      <c r="AQ103" s="18">
        <f t="shared" si="229"/>
        <v>7.4148511381612714</v>
      </c>
      <c r="AS103" t="str">
        <f t="shared" si="258"/>
        <v>72 Customer service occupations</v>
      </c>
      <c r="AT103" s="18">
        <f t="shared" si="230"/>
        <v>1.1711473871130362</v>
      </c>
      <c r="AU103" s="18">
        <f t="shared" si="230"/>
        <v>0.98358521079713324</v>
      </c>
      <c r="AV103" s="18">
        <f t="shared" si="230"/>
        <v>7.7469759871883648</v>
      </c>
      <c r="AW103" s="18">
        <f t="shared" si="230"/>
        <v>2.108158346034017</v>
      </c>
      <c r="AX103" s="18">
        <f t="shared" si="231"/>
        <v>3.7659918759737954</v>
      </c>
      <c r="AZ103" s="18">
        <f t="shared" si="232"/>
        <v>3.9541884184618903</v>
      </c>
      <c r="BA103" s="18">
        <f t="shared" si="233"/>
        <v>3.6524174182763103</v>
      </c>
      <c r="BB103" s="18">
        <f t="shared" si="234"/>
        <v>6.3041976431554625</v>
      </c>
      <c r="BD103" t="str">
        <f t="shared" si="259"/>
        <v>72 Customer service occupations</v>
      </c>
      <c r="BE103" s="18">
        <f t="shared" si="235"/>
        <v>0.45495332985616699</v>
      </c>
      <c r="BF103" s="18">
        <f t="shared" si="235"/>
        <v>14.61107440224847</v>
      </c>
      <c r="BG103" s="18">
        <f t="shared" si="235"/>
        <v>4.5386840754373159</v>
      </c>
      <c r="BH103" s="18">
        <f t="shared" si="235"/>
        <v>1.86569886250183</v>
      </c>
      <c r="BI103" s="18">
        <f t="shared" si="236"/>
        <v>3.4530296673487504</v>
      </c>
      <c r="BK103" s="18">
        <f t="shared" si="237"/>
        <v>2.7490122718343946</v>
      </c>
      <c r="BL103" s="18">
        <f t="shared" si="238"/>
        <v>2.9308872556658372</v>
      </c>
      <c r="BM103" s="18">
        <f t="shared" si="239"/>
        <v>4.8826314227394807</v>
      </c>
      <c r="BO103" t="str">
        <f t="shared" si="260"/>
        <v>72 Customer service occupations</v>
      </c>
      <c r="BP103" s="18">
        <f t="shared" si="240"/>
        <v>0.10371215344864293</v>
      </c>
      <c r="BQ103" s="18">
        <f t="shared" si="240"/>
        <v>14.86632849781091</v>
      </c>
      <c r="BR103" s="18">
        <f t="shared" si="240"/>
        <v>2.085486081442034</v>
      </c>
      <c r="BS103" s="18">
        <f t="shared" si="240"/>
        <v>-0.80246831126695728</v>
      </c>
      <c r="BT103" s="18">
        <f t="shared" si="241"/>
        <v>1.0127832781767543</v>
      </c>
      <c r="BV103" s="18">
        <f t="shared" si="242"/>
        <v>0.15098943348066385</v>
      </c>
      <c r="BW103" s="18">
        <f t="shared" si="243"/>
        <v>2.7199783946492806</v>
      </c>
      <c r="BX103" s="18">
        <f t="shared" si="244"/>
        <v>2.8240401748533595</v>
      </c>
      <c r="BZ103" t="str">
        <f t="shared" si="261"/>
        <v>72 Customer service occupations</v>
      </c>
      <c r="CA103" s="18">
        <f t="shared" si="245"/>
        <v>-2.3767402914739999</v>
      </c>
      <c r="CB103" s="18">
        <f t="shared" si="245"/>
        <v>-1.5164385708628214</v>
      </c>
      <c r="CC103" s="18">
        <f t="shared" si="245"/>
        <v>3.0299189464475962</v>
      </c>
      <c r="CD103" s="18">
        <f t="shared" si="245"/>
        <v>-0.34583983672914487</v>
      </c>
      <c r="CE103" s="18">
        <f t="shared" si="246"/>
        <v>0.6226914062855915</v>
      </c>
      <c r="CG103" s="18">
        <f t="shared" si="247"/>
        <v>0.76694105402359547</v>
      </c>
      <c r="CH103" s="18">
        <f t="shared" si="248"/>
        <v>2.063026714364935</v>
      </c>
      <c r="CI103" s="18">
        <f t="shared" si="249"/>
        <v>2.6472549701676451</v>
      </c>
      <c r="CK103" t="str">
        <f t="shared" si="262"/>
        <v>72 Customer service occupations</v>
      </c>
      <c r="CL103" s="18">
        <f t="shared" si="250"/>
        <v>7.2596672178280697</v>
      </c>
      <c r="CM103" s="18">
        <f t="shared" si="250"/>
        <v>-15.940655023972871</v>
      </c>
      <c r="CN103" s="18">
        <f t="shared" si="250"/>
        <v>5.7021533727784846</v>
      </c>
      <c r="CO103" s="18">
        <f t="shared" si="250"/>
        <v>-0.83033692834805217</v>
      </c>
      <c r="CP103" s="18">
        <f t="shared" si="251"/>
        <v>0.12662950952213592</v>
      </c>
      <c r="CR103" s="18">
        <f t="shared" si="252"/>
        <v>1.3010243109223607</v>
      </c>
      <c r="CS103" s="18">
        <f t="shared" si="253"/>
        <v>2.4989079462529151</v>
      </c>
      <c r="CT103" s="18">
        <f t="shared" si="254"/>
        <v>3.4449644791930911</v>
      </c>
    </row>
    <row r="104" spans="1:98" x14ac:dyDescent="0.2">
      <c r="A104" t="str">
        <f t="shared" si="209"/>
        <v>81 Process, plant and machine operatives</v>
      </c>
      <c r="B104" s="18">
        <f t="shared" si="210"/>
        <v>2.2301280780134602</v>
      </c>
      <c r="C104" s="18">
        <f t="shared" si="210"/>
        <v>-31.473488042042973</v>
      </c>
      <c r="D104" s="18">
        <f t="shared" si="210"/>
        <v>17.047286388475989</v>
      </c>
      <c r="E104" s="18">
        <f t="shared" si="210"/>
        <v>7.5896731389168748</v>
      </c>
      <c r="F104" s="18">
        <f t="shared" si="211"/>
        <v>7.389223826060376</v>
      </c>
      <c r="H104" s="18">
        <f t="shared" si="212"/>
        <v>10.654099583807053</v>
      </c>
      <c r="I104" s="18">
        <f t="shared" si="213"/>
        <v>6.8531798103182329</v>
      </c>
      <c r="J104" s="18">
        <f t="shared" si="214"/>
        <v>13.017171905392466</v>
      </c>
      <c r="L104" t="str">
        <f t="shared" si="255"/>
        <v>81 Process, plant and machine operatives</v>
      </c>
      <c r="M104" s="18">
        <f t="shared" si="215"/>
        <v>4.3344787591389933</v>
      </c>
      <c r="N104" s="18">
        <f t="shared" si="215"/>
        <v>-24.398790182506058</v>
      </c>
      <c r="O104" s="18">
        <f t="shared" si="215"/>
        <v>15.814280434334659</v>
      </c>
      <c r="P104" s="18">
        <f t="shared" si="215"/>
        <v>5.4732611853619551</v>
      </c>
      <c r="Q104" s="18">
        <f t="shared" si="216"/>
        <v>6.3647419921841974</v>
      </c>
      <c r="S104" s="18">
        <f t="shared" si="217"/>
        <v>8.8133766473972752</v>
      </c>
      <c r="T104" s="18">
        <f t="shared" si="218"/>
        <v>5.9328967946025157</v>
      </c>
      <c r="U104" s="18">
        <f t="shared" si="219"/>
        <v>11.212664115414173</v>
      </c>
      <c r="W104" t="str">
        <f t="shared" si="256"/>
        <v>81 Process, plant and machine operatives</v>
      </c>
      <c r="X104" s="18">
        <f t="shared" si="220"/>
        <v>-0.14870046479940058</v>
      </c>
      <c r="Y104" s="18">
        <f t="shared" si="220"/>
        <v>-13.048627700228355</v>
      </c>
      <c r="Z104" s="18">
        <f t="shared" si="220"/>
        <v>11.778745630772214</v>
      </c>
      <c r="AA104" s="18">
        <f t="shared" si="220"/>
        <v>5.0898100071178343</v>
      </c>
      <c r="AB104" s="18">
        <f t="shared" si="221"/>
        <v>5.8747546051884036</v>
      </c>
      <c r="AD104" s="18">
        <f t="shared" si="222"/>
        <v>7.2737547345970155</v>
      </c>
      <c r="AE104" s="18">
        <f t="shared" si="223"/>
        <v>5.1234414679320883</v>
      </c>
      <c r="AF104" s="18">
        <f t="shared" si="224"/>
        <v>9.6508531886475133</v>
      </c>
      <c r="AH104" t="str">
        <f t="shared" si="257"/>
        <v>81 Process, plant and machine operatives</v>
      </c>
      <c r="AI104" s="18">
        <f t="shared" si="225"/>
        <v>0.52878594788758893</v>
      </c>
      <c r="AJ104" s="18">
        <f t="shared" si="225"/>
        <v>-9.0771068018914889</v>
      </c>
      <c r="AK104" s="18">
        <f t="shared" si="225"/>
        <v>10.491699288534662</v>
      </c>
      <c r="AL104" s="18">
        <f t="shared" si="225"/>
        <v>3.8728734074038762</v>
      </c>
      <c r="AM104" s="18">
        <f t="shared" si="226"/>
        <v>5.0198600930954296</v>
      </c>
      <c r="AO104" s="18">
        <f t="shared" si="227"/>
        <v>6.0338786649490439</v>
      </c>
      <c r="AP104" s="18">
        <f t="shared" si="228"/>
        <v>4.4590045601039074</v>
      </c>
      <c r="AQ104" s="18">
        <f t="shared" si="229"/>
        <v>8.3545092836941226</v>
      </c>
      <c r="AS104" t="str">
        <f t="shared" si="258"/>
        <v>81 Process, plant and machine operatives</v>
      </c>
      <c r="AT104" s="18">
        <f t="shared" si="230"/>
        <v>0.40339317799586993</v>
      </c>
      <c r="AU104" s="18">
        <f t="shared" si="230"/>
        <v>-8.5406314748833427</v>
      </c>
      <c r="AV104" s="18">
        <f t="shared" si="230"/>
        <v>9.6778369067496151</v>
      </c>
      <c r="AW104" s="18">
        <f t="shared" si="230"/>
        <v>3.4397553606823283</v>
      </c>
      <c r="AX104" s="18">
        <f t="shared" si="231"/>
        <v>4.5426703877223584</v>
      </c>
      <c r="AZ104" s="18">
        <f t="shared" si="232"/>
        <v>5.4786627891967532</v>
      </c>
      <c r="BA104" s="18">
        <f t="shared" si="233"/>
        <v>4.2980569575124861</v>
      </c>
      <c r="BB104" s="18">
        <f t="shared" si="234"/>
        <v>7.8475216459402031</v>
      </c>
      <c r="BD104" t="str">
        <f t="shared" si="259"/>
        <v>81 Process, plant and machine operatives</v>
      </c>
      <c r="BE104" s="18">
        <f t="shared" si="235"/>
        <v>0.76060064347673872</v>
      </c>
      <c r="BF104" s="18">
        <f t="shared" si="235"/>
        <v>0.25481670265918854</v>
      </c>
      <c r="BG104" s="18">
        <f t="shared" si="235"/>
        <v>4.5482609486709347</v>
      </c>
      <c r="BH104" s="18">
        <f t="shared" si="235"/>
        <v>1.575771710981666</v>
      </c>
      <c r="BI104" s="18">
        <f t="shared" si="236"/>
        <v>2.4116618702917592</v>
      </c>
      <c r="BK104" s="18">
        <f t="shared" si="237"/>
        <v>2.5570904526418969</v>
      </c>
      <c r="BL104" s="18">
        <f t="shared" si="238"/>
        <v>2.6394559677848317</v>
      </c>
      <c r="BM104" s="18">
        <f t="shared" si="239"/>
        <v>4.5118756603917731</v>
      </c>
      <c r="BO104" t="str">
        <f t="shared" si="260"/>
        <v>81 Process, plant and machine operatives</v>
      </c>
      <c r="BP104" s="18">
        <f t="shared" si="240"/>
        <v>-1.0935134242239797</v>
      </c>
      <c r="BQ104" s="18">
        <f t="shared" si="240"/>
        <v>-0.19749699846551838</v>
      </c>
      <c r="BR104" s="18">
        <f t="shared" si="240"/>
        <v>3.4068878990852314</v>
      </c>
      <c r="BS104" s="18">
        <f t="shared" si="240"/>
        <v>-0.84536489647947244</v>
      </c>
      <c r="BT104" s="18">
        <f t="shared" si="241"/>
        <v>0.505235657012304</v>
      </c>
      <c r="BV104" s="18">
        <f t="shared" si="242"/>
        <v>0.55226004921216099</v>
      </c>
      <c r="BW104" s="18">
        <f t="shared" si="243"/>
        <v>2.5228089239135443</v>
      </c>
      <c r="BX104" s="18">
        <f t="shared" si="244"/>
        <v>2.917079223467578</v>
      </c>
      <c r="BZ104" t="str">
        <f t="shared" si="261"/>
        <v>81 Process, plant and machine operatives</v>
      </c>
      <c r="CA104" s="18">
        <f t="shared" si="245"/>
        <v>-3.2400416167387203</v>
      </c>
      <c r="CB104" s="18">
        <f t="shared" si="245"/>
        <v>-14.356322105447738</v>
      </c>
      <c r="CC104" s="18">
        <f t="shared" si="245"/>
        <v>2.81908337501664</v>
      </c>
      <c r="CD104" s="18">
        <f t="shared" si="245"/>
        <v>-6.0270800529248048</v>
      </c>
      <c r="CE104" s="18">
        <f t="shared" si="246"/>
        <v>-3.9066801424269992</v>
      </c>
      <c r="CG104" s="18">
        <f t="shared" si="247"/>
        <v>-3.1663303620792616</v>
      </c>
      <c r="CH104" s="18">
        <f t="shared" si="248"/>
        <v>1.9477704323785039</v>
      </c>
      <c r="CI104" s="18">
        <f t="shared" si="249"/>
        <v>-0.32233772145121575</v>
      </c>
      <c r="CK104" t="str">
        <f t="shared" si="262"/>
        <v>81 Process, plant and machine operatives</v>
      </c>
      <c r="CL104" s="18">
        <f t="shared" si="250"/>
        <v>-4.6063082645213527</v>
      </c>
      <c r="CM104" s="18">
        <f t="shared" si="250"/>
        <v>-24.117687234775033</v>
      </c>
      <c r="CN104" s="18">
        <f t="shared" si="250"/>
        <v>-9.2372536656151976</v>
      </c>
      <c r="CO104" s="18">
        <f t="shared" si="250"/>
        <v>-9.2591785513054248</v>
      </c>
      <c r="CP104" s="18">
        <f t="shared" si="251"/>
        <v>-10.260920511425143</v>
      </c>
      <c r="CR104" s="18">
        <f t="shared" si="252"/>
        <v>-9.2518708446088223</v>
      </c>
      <c r="CS104" s="18">
        <f t="shared" si="253"/>
        <v>0.91541335031732896</v>
      </c>
      <c r="CT104" s="18">
        <f t="shared" si="254"/>
        <v>-6.2537936602556021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3.3595529557181036</v>
      </c>
      <c r="C105" s="18">
        <f t="shared" si="210"/>
        <v>-14.080073559882711</v>
      </c>
      <c r="D105" s="18">
        <f t="shared" si="210"/>
        <v>13.386151929816137</v>
      </c>
      <c r="E105" s="18">
        <f t="shared" si="210"/>
        <v>4.5927980121129863</v>
      </c>
      <c r="F105" s="18">
        <f t="shared" si="211"/>
        <v>5.9545196539082079</v>
      </c>
      <c r="H105" s="18">
        <f t="shared" si="212"/>
        <v>7.4454080704231318</v>
      </c>
      <c r="I105" s="18">
        <f t="shared" si="213"/>
        <v>6.521842970074565</v>
      </c>
      <c r="J105" s="18">
        <f t="shared" si="214"/>
        <v>10.573595956618043</v>
      </c>
      <c r="L105" t="str">
        <f t="shared" si="255"/>
        <v>82 Transport and mobile machine drivers and operatives</v>
      </c>
      <c r="M105" s="18">
        <f t="shared" si="215"/>
        <v>4.2319556301713135</v>
      </c>
      <c r="N105" s="18">
        <f t="shared" si="215"/>
        <v>-17.405996006084866</v>
      </c>
      <c r="O105" s="18">
        <f t="shared" si="215"/>
        <v>10.495664418253249</v>
      </c>
      <c r="P105" s="18">
        <f t="shared" si="215"/>
        <v>3.9855438479582839</v>
      </c>
      <c r="Q105" s="18">
        <f t="shared" si="216"/>
        <v>4.4630673813021771</v>
      </c>
      <c r="S105" s="18">
        <f t="shared" si="217"/>
        <v>6.1118104123876416</v>
      </c>
      <c r="T105" s="18">
        <f t="shared" si="218"/>
        <v>5.7307011385616002</v>
      </c>
      <c r="U105" s="18">
        <f t="shared" si="219"/>
        <v>9.1952579401885401</v>
      </c>
      <c r="W105" t="str">
        <f t="shared" si="256"/>
        <v>82 Transport and mobile machine drivers and operatives</v>
      </c>
      <c r="X105" s="18">
        <f t="shared" si="220"/>
        <v>3.633702254160398</v>
      </c>
      <c r="Y105" s="18">
        <f t="shared" si="220"/>
        <v>-0.86756429529882828</v>
      </c>
      <c r="Z105" s="18">
        <f t="shared" si="220"/>
        <v>6.0240280984875882</v>
      </c>
      <c r="AA105" s="18">
        <f t="shared" si="220"/>
        <v>3.5008587867473073</v>
      </c>
      <c r="AB105" s="18">
        <f t="shared" si="221"/>
        <v>4.0021459877873866</v>
      </c>
      <c r="AD105" s="18">
        <f t="shared" si="222"/>
        <v>4.3351718154497121</v>
      </c>
      <c r="AE105" s="18">
        <f t="shared" si="223"/>
        <v>4.9536376740148658</v>
      </c>
      <c r="AF105" s="18">
        <f t="shared" si="224"/>
        <v>7.4910835060808534</v>
      </c>
      <c r="AH105" t="str">
        <f t="shared" si="257"/>
        <v>82 Transport and mobile machine drivers and operatives</v>
      </c>
      <c r="AI105" s="18">
        <f t="shared" si="225"/>
        <v>3.7413336774093642</v>
      </c>
      <c r="AJ105" s="18">
        <f t="shared" si="225"/>
        <v>-2.46167790140428</v>
      </c>
      <c r="AK105" s="18">
        <f t="shared" si="225"/>
        <v>5.6947400139663928</v>
      </c>
      <c r="AL105" s="18">
        <f t="shared" si="225"/>
        <v>2.6853233123741216</v>
      </c>
      <c r="AM105" s="18">
        <f t="shared" si="226"/>
        <v>3.2839571746984042</v>
      </c>
      <c r="AO105" s="18">
        <f t="shared" si="227"/>
        <v>3.6788189954271244</v>
      </c>
      <c r="AP105" s="18">
        <f t="shared" si="228"/>
        <v>4.6053400213033946</v>
      </c>
      <c r="AQ105" s="18">
        <f t="shared" si="229"/>
        <v>6.8036320215691726</v>
      </c>
      <c r="AS105" t="str">
        <f t="shared" si="258"/>
        <v>82 Transport and mobile machine drivers and operatives</v>
      </c>
      <c r="AT105" s="18">
        <f t="shared" si="230"/>
        <v>1.9985062701590062</v>
      </c>
      <c r="AU105" s="18">
        <f t="shared" si="230"/>
        <v>-2.934141702983506</v>
      </c>
      <c r="AV105" s="18">
        <f t="shared" si="230"/>
        <v>6.1992029196553444</v>
      </c>
      <c r="AW105" s="18">
        <f t="shared" si="230"/>
        <v>2.9135323239527056</v>
      </c>
      <c r="AX105" s="18">
        <f t="shared" si="231"/>
        <v>3.5499401178918255</v>
      </c>
      <c r="AZ105" s="18">
        <f t="shared" si="232"/>
        <v>3.9973027328475297</v>
      </c>
      <c r="BA105" s="18">
        <f t="shared" si="233"/>
        <v>4.9001207428518878</v>
      </c>
      <c r="BB105" s="18">
        <f t="shared" si="234"/>
        <v>7.230909957285192</v>
      </c>
      <c r="BD105" t="str">
        <f t="shared" si="259"/>
        <v>82 Transport and mobile machine drivers and operatives</v>
      </c>
      <c r="BE105" s="18">
        <f t="shared" si="235"/>
        <v>2.3748869824370411</v>
      </c>
      <c r="BF105" s="18">
        <f t="shared" si="235"/>
        <v>-0.73867235025286693</v>
      </c>
      <c r="BG105" s="18">
        <f t="shared" si="235"/>
        <v>1.2958042718707263</v>
      </c>
      <c r="BH105" s="18">
        <f t="shared" si="235"/>
        <v>1.4064855085411221</v>
      </c>
      <c r="BI105" s="18">
        <f t="shared" si="236"/>
        <v>1.2365105713083357</v>
      </c>
      <c r="BK105" s="18">
        <f t="shared" si="237"/>
        <v>1.3695783321429733</v>
      </c>
      <c r="BL105" s="18">
        <f t="shared" si="238"/>
        <v>2.9778291362808407</v>
      </c>
      <c r="BM105" s="18">
        <f t="shared" si="239"/>
        <v>3.9161862123306523</v>
      </c>
      <c r="BO105" t="str">
        <f t="shared" si="260"/>
        <v>82 Transport and mobile machine drivers and operatives</v>
      </c>
      <c r="BP105" s="18">
        <f t="shared" si="240"/>
        <v>0.23311056086927628</v>
      </c>
      <c r="BQ105" s="18">
        <f t="shared" si="240"/>
        <v>-2.3112551881679488</v>
      </c>
      <c r="BR105" s="18">
        <f t="shared" si="240"/>
        <v>0.58250195591453835</v>
      </c>
      <c r="BS105" s="18">
        <f t="shared" si="240"/>
        <v>-0.67912690312629254</v>
      </c>
      <c r="BT105" s="18">
        <f t="shared" si="241"/>
        <v>-0.38978574837873481</v>
      </c>
      <c r="BV105" s="18">
        <f t="shared" si="242"/>
        <v>-0.2603521461671976</v>
      </c>
      <c r="BW105" s="18">
        <f t="shared" si="243"/>
        <v>2.8774676222987905</v>
      </c>
      <c r="BX105" s="18">
        <f t="shared" si="244"/>
        <v>2.7035628522893429</v>
      </c>
      <c r="BZ105" t="str">
        <f t="shared" si="261"/>
        <v>82 Transport and mobile machine drivers and operatives</v>
      </c>
      <c r="CA105" s="18">
        <f t="shared" si="245"/>
        <v>-4.4721660032859827</v>
      </c>
      <c r="CB105" s="18">
        <f t="shared" si="245"/>
        <v>-10.078597862794147</v>
      </c>
      <c r="CC105" s="18">
        <f t="shared" si="245"/>
        <v>0.39042148874333105</v>
      </c>
      <c r="CD105" s="18">
        <f t="shared" si="245"/>
        <v>-2.5756893473018905</v>
      </c>
      <c r="CE105" s="18">
        <f t="shared" si="246"/>
        <v>-2.1496536774487818</v>
      </c>
      <c r="CG105" s="18">
        <f t="shared" si="247"/>
        <v>-1.5968531803451591</v>
      </c>
      <c r="CH105" s="18">
        <f t="shared" si="248"/>
        <v>2.4033644720059089</v>
      </c>
      <c r="CI105" s="18">
        <f t="shared" si="249"/>
        <v>1.2980296190496565</v>
      </c>
      <c r="CK105" t="str">
        <f t="shared" si="262"/>
        <v>82 Transport and mobile machine drivers and operatives</v>
      </c>
      <c r="CL105" s="18">
        <f t="shared" si="250"/>
        <v>1.8245518626548884</v>
      </c>
      <c r="CM105" s="18">
        <f t="shared" si="250"/>
        <v>-18.6656131871745</v>
      </c>
      <c r="CN105" s="18">
        <f t="shared" si="250"/>
        <v>-1.9038963163827582</v>
      </c>
      <c r="CO105" s="18">
        <f t="shared" si="250"/>
        <v>-6.8374725617788235</v>
      </c>
      <c r="CP105" s="18">
        <f t="shared" si="251"/>
        <v>-6.1230220623109899</v>
      </c>
      <c r="CR105" s="18">
        <f t="shared" si="252"/>
        <v>-5.2211516389487178</v>
      </c>
      <c r="CS105" s="18">
        <f t="shared" si="253"/>
        <v>1.8904099666705143</v>
      </c>
      <c r="CT105" s="18">
        <f t="shared" si="254"/>
        <v>-1.7127611344302962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1.611179320107925</v>
      </c>
      <c r="C106" s="18">
        <f t="shared" si="210"/>
        <v>-19.914718838275981</v>
      </c>
      <c r="D106" s="18">
        <f t="shared" si="210"/>
        <v>6.9770780990283887</v>
      </c>
      <c r="E106" s="18">
        <f t="shared" si="210"/>
        <v>5.2351515815730387</v>
      </c>
      <c r="F106" s="18">
        <f t="shared" si="211"/>
        <v>3.9862500670061252</v>
      </c>
      <c r="H106" s="18">
        <f t="shared" si="212"/>
        <v>5.8126191611622913</v>
      </c>
      <c r="I106" s="18">
        <f t="shared" si="213"/>
        <v>5.1712433474111474</v>
      </c>
      <c r="J106" s="18">
        <f t="shared" si="214"/>
        <v>8.6358604108186299</v>
      </c>
      <c r="L106" t="str">
        <f t="shared" si="255"/>
        <v>91 Elementary trades and related occupations</v>
      </c>
      <c r="M106" s="18">
        <f t="shared" si="215"/>
        <v>0.24119629197916215</v>
      </c>
      <c r="N106" s="18">
        <f t="shared" si="215"/>
        <v>-31.696145621959491</v>
      </c>
      <c r="O106" s="18">
        <f t="shared" si="215"/>
        <v>7.4300241324618987</v>
      </c>
      <c r="P106" s="18">
        <f t="shared" si="215"/>
        <v>4.9787812201830706</v>
      </c>
      <c r="Q106" s="18">
        <f t="shared" si="216"/>
        <v>2.9361812426073941</v>
      </c>
      <c r="S106" s="18">
        <f t="shared" si="217"/>
        <v>5.7895838424879109</v>
      </c>
      <c r="T106" s="18">
        <f t="shared" si="218"/>
        <v>4.8289206135122109</v>
      </c>
      <c r="U106" s="18">
        <f t="shared" si="219"/>
        <v>8.4039487174819563</v>
      </c>
      <c r="W106" t="str">
        <f t="shared" si="256"/>
        <v>91 Elementary trades and related occupations</v>
      </c>
      <c r="X106" s="18">
        <f t="shared" si="220"/>
        <v>-1.3105417618168858</v>
      </c>
      <c r="Y106" s="18">
        <f t="shared" si="220"/>
        <v>-14.685437906457132</v>
      </c>
      <c r="Z106" s="18">
        <f t="shared" si="220"/>
        <v>0.69595087223048857</v>
      </c>
      <c r="AA106" s="18">
        <f t="shared" si="220"/>
        <v>2.0991797911737331</v>
      </c>
      <c r="AB106" s="18">
        <f t="shared" si="221"/>
        <v>0.52384883614138289</v>
      </c>
      <c r="AD106" s="18">
        <f t="shared" si="222"/>
        <v>1.6292774525810794</v>
      </c>
      <c r="AE106" s="18">
        <f t="shared" si="223"/>
        <v>3.6139375445284116</v>
      </c>
      <c r="AF106" s="18">
        <f t="shared" si="224"/>
        <v>4.6506596958334701</v>
      </c>
      <c r="AH106" t="str">
        <f t="shared" si="257"/>
        <v>91 Elementary trades and related occupations</v>
      </c>
      <c r="AI106" s="18">
        <f t="shared" si="225"/>
        <v>-0.50202309489912889</v>
      </c>
      <c r="AJ106" s="18">
        <f t="shared" si="225"/>
        <v>-16.914842313735178</v>
      </c>
      <c r="AK106" s="18">
        <f t="shared" si="225"/>
        <v>1.2098151865810092</v>
      </c>
      <c r="AL106" s="18">
        <f t="shared" si="225"/>
        <v>2.884999353808837</v>
      </c>
      <c r="AM106" s="18">
        <f t="shared" si="226"/>
        <v>1.0002212077219408</v>
      </c>
      <c r="AO106" s="18">
        <f t="shared" si="227"/>
        <v>2.32354630299485</v>
      </c>
      <c r="AP106" s="18">
        <f t="shared" si="228"/>
        <v>3.7998141552872733</v>
      </c>
      <c r="AQ106" s="18">
        <f t="shared" si="229"/>
        <v>5.2713368383162207</v>
      </c>
      <c r="AS106" t="str">
        <f t="shared" si="258"/>
        <v>91 Elementary trades and related occupations</v>
      </c>
      <c r="AT106" s="18">
        <f t="shared" si="230"/>
        <v>-0.74186848471863298</v>
      </c>
      <c r="AU106" s="18">
        <f t="shared" si="230"/>
        <v>-2.3736362400614719</v>
      </c>
      <c r="AV106" s="18">
        <f t="shared" si="230"/>
        <v>0.60380719093031665</v>
      </c>
      <c r="AW106" s="18">
        <f t="shared" si="230"/>
        <v>2.1963189409495598</v>
      </c>
      <c r="AX106" s="18">
        <f t="shared" si="231"/>
        <v>1.4056102190477704</v>
      </c>
      <c r="AZ106" s="18">
        <f t="shared" si="232"/>
        <v>1.6627002472753505</v>
      </c>
      <c r="BA106" s="18">
        <f t="shared" si="233"/>
        <v>3.2107112855163322</v>
      </c>
      <c r="BB106" s="18">
        <f t="shared" si="234"/>
        <v>4.3244996174969463</v>
      </c>
      <c r="BD106" t="str">
        <f t="shared" si="259"/>
        <v>91 Elementary trades and related occupations</v>
      </c>
      <c r="BE106" s="18">
        <f t="shared" si="235"/>
        <v>-2.7282668986326808</v>
      </c>
      <c r="BF106" s="18">
        <f t="shared" si="235"/>
        <v>2.0941996454946432</v>
      </c>
      <c r="BG106" s="18">
        <f t="shared" si="235"/>
        <v>-2.6037201325398662</v>
      </c>
      <c r="BH106" s="18">
        <f t="shared" si="235"/>
        <v>1.7624432673657209</v>
      </c>
      <c r="BI106" s="18">
        <f t="shared" si="236"/>
        <v>0.39781487177670272</v>
      </c>
      <c r="BK106" s="18">
        <f t="shared" si="237"/>
        <v>0.2857299780028022</v>
      </c>
      <c r="BL106" s="18">
        <f t="shared" si="238"/>
        <v>2.0841998420612295</v>
      </c>
      <c r="BM106" s="18">
        <f t="shared" si="239"/>
        <v>2.2993906819683829</v>
      </c>
      <c r="BO106" t="str">
        <f t="shared" si="260"/>
        <v>91 Elementary trades and related occupations</v>
      </c>
      <c r="BP106" s="18">
        <f t="shared" si="240"/>
        <v>-3.9312613458393764</v>
      </c>
      <c r="BQ106" s="18">
        <f t="shared" si="240"/>
        <v>0.72827032442177586</v>
      </c>
      <c r="BR106" s="18">
        <f t="shared" si="240"/>
        <v>-4.9582779722848525</v>
      </c>
      <c r="BS106" s="18">
        <f t="shared" si="240"/>
        <v>-1.2059409645253205</v>
      </c>
      <c r="BT106" s="18">
        <f t="shared" si="241"/>
        <v>-2.275839814859959</v>
      </c>
      <c r="BV106" s="18">
        <f t="shared" si="242"/>
        <v>-2.4728982582589598</v>
      </c>
      <c r="BW106" s="18">
        <f t="shared" si="243"/>
        <v>1.7197949323771944</v>
      </c>
      <c r="BX106" s="18">
        <f t="shared" si="244"/>
        <v>-0.14586822729397708</v>
      </c>
      <c r="BZ106" t="str">
        <f t="shared" si="261"/>
        <v>91 Elementary trades and related occupations</v>
      </c>
      <c r="CA106" s="18">
        <f t="shared" si="245"/>
        <v>-3.8383298753653983</v>
      </c>
      <c r="CB106" s="18">
        <f t="shared" si="245"/>
        <v>-11.666507971850027</v>
      </c>
      <c r="CC106" s="18">
        <f t="shared" si="245"/>
        <v>-3.9841948448386844</v>
      </c>
      <c r="CD106" s="18">
        <f t="shared" si="245"/>
        <v>-2.5195290857139674</v>
      </c>
      <c r="CE106" s="18">
        <f t="shared" si="246"/>
        <v>-3.5752655338061157</v>
      </c>
      <c r="CG106" s="18">
        <f t="shared" si="247"/>
        <v>-3.0102168375194749</v>
      </c>
      <c r="CH106" s="18">
        <f t="shared" si="248"/>
        <v>1.713425714329242</v>
      </c>
      <c r="CI106" s="18">
        <f t="shared" si="249"/>
        <v>-0.53632458775377811</v>
      </c>
      <c r="CK106" t="str">
        <f t="shared" si="262"/>
        <v>91 Elementary trades and related occupations</v>
      </c>
      <c r="CL106" s="18">
        <f t="shared" si="250"/>
        <v>-3.4653322821054711</v>
      </c>
      <c r="CM106" s="18">
        <f t="shared" si="250"/>
        <v>-19.584804484545259</v>
      </c>
      <c r="CN106" s="18">
        <f t="shared" si="250"/>
        <v>-7.0603005470775688</v>
      </c>
      <c r="CO106" s="18">
        <f t="shared" si="250"/>
        <v>-6.2646501042839091</v>
      </c>
      <c r="CP106" s="18">
        <f t="shared" si="251"/>
        <v>-7.4052943183106841</v>
      </c>
      <c r="CR106" s="18">
        <f t="shared" si="252"/>
        <v>-6.5306208875663296</v>
      </c>
      <c r="CS106" s="18">
        <f t="shared" si="253"/>
        <v>1.2060845955822019</v>
      </c>
      <c r="CT106" s="18">
        <f t="shared" si="254"/>
        <v>-3.7902566677975869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5.1257521373067272</v>
      </c>
      <c r="C107" s="18">
        <f t="shared" si="210"/>
        <v>-17.300486521401616</v>
      </c>
      <c r="D107" s="18">
        <f t="shared" si="210"/>
        <v>11.168334854070959</v>
      </c>
      <c r="E107" s="18">
        <f t="shared" si="210"/>
        <v>4.2293366291459522</v>
      </c>
      <c r="F107" s="18">
        <f t="shared" si="211"/>
        <v>4.8230427804614395</v>
      </c>
      <c r="H107" s="18">
        <f t="shared" si="212"/>
        <v>6.4928253292573679</v>
      </c>
      <c r="I107" s="18">
        <f t="shared" si="213"/>
        <v>5.4060789099067197</v>
      </c>
      <c r="J107" s="18">
        <f t="shared" si="214"/>
        <v>9.2543723826570279</v>
      </c>
      <c r="L107" t="str">
        <f t="shared" ref="L107" si="263">A107</f>
        <v>92 Elementary administration and service occupations</v>
      </c>
      <c r="M107" s="18">
        <f t="shared" si="215"/>
        <v>3.465430333839703</v>
      </c>
      <c r="N107" s="18">
        <f t="shared" si="215"/>
        <v>-16.66198435232117</v>
      </c>
      <c r="O107" s="18">
        <f t="shared" si="215"/>
        <v>10.88033596256639</v>
      </c>
      <c r="P107" s="18">
        <f t="shared" si="215"/>
        <v>3.9603920372193402</v>
      </c>
      <c r="Q107" s="18">
        <f t="shared" si="216"/>
        <v>4.6193895661346129</v>
      </c>
      <c r="S107" s="18">
        <f t="shared" si="217"/>
        <v>6.2176731712323408</v>
      </c>
      <c r="T107" s="18">
        <f t="shared" si="218"/>
        <v>5.2343667546687733</v>
      </c>
      <c r="U107" s="18">
        <f t="shared" si="219"/>
        <v>8.957185844309512</v>
      </c>
      <c r="W107" t="str">
        <f t="shared" ref="W107" si="264">A107</f>
        <v>92 Elementary administration and service occupations</v>
      </c>
      <c r="X107" s="18">
        <f t="shared" si="220"/>
        <v>2.7749759697626386</v>
      </c>
      <c r="Y107" s="18">
        <f t="shared" si="220"/>
        <v>-7.4343061019212175</v>
      </c>
      <c r="Z107" s="18">
        <f t="shared" si="220"/>
        <v>5.4177877188789525</v>
      </c>
      <c r="AA107" s="18">
        <f t="shared" si="220"/>
        <v>2.2116207406513988</v>
      </c>
      <c r="AB107" s="18">
        <f t="shared" si="221"/>
        <v>2.5655217664751095</v>
      </c>
      <c r="AD107" s="18">
        <f t="shared" si="222"/>
        <v>3.2693592846191333</v>
      </c>
      <c r="AE107" s="18">
        <f t="shared" si="223"/>
        <v>4.3224559498202586</v>
      </c>
      <c r="AF107" s="18">
        <f t="shared" si="224"/>
        <v>6.3181700422660247</v>
      </c>
      <c r="AH107" t="str">
        <f t="shared" ref="AH107" si="265">L107</f>
        <v>92 Elementary administration and service occupations</v>
      </c>
      <c r="AI107" s="18">
        <f t="shared" si="225"/>
        <v>3.0781236032352055</v>
      </c>
      <c r="AJ107" s="18">
        <f t="shared" si="225"/>
        <v>-6.2147303044200797</v>
      </c>
      <c r="AK107" s="18">
        <f t="shared" si="225"/>
        <v>5.4263834378701192</v>
      </c>
      <c r="AL107" s="18">
        <f t="shared" si="225"/>
        <v>2.7537203114206044</v>
      </c>
      <c r="AM107" s="18">
        <f t="shared" si="226"/>
        <v>2.9920126853229201</v>
      </c>
      <c r="AO107" s="18">
        <f t="shared" si="227"/>
        <v>3.6369936272389713</v>
      </c>
      <c r="AP107" s="18">
        <f t="shared" si="228"/>
        <v>4.2953708315033312</v>
      </c>
      <c r="AQ107" s="18">
        <f t="shared" si="229"/>
        <v>6.5448420981228717</v>
      </c>
      <c r="AS107" t="str">
        <f t="shared" ref="AS107" si="266">W107</f>
        <v>92 Elementary administration and service occupations</v>
      </c>
      <c r="AT107" s="18">
        <f t="shared" si="230"/>
        <v>1.5206946465624815</v>
      </c>
      <c r="AU107" s="18">
        <f t="shared" si="230"/>
        <v>-5.3576145665760304</v>
      </c>
      <c r="AV107" s="18">
        <f t="shared" si="230"/>
        <v>4.4557455741842666</v>
      </c>
      <c r="AW107" s="18">
        <f t="shared" si="230"/>
        <v>2.1742365209457049</v>
      </c>
      <c r="AX107" s="18">
        <f t="shared" si="231"/>
        <v>2.3905992567925027</v>
      </c>
      <c r="AZ107" s="18">
        <f t="shared" si="232"/>
        <v>2.9291481573306077</v>
      </c>
      <c r="BA107" s="18">
        <f t="shared" si="233"/>
        <v>4.0167835475539704</v>
      </c>
      <c r="BB107" s="18">
        <f t="shared" si="234"/>
        <v>5.8532729801109573</v>
      </c>
      <c r="BD107" t="str">
        <f t="shared" ref="BD107" si="267">AH107</f>
        <v>92 Elementary administration and service occupations</v>
      </c>
      <c r="BE107" s="18">
        <f t="shared" si="235"/>
        <v>-1.0085589039465437</v>
      </c>
      <c r="BF107" s="18">
        <f t="shared" si="235"/>
        <v>-0.48212149656046144</v>
      </c>
      <c r="BG107" s="18">
        <f t="shared" si="235"/>
        <v>-4.7163566191776862E-2</v>
      </c>
      <c r="BH107" s="18">
        <f t="shared" si="235"/>
        <v>0.65981159122197042</v>
      </c>
      <c r="BI107" s="18">
        <f t="shared" si="236"/>
        <v>0.36675106151025094</v>
      </c>
      <c r="BK107" s="18">
        <f t="shared" si="237"/>
        <v>0.42359933406586059</v>
      </c>
      <c r="BL107" s="18">
        <f t="shared" si="238"/>
        <v>2.69755897201438</v>
      </c>
      <c r="BM107" s="18">
        <f t="shared" si="239"/>
        <v>2.9922003269815312</v>
      </c>
      <c r="BO107" t="str">
        <f t="shared" ref="BO107" si="268">AS107</f>
        <v>92 Elementary administration and service occupations</v>
      </c>
      <c r="BP107" s="18">
        <f t="shared" si="240"/>
        <v>-0.62654674929322196</v>
      </c>
      <c r="BQ107" s="18">
        <f t="shared" si="240"/>
        <v>0.9729063223546941</v>
      </c>
      <c r="BR107" s="18">
        <f t="shared" si="240"/>
        <v>-1.4541386018112168</v>
      </c>
      <c r="BS107" s="18">
        <f t="shared" si="240"/>
        <v>-1.7226532570544628</v>
      </c>
      <c r="BT107" s="18">
        <f t="shared" si="241"/>
        <v>-1.4723351712541466</v>
      </c>
      <c r="BV107" s="18">
        <f t="shared" si="242"/>
        <v>-1.6332297639397697</v>
      </c>
      <c r="BW107" s="18">
        <f t="shared" si="243"/>
        <v>2.3602381405057882</v>
      </c>
      <c r="BX107" s="18">
        <f t="shared" si="244"/>
        <v>1.2234136263456596</v>
      </c>
      <c r="BZ107" t="str">
        <f t="shared" ref="BZ107" si="269">BD107</f>
        <v>92 Elementary administration and service occupations</v>
      </c>
      <c r="CA107" s="18">
        <f t="shared" si="245"/>
        <v>-1.4564664833872198</v>
      </c>
      <c r="CB107" s="18">
        <f t="shared" si="245"/>
        <v>-12.913122164463807</v>
      </c>
      <c r="CC107" s="18">
        <f t="shared" si="245"/>
        <v>-0.22330075003181848</v>
      </c>
      <c r="CD107" s="18">
        <f t="shared" si="245"/>
        <v>-3.1915807342478675</v>
      </c>
      <c r="CE107" s="18">
        <f t="shared" si="246"/>
        <v>-2.9178569694947032</v>
      </c>
      <c r="CG107" s="18">
        <f t="shared" si="247"/>
        <v>-2.2120976574699358</v>
      </c>
      <c r="CH107" s="18">
        <f t="shared" si="248"/>
        <v>1.9954964623470905</v>
      </c>
      <c r="CI107" s="18">
        <f t="shared" si="249"/>
        <v>0.38876894479435986</v>
      </c>
      <c r="CK107" t="str">
        <f t="shared" ref="CK107" si="270">BO107</f>
        <v>92 Elementary administration and service occupations</v>
      </c>
      <c r="CL107" s="18">
        <f t="shared" si="250"/>
        <v>-5.2489205849623799</v>
      </c>
      <c r="CM107" s="18">
        <f t="shared" si="250"/>
        <v>-27.459086131339905</v>
      </c>
      <c r="CN107" s="18">
        <f t="shared" si="250"/>
        <v>-6.7735514048202887</v>
      </c>
      <c r="CO107" s="18">
        <f t="shared" si="250"/>
        <v>-6.7556954779532941</v>
      </c>
      <c r="CP107" s="18">
        <f t="shared" si="251"/>
        <v>-8.2129596124187128</v>
      </c>
      <c r="CR107" s="18">
        <f t="shared" si="252"/>
        <v>-6.7616478335428942</v>
      </c>
      <c r="CS107" s="18">
        <f t="shared" si="253"/>
        <v>1.1411182254987162</v>
      </c>
      <c r="CT107" s="18">
        <f t="shared" si="254"/>
        <v>-4.0791610978563542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5.3154841137592612</v>
      </c>
      <c r="C109" s="26">
        <f>IF(AND(D$6-C$6 &lt;&gt; 0,C35&lt;&gt;0,D35&lt;&gt;0),(EXP(LN(D35/C35)/(D$6-C$6))-1)*100,0)</f>
        <v>-3.8899645643428848</v>
      </c>
      <c r="D109" s="26">
        <f>IF(AND(E$6-D$6 &lt;&gt; 0,D35&lt;&gt;0,E35&lt;&gt;0),(EXP(LN(E35/D35)/(E$6-D$6))-1)*100,0)</f>
        <v>6.2900109090431533</v>
      </c>
      <c r="E109" s="26">
        <f>IF(AND(F$6-E$6 &lt;&gt; 0,E35&lt;&gt;0,F35&lt;&gt;0),(EXP(LN(F35/E35)/(F$6-E$6))-1)*100,0)</f>
        <v>3.0307208845679057</v>
      </c>
      <c r="F109" s="26">
        <f>IF(AND(F$6-C$6 &lt;&gt; 0,C35&lt;&gt;0,F35&lt;&gt;0),(EXP(LN(F35/C35)/(F$6-C$6))-1)*100,0)</f>
        <v>3.587213046003801</v>
      </c>
      <c r="H109" s="26">
        <f t="shared" ref="H109" si="271">IF($F$6-$D$6 &lt;&gt; 0,(EXP(LN(1+(H72/100))/($F$6-$D$6))-1)*100,0)</f>
        <v>4.105891979156584</v>
      </c>
      <c r="I109" s="26">
        <f t="shared" ref="I109" si="272">IF(D35&gt;0,((1+(I35/D35))^(1/($F$6-$D$6))-1)*100,0)</f>
        <v>3.86717767828888</v>
      </c>
      <c r="J109" s="26">
        <f t="shared" ref="J109" si="273">IF($F$6-$D$6 &lt;&gt; 0,(EXP(LN(1+(J72/100))/($F$6-$D$6))-1)*100,0)</f>
        <v>6.5647497406448929</v>
      </c>
      <c r="L109" s="24" t="str">
        <f>L35</f>
        <v>All occupations</v>
      </c>
      <c r="M109" s="26">
        <f>IF(AND(N$6-M$6 &lt;&gt; 0,M35&lt;&gt;0,N35&lt;&gt;0),(EXP(LN(N35/M35)/(N$6-M$6))-1)*100,0)</f>
        <v>6.1845942496904005</v>
      </c>
      <c r="N109" s="26">
        <f>IF(AND(O$6-N$6 &lt;&gt; 0,N35&lt;&gt;0,O35&lt;&gt;0),(EXP(LN(O35/N35)/(O$6-N$6))-1)*100,0)</f>
        <v>-4.0057326621336875</v>
      </c>
      <c r="O109" s="26">
        <f>IF(AND(P$6-O$6 &lt;&gt; 0,O35&lt;&gt;0,P35&lt;&gt;0),(EXP(LN(P35/O35)/(P$6-O$6))-1)*100,0)</f>
        <v>6.5124970563444906</v>
      </c>
      <c r="P109" s="26">
        <f>IF(AND(Q$6-P$6 &lt;&gt; 0,P35&lt;&gt;0,Q35&lt;&gt;0),(EXP(LN(Q35/P35)/(Q$6-P$6))-1)*100,0)</f>
        <v>3.1105473274675832</v>
      </c>
      <c r="Q109" s="26">
        <f>IF(AND(Q$6-N$6 &lt;&gt; 0,N35&lt;&gt;0,Q35&lt;&gt;0),(EXP(LN(Q35/N35)/(Q$6-N$6))-1)*100,0)</f>
        <v>3.6972981014363748</v>
      </c>
      <c r="S109" s="26">
        <f t="shared" ref="S109" si="274">IF($F$6-$D$6 &lt;&gt; 0,(EXP(LN(1+(S72/100))/($F$6-$D$6))-1)*100,0)</f>
        <v>4.2322829981487065</v>
      </c>
      <c r="T109" s="26">
        <f t="shared" ref="T109" si="275">IF(O35&gt;0,((1+(T35/O35))^(1/($F$6-$D$6))-1)*100,0)</f>
        <v>4.0575672451368172</v>
      </c>
      <c r="U109" s="26">
        <f t="shared" ref="U109" si="276">IF($F$6-$D$6 &lt;&gt; 0,(EXP(LN(1+(U72/100))/($F$6-$D$6))-1)*100,0)</f>
        <v>6.7880662968819783</v>
      </c>
      <c r="W109" s="24" t="str">
        <f>W35</f>
        <v>All occupations</v>
      </c>
      <c r="X109" s="26">
        <f>IF(AND(Y$6-X$6 &lt;&gt; 0,X35&lt;&gt;0,Y35&lt;&gt;0),(EXP(LN(Y35/X35)/(Y$6-X$6))-1)*100,0)</f>
        <v>3.1759041036602653</v>
      </c>
      <c r="Y109" s="26">
        <f>IF(AND(Z$6-Y$6 &lt;&gt; 0,Y35&lt;&gt;0,Z35&lt;&gt;0),(EXP(LN(Z35/Y35)/(Z$6-Y$6))-1)*100,0)</f>
        <v>2.9127384469814777</v>
      </c>
      <c r="Z109" s="26">
        <f>IF(AND(AA$6-Z$6 &lt;&gt; 0,Z35&lt;&gt;0,AA35&lt;&gt;0),(EXP(LN(AA35/Z35)/(AA$6-Z$6))-1)*100,0)</f>
        <v>2.2694383433240706</v>
      </c>
      <c r="AA109" s="26">
        <f>IF(AND(AB$6-AA$6 &lt;&gt; 0,AA35&lt;&gt;0,AB35&lt;&gt;0),(EXP(LN(AB35/AA35)/(AB$6-AA$6))-1)*100,0)</f>
        <v>1.5500983027558313</v>
      </c>
      <c r="AB109" s="26">
        <f>IF(AND(AB$6-Y$6 &lt;&gt; 0,Y35&lt;&gt;0,AB35&lt;&gt;0),(EXP(LN(AB35/Y35)/(AB$6-Y$6))-1)*100,0)</f>
        <v>1.8591676882053543</v>
      </c>
      <c r="AD109" s="26">
        <f t="shared" ref="AD109" si="277">IF($F$6-$D$6 &lt;&gt; 0,(EXP(LN(1+(AD72/100))/($F$6-$D$6))-1)*100,0)</f>
        <v>1.7893143654893473</v>
      </c>
      <c r="AE109" s="26">
        <f t="shared" ref="AE109" si="278">IF(Z35&gt;0,((1+(AE35/Z35))^(1/($F$6-$D$6))-1)*100,0)</f>
        <v>3.3565957383352663</v>
      </c>
      <c r="AF109" s="26">
        <f t="shared" ref="AF109" si="279">IF($F$6-$D$6 &lt;&gt; 0,(EXP(LN(1+(AF72/100))/($F$6-$D$6))-1)*100,0)</f>
        <v>4.5371637910143425</v>
      </c>
      <c r="AH109" s="24" t="str">
        <f>AH35</f>
        <v>All occupations</v>
      </c>
      <c r="AI109" s="26">
        <f>IF(AND(AJ$6-AI$6 &lt;&gt; 0,AI35&lt;&gt;0,AJ35&lt;&gt;0),(EXP(LN(AJ35/AI35)/(AJ$6-AI$6))-1)*100,0)</f>
        <v>0.24365064322982022</v>
      </c>
      <c r="AJ109" s="26">
        <f>IF(AND(AK$6-AJ$6 &lt;&gt; 0,AJ35&lt;&gt;0,AK35&lt;&gt;0),(EXP(LN(AK35/AJ35)/(AK$6-AJ$6))-1)*100,0)</f>
        <v>-1.787459592684626</v>
      </c>
      <c r="AK109" s="26">
        <f>IF(AND(AL$6-AK$6 &lt;&gt; 0,AK35&lt;&gt;0,AL35&lt;&gt;0),(EXP(LN(AL35/AK35)/(AL$6-AK$6))-1)*100,0)</f>
        <v>0.99730407259441822</v>
      </c>
      <c r="AL109" s="26">
        <f>IF(AND(AM$6-AL$6 &lt;&gt; 0,AL35&lt;&gt;0,AM35&lt;&gt;0),(EXP(LN(AM35/AL35)/(AM$6-AL$6))-1)*100,0)</f>
        <v>0.98239135555953094</v>
      </c>
      <c r="AM109" s="26">
        <f>IF(AND(AM$6-AJ$6 &lt;&gt; 0,AJ35&lt;&gt;0,AM35&lt;&gt;0),(EXP(LN(AM35/AJ35)/(AM$6-AJ$6))-1)*100,0)</f>
        <v>0.81166151259093322</v>
      </c>
      <c r="AO109" s="26">
        <f t="shared" ref="AO109" si="280">IF($F$6-$D$6 &lt;&gt; 0,(EXP(LN(1+(AO72/100))/($F$6-$D$6))-1)*100,0)</f>
        <v>0.9873620165627317</v>
      </c>
      <c r="AP109" s="26">
        <f t="shared" ref="AP109" si="281">IF(AK35&gt;0,((1+(AP35/AK35))^(1/($F$6-$D$6))-1)*100,0)</f>
        <v>3.114740355997081</v>
      </c>
      <c r="AQ109" s="26">
        <f t="shared" ref="AQ109" si="282">IF($F$6-$D$6 &lt;&gt; 0,(EXP(LN(1+(AQ72/100))/($F$6-$D$6))-1)*100,0)</f>
        <v>3.7734926759597665</v>
      </c>
      <c r="AS109" s="24" t="str">
        <f>AS35</f>
        <v>All occupations</v>
      </c>
      <c r="AT109" s="26">
        <f>IF(AND(AU$6-AT$6 &lt;&gt; 0,AT35&lt;&gt;0,AU35&lt;&gt;0),(EXP(LN(AU35/AT35)/(AU$6-AT$6))-1)*100,0)</f>
        <v>2.1604239136131742</v>
      </c>
      <c r="AU109" s="26">
        <f>IF(AND(AV$6-AU$6 &lt;&gt; 0,AU35&lt;&gt;0,AV35&lt;&gt;0),(EXP(LN(AV35/AU35)/(AV$6-AU$6))-1)*100,0)</f>
        <v>1.0358172724788561</v>
      </c>
      <c r="AV109" s="26">
        <f>IF(AND(AW$6-AV$6 &lt;&gt; 0,AV35&lt;&gt;0,AW35&lt;&gt;0),(EXP(LN(AW35/AV35)/(AW$6-AV$6))-1)*100,0)</f>
        <v>2.0842842653318705</v>
      </c>
      <c r="AW109" s="26">
        <f>IF(AND(AX$6-AW$6 &lt;&gt; 0,AW35&lt;&gt;0,AX35&lt;&gt;0),(EXP(LN(AX35/AW35)/(AX$6-AW$6))-1)*100,0)</f>
        <v>1.5114047158247823</v>
      </c>
      <c r="AX109" s="26">
        <f>IF(AND(AX$6-AU$6 &lt;&gt; 0,AU35&lt;&gt;0,AX35&lt;&gt;0),(EXP(LN(AX35/AU35)/(AX$6-AU$6))-1)*100,0)</f>
        <v>1.6602412468022187</v>
      </c>
      <c r="AZ109" s="26">
        <f t="shared" ref="AZ109" si="283">IF($F$6-$D$6 &lt;&gt; 0,(EXP(LN(1+(AZ72/100))/($F$6-$D$6))-1)*100,0)</f>
        <v>1.7020064604529761</v>
      </c>
      <c r="BA109" s="26">
        <f t="shared" ref="BA109" si="284">IF(AV35&gt;0,((1+(BA35/AV35))^(1/($F$6-$D$6))-1)*100,0)</f>
        <v>3.223518602376152</v>
      </c>
      <c r="BB109" s="26">
        <f t="shared" ref="BB109" si="285">IF($F$6-$D$6 &lt;&gt; 0,(EXP(LN(1+(BB72/100))/($F$6-$D$6))-1)*100,0)</f>
        <v>4.3628773848961799</v>
      </c>
      <c r="BD109" s="24" t="str">
        <f>BD35</f>
        <v>All occupations</v>
      </c>
      <c r="BE109" s="26">
        <f>IF(AND(BF$6-BE$6 &lt;&gt; 0,BE35&lt;&gt;0,BF35&lt;&gt;0),(EXP(LN(BF35/BE35)/(BF$6-BE$6))-1)*100,0)</f>
        <v>1.3473647704482783</v>
      </c>
      <c r="BF109" s="26">
        <f>IF(AND(BG$6-BF$6 &lt;&gt; 0,BF35&lt;&gt;0,BG35&lt;&gt;0),(EXP(LN(BG35/BF35)/(BG$6-BF$6))-1)*100,0)</f>
        <v>7.9486891370517565</v>
      </c>
      <c r="BG109" s="26">
        <f>IF(AND(BH$6-BG$6 &lt;&gt; 0,BG35&lt;&gt;0,BH35&lt;&gt;0),(EXP(LN(BH35/BG35)/(BH$6-BG$6))-1)*100,0)</f>
        <v>-0.60230000889466284</v>
      </c>
      <c r="BH109" s="26">
        <f>IF(AND(BI$6-BH$6 &lt;&gt; 0,BH35&lt;&gt;0,BI35&lt;&gt;0),(EXP(LN(BI35/BH35)/(BI$6-BH$6))-1)*100,0)</f>
        <v>0.687917623544676</v>
      </c>
      <c r="BI109" s="26">
        <f>IF(AND(BI$6-BF$6 &lt;&gt; 0,BF35&lt;&gt;0,BI35&lt;&gt;0),(EXP(LN(BI35/BF35)/(BI$6-BF$6))-1)*100,0)</f>
        <v>0.72030679808305909</v>
      </c>
      <c r="BK109" s="26">
        <f t="shared" ref="BK109" si="286">IF($F$6-$D$6 &lt;&gt; 0,(EXP(LN(1+(BK72/100))/($F$6-$D$6))-1)*100,0)</f>
        <v>0.25599490231411615</v>
      </c>
      <c r="BL109" s="26">
        <f t="shared" ref="BL109" si="287">IF(BG35&gt;0,((1+(BL35/BG35))^(1/($F$6-$D$6))-1)*100,0)</f>
        <v>2.4945051312216693</v>
      </c>
      <c r="BM109" s="26">
        <f t="shared" ref="BM109" si="288">IF($F$6-$D$6 &lt;&gt; 0,(EXP(LN(1+(BM72/100))/($F$6-$D$6))-1)*100,0)</f>
        <v>2.676813544753931</v>
      </c>
      <c r="BO109" s="24" t="str">
        <f>BO35</f>
        <v>All occupations</v>
      </c>
      <c r="BP109" s="26">
        <f>IF(AND(BQ$6-BP$6 &lt;&gt; 0,BP35&lt;&gt;0,BQ35&lt;&gt;0),(EXP(LN(BQ35/BP35)/(BQ$6-BP$6))-1)*100,0)</f>
        <v>-0.74564882110605968</v>
      </c>
      <c r="BQ109" s="26">
        <f>IF(AND(BR$6-BQ$6 &lt;&gt; 0,BQ35&lt;&gt;0,BR35&lt;&gt;0),(EXP(LN(BR35/BQ35)/(BR$6-BQ$6))-1)*100,0)</f>
        <v>8.144954213179556</v>
      </c>
      <c r="BR109" s="26">
        <f>IF(AND(BS$6-BR$6 &lt;&gt; 0,BR35&lt;&gt;0,BS35&lt;&gt;0),(EXP(LN(BS35/BR35)/(BS$6-BR$6))-1)*100,0)</f>
        <v>-2.826189626302722</v>
      </c>
      <c r="BS109" s="26">
        <f>IF(AND(BT$6-BS$6 &lt;&gt; 0,BS35&lt;&gt;0,BT35&lt;&gt;0),(EXP(LN(BT35/BS35)/(BT$6-BS$6))-1)*100,0)</f>
        <v>-2.2135495175810482</v>
      </c>
      <c r="BT109" s="26">
        <f>IF(AND(BT$6-BQ$6 &lt;&gt; 0,BQ35&lt;&gt;0,BT35&lt;&gt;0),(EXP(LN(BT35/BQ35)/(BT$6-BQ$6))-1)*100,0)</f>
        <v>-1.7893234465736652</v>
      </c>
      <c r="BV109" s="26">
        <f t="shared" ref="BV109" si="289">IF($F$6-$D$6 &lt;&gt; 0,(EXP(LN(1+(BV72/100))/($F$6-$D$6))-1)*100,0)</f>
        <v>-2.4181908489125936</v>
      </c>
      <c r="BW109" s="26">
        <f t="shared" ref="BW109" si="290">IF(BR35&gt;0,((1+(BW35/BR35))^(1/($F$6-$D$6))-1)*100,0)</f>
        <v>2.1195913281047973</v>
      </c>
      <c r="BX109" s="26">
        <f t="shared" ref="BX109" si="291">IF($F$6-$D$6 &lt;&gt; 0,(EXP(LN(1+(BX72/100))/($F$6-$D$6))-1)*100,0)</f>
        <v>0.40443929636730935</v>
      </c>
      <c r="BZ109" s="24" t="str">
        <f>BZ35</f>
        <v>All occupations</v>
      </c>
      <c r="CA109" s="26">
        <f>IF(AND(CB$6-CA$6 &lt;&gt; 0,CA35&lt;&gt;0,CB35&lt;&gt;0),(EXP(LN(CB35/CA35)/(CB$6-CA$6))-1)*100,0)</f>
        <v>-2.1426269053898883</v>
      </c>
      <c r="CB109" s="26">
        <f>IF(AND(CC$6-CB$6 &lt;&gt; 0,CB35&lt;&gt;0,CC35&lt;&gt;0),(EXP(LN(CC35/CB35)/(CC$6-CB$6))-1)*100,0)</f>
        <v>-9.0236518760487883</v>
      </c>
      <c r="CC109" s="26">
        <f>IF(AND(CD$6-CC$6 &lt;&gt; 0,CC35&lt;&gt;0,CD35&lt;&gt;0),(EXP(LN(CD35/CC35)/(CD$6-CC$6))-1)*100,0)</f>
        <v>-2.1315634533537242</v>
      </c>
      <c r="CD109" s="26">
        <f>IF(AND(CE$6-CD$6 &lt;&gt; 0,CD35&lt;&gt;0,CE35&lt;&gt;0),(EXP(LN(CE35/CD35)/(CE$6-CD$6))-1)*100,0)</f>
        <v>-4.001957974549808</v>
      </c>
      <c r="CE109" s="26">
        <f>IF(AND(CE$6-CB$6 &lt;&gt; 0,CB35&lt;&gt;0,CE35&lt;&gt;0),(EXP(LN(CE35/CB35)/(CE$6-CB$6))-1)*100,0)</f>
        <v>-3.7451006853107649</v>
      </c>
      <c r="CG109" s="26">
        <f t="shared" ref="CG109" si="292">IF($F$6-$D$6 &lt;&gt; 0,(EXP(LN(1+(CG72/100))/($F$6-$D$6))-1)*100,0)</f>
        <v>-3.3824989950965723</v>
      </c>
      <c r="CH109" s="26">
        <f t="shared" ref="CH109" si="293">IF(CC35&gt;0,((1+(CH35/CC35))^(1/($F$6-$D$6))-1)*100,0)</f>
        <v>1.7697606916283082</v>
      </c>
      <c r="CI109" s="26">
        <f t="shared" ref="CI109" si="294">IF($F$6-$D$6 &lt;&gt; 0,(EXP(LN(1+(CI72/100))/($F$6-$D$6))-1)*100,0)</f>
        <v>-0.71597169001822447</v>
      </c>
      <c r="CK109" s="24" t="str">
        <f>CK35</f>
        <v>All occupations</v>
      </c>
      <c r="CL109" s="26">
        <f>IF(AND(CM$6-CL$6 &lt;&gt; 0,CL35&lt;&gt;0,CM35&lt;&gt;0),(EXP(LN(CM35/CL35)/(CM$6-CL$6))-1)*100,0)</f>
        <v>-1.3389787419042287</v>
      </c>
      <c r="CM109" s="26">
        <f>IF(AND(CN$6-CM$6 &lt;&gt; 0,CM35&lt;&gt;0,CN35&lt;&gt;0),(EXP(LN(CN35/CM35)/(CN$6-CM$6))-1)*100,0)</f>
        <v>-21.00687496385747</v>
      </c>
      <c r="CN109" s="26">
        <f>IF(AND(CO$6-CN$6 &lt;&gt; 0,CN35&lt;&gt;0,CO35&lt;&gt;0),(EXP(LN(CO35/CN35)/(CO$6-CN$6))-1)*100,0)</f>
        <v>-4.228898320438546</v>
      </c>
      <c r="CO109" s="26">
        <f>IF(AND(CP$6-CO$6 &lt;&gt; 0,CO35&lt;&gt;0,CP35&lt;&gt;0),(EXP(LN(CP35/CO35)/(CP$6-CO$6))-1)*100,0)</f>
        <v>-4.8079021217202094</v>
      </c>
      <c r="CP109" s="26">
        <f>IF(AND(CP$6-CM$6 &lt;&gt; 0,CM35&lt;&gt;0,CP35&lt;&gt;0),(EXP(LN(CP35/CM35)/(CP$6-CM$6))-1)*100,0)</f>
        <v>-5.7327868139553146</v>
      </c>
      <c r="CR109" s="26">
        <f t="shared" ref="CR109" si="295">IF($F$6-$D$6 &lt;&gt; 0,(EXP(LN(1+(CR72/100))/($F$6-$D$6))-1)*100,0)</f>
        <v>-4.6152908462989695</v>
      </c>
      <c r="CS109" s="26">
        <f t="shared" ref="CS109" si="296">IF(CN35&gt;0,((1+(CS35/CN35))^(1/($F$6-$D$6))-1)*100,0)</f>
        <v>1.490053297281313</v>
      </c>
      <c r="CT109" s="26">
        <f t="shared" ref="CT109" si="297">IF($F$6-$D$6 &lt;&gt; 0,(EXP(LN(1+(CT72/100))/($F$6-$D$6))-1)*100,0)</f>
        <v>-1.9816993024967866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West Yorkshire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West Yorkshire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West Yorkshire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West Yorkshire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West Yorkshire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West Yorkshire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West Yorkshire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West Yorkshire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West Yorkshire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0.21536770230206248</v>
      </c>
      <c r="C119" s="27">
        <f t="shared" si="299"/>
        <v>-5.6152981842625072E-2</v>
      </c>
      <c r="D119" s="27">
        <f t="shared" si="299"/>
        <v>0.28477789057371961</v>
      </c>
      <c r="E119" s="27">
        <f t="shared" si="299"/>
        <v>0.47947945898141242</v>
      </c>
      <c r="F119" s="27">
        <f t="shared" ref="F119:F144" si="300">F8-D8</f>
        <v>0.76425734955513203</v>
      </c>
      <c r="L119" t="str">
        <f>A119</f>
        <v>11 Corporate managers and directors</v>
      </c>
      <c r="M119" s="27">
        <f t="shared" ref="M119:P144" si="301">N8-M8</f>
        <v>2.3280831882800772</v>
      </c>
      <c r="N119" s="27">
        <f t="shared" si="301"/>
        <v>-0.54668318782561265</v>
      </c>
      <c r="O119" s="27">
        <f t="shared" si="301"/>
        <v>2.5137454086666544</v>
      </c>
      <c r="P119" s="27">
        <f t="shared" si="301"/>
        <v>4.5337700600917774</v>
      </c>
      <c r="Q119" s="27">
        <f t="shared" ref="Q119:Q144" si="302">Q8-O8</f>
        <v>7.0475154687584318</v>
      </c>
      <c r="W119" t="str">
        <f>A119</f>
        <v>11 Corporate managers and directors</v>
      </c>
      <c r="X119" s="27">
        <f t="shared" ref="X119:AA144" si="303">Y8-X8</f>
        <v>4.4936187734875439</v>
      </c>
      <c r="Y119" s="27">
        <f t="shared" si="303"/>
        <v>0.8791621887205352</v>
      </c>
      <c r="Z119" s="27">
        <f t="shared" si="303"/>
        <v>0.58947054245515318</v>
      </c>
      <c r="AA119" s="27">
        <f t="shared" si="303"/>
        <v>4.5951569614550785</v>
      </c>
      <c r="AB119" s="27">
        <f t="shared" ref="AB119:AB144" si="304">AB8-Z8</f>
        <v>5.1846275039102316</v>
      </c>
      <c r="AH119" t="str">
        <f>L119</f>
        <v>11 Corporate managers and directors</v>
      </c>
      <c r="AI119" s="27">
        <f t="shared" ref="AI119:AL144" si="305">AJ8-AI8</f>
        <v>0.50425982676034975</v>
      </c>
      <c r="AJ119" s="27">
        <f t="shared" si="305"/>
        <v>0.36812313094738158</v>
      </c>
      <c r="AK119" s="27">
        <f t="shared" si="305"/>
        <v>-0.23082945081238204</v>
      </c>
      <c r="AL119" s="27">
        <f t="shared" si="305"/>
        <v>0.39094973929501986</v>
      </c>
      <c r="AM119" s="27">
        <f t="shared" ref="AM119:AM144" si="306">AM8-AK8</f>
        <v>0.16012028848263782</v>
      </c>
      <c r="AS119" t="str">
        <f>W119</f>
        <v>11 Corporate managers and directors</v>
      </c>
      <c r="AT119" s="27">
        <f t="shared" ref="AT119:AW144" si="307">AU8-AT8</f>
        <v>0.80488598214088558</v>
      </c>
      <c r="AU119" s="27">
        <f t="shared" si="307"/>
        <v>0.51293628332186181</v>
      </c>
      <c r="AV119" s="27">
        <f t="shared" si="307"/>
        <v>-0.30436511203764027</v>
      </c>
      <c r="AW119" s="27">
        <f t="shared" si="307"/>
        <v>0.76917650083605427</v>
      </c>
      <c r="AX119" s="27">
        <f t="shared" ref="AX119:AX144" si="308">AX8-AV8</f>
        <v>0.46481138879841399</v>
      </c>
      <c r="BD119" t="str">
        <f>AH119</f>
        <v>11 Corporate managers and directors</v>
      </c>
      <c r="BE119" s="27">
        <f t="shared" ref="BE119:BH144" si="309">BF8-BE8</f>
        <v>2.5637176066788552</v>
      </c>
      <c r="BF119" s="27">
        <f t="shared" si="309"/>
        <v>3.0228104180618711</v>
      </c>
      <c r="BG119" s="27">
        <f t="shared" si="309"/>
        <v>-3.9153586108615972</v>
      </c>
      <c r="BH119" s="27">
        <f t="shared" si="309"/>
        <v>1.4008862285701067</v>
      </c>
      <c r="BI119" s="27">
        <f t="shared" ref="BI119:BI144" si="310">BI8-BG8</f>
        <v>-2.5144723822914905</v>
      </c>
      <c r="BO119" t="str">
        <f>AS119</f>
        <v>11 Corporate managers and directors</v>
      </c>
      <c r="BP119" s="27">
        <f t="shared" ref="BP119:BS144" si="311">BQ8-BP8</f>
        <v>0.81080451328619141</v>
      </c>
      <c r="BQ119" s="27">
        <f t="shared" si="311"/>
        <v>1.5649730426570105</v>
      </c>
      <c r="BR119" s="27">
        <f t="shared" si="311"/>
        <v>-3.6340389885782383</v>
      </c>
      <c r="BS119" s="27">
        <f t="shared" si="311"/>
        <v>-2.2986155031421163</v>
      </c>
      <c r="BT119" s="27">
        <f t="shared" ref="BT119:BT144" si="312">BT8-BR8</f>
        <v>-5.9326544917203545</v>
      </c>
      <c r="BZ119" t="str">
        <f>BD119</f>
        <v>11 Corporate managers and directors</v>
      </c>
      <c r="CA119" s="68">
        <f t="shared" ref="CA119:CD144" si="313">CB8-CA8</f>
        <v>0.49569537819499399</v>
      </c>
      <c r="CB119" s="68">
        <f t="shared" si="313"/>
        <v>0.36913170564659836</v>
      </c>
      <c r="CC119" s="68">
        <f t="shared" si="313"/>
        <v>-1.2488150344341777</v>
      </c>
      <c r="CD119" s="68">
        <f t="shared" si="313"/>
        <v>-2.0320999605509087</v>
      </c>
      <c r="CE119" s="68">
        <f t="shared" ref="CE119:CE144" si="314">CE8-CC8</f>
        <v>-3.2809149949850864</v>
      </c>
      <c r="CK119" t="str">
        <f>BO119</f>
        <v>11 Corporate managers and directors</v>
      </c>
      <c r="CL119" s="68">
        <f t="shared" ref="CL119:CO144" si="315">CM8-CL8</f>
        <v>0.37081269344933387</v>
      </c>
      <c r="CM119" s="68">
        <f t="shared" si="315"/>
        <v>-0.43715626555520304</v>
      </c>
      <c r="CN119" s="68">
        <f t="shared" si="315"/>
        <v>-0.39660170629190583</v>
      </c>
      <c r="CO119" s="68">
        <f t="shared" si="315"/>
        <v>-0.2530099606590861</v>
      </c>
      <c r="CP119" s="68">
        <f t="shared" ref="CP119:CP144" si="316">CP8-CN8</f>
        <v>-0.64961166695099193</v>
      </c>
    </row>
    <row r="120" spans="1:94" x14ac:dyDescent="0.2">
      <c r="A120" t="str">
        <f t="shared" si="298"/>
        <v>12 Other managers and proprietors</v>
      </c>
      <c r="B120" s="27">
        <f t="shared" si="299"/>
        <v>7.1304551155519091E-2</v>
      </c>
      <c r="C120" s="27">
        <f t="shared" si="299"/>
        <v>-1.1612211295701169E-2</v>
      </c>
      <c r="D120" s="27">
        <f t="shared" si="299"/>
        <v>0.29192984309108416</v>
      </c>
      <c r="E120" s="27">
        <f t="shared" si="299"/>
        <v>0.34350845838681643</v>
      </c>
      <c r="F120" s="27">
        <f t="shared" si="300"/>
        <v>0.63543830147790059</v>
      </c>
      <c r="L120" t="str">
        <f t="shared" ref="L120:L143" si="317">A120</f>
        <v>12 Other managers and proprietors</v>
      </c>
      <c r="M120" s="27">
        <f t="shared" si="301"/>
        <v>0.71414520919613</v>
      </c>
      <c r="N120" s="27">
        <f t="shared" si="301"/>
        <v>-0.26157669699607267</v>
      </c>
      <c r="O120" s="27">
        <f t="shared" si="301"/>
        <v>2.3201565994866602</v>
      </c>
      <c r="P120" s="27">
        <f t="shared" si="301"/>
        <v>3.0591774496733724</v>
      </c>
      <c r="Q120" s="27">
        <f t="shared" si="302"/>
        <v>5.3793340491600325</v>
      </c>
      <c r="W120" t="str">
        <f t="shared" ref="W120:W143" si="318">A120</f>
        <v>12 Other managers and proprietors</v>
      </c>
      <c r="X120" s="27">
        <f t="shared" si="303"/>
        <v>0.95958447392200608</v>
      </c>
      <c r="Y120" s="27">
        <f t="shared" si="303"/>
        <v>7.9954084125622771E-2</v>
      </c>
      <c r="Z120" s="27">
        <f t="shared" si="303"/>
        <v>2.8096654358891078</v>
      </c>
      <c r="AA120" s="27">
        <f t="shared" si="303"/>
        <v>3.1728815637307424</v>
      </c>
      <c r="AB120" s="27">
        <f t="shared" si="304"/>
        <v>5.9825469996198501</v>
      </c>
      <c r="AH120" t="str">
        <f t="shared" ref="AH120:AH143" si="319">L120</f>
        <v>12 Other managers and proprietors</v>
      </c>
      <c r="AI120" s="27">
        <f t="shared" si="305"/>
        <v>0.27736386140507152</v>
      </c>
      <c r="AJ120" s="27">
        <f t="shared" si="305"/>
        <v>0.14140788122867454</v>
      </c>
      <c r="AK120" s="27">
        <f t="shared" si="305"/>
        <v>0.60122715131071569</v>
      </c>
      <c r="AL120" s="27">
        <f t="shared" si="305"/>
        <v>0.73348053051893336</v>
      </c>
      <c r="AM120" s="27">
        <f t="shared" si="306"/>
        <v>1.3347076818296491</v>
      </c>
      <c r="AS120" t="str">
        <f t="shared" ref="AS120:AS143" si="320">W120</f>
        <v>12 Other managers and proprietors</v>
      </c>
      <c r="AT120" s="27">
        <f t="shared" si="307"/>
        <v>0.23479374737346292</v>
      </c>
      <c r="AU120" s="27">
        <f t="shared" si="307"/>
        <v>3.1643849225265974E-2</v>
      </c>
      <c r="AV120" s="27">
        <f t="shared" si="307"/>
        <v>0.79234026966237447</v>
      </c>
      <c r="AW120" s="27">
        <f t="shared" si="307"/>
        <v>0.78059082825207771</v>
      </c>
      <c r="AX120" s="27">
        <f t="shared" si="308"/>
        <v>1.5729310979144522</v>
      </c>
      <c r="BD120" t="str">
        <f t="shared" ref="BD120:BD143" si="321">AH120</f>
        <v>12 Other managers and proprietors</v>
      </c>
      <c r="BE120" s="27">
        <f t="shared" si="309"/>
        <v>0.26056343903349877</v>
      </c>
      <c r="BF120" s="27">
        <f t="shared" si="309"/>
        <v>1.0206163043172953</v>
      </c>
      <c r="BG120" s="27">
        <f t="shared" si="309"/>
        <v>0.34496049131241602</v>
      </c>
      <c r="BH120" s="27">
        <f t="shared" si="309"/>
        <v>1.0957108139557992</v>
      </c>
      <c r="BI120" s="27">
        <f t="shared" si="310"/>
        <v>1.4406713052682152</v>
      </c>
      <c r="BO120" t="str">
        <f t="shared" ref="BO120:BO143" si="322">AS120</f>
        <v>12 Other managers and proprietors</v>
      </c>
      <c r="BP120" s="27">
        <f t="shared" si="311"/>
        <v>0.21636606130994007</v>
      </c>
      <c r="BQ120" s="27">
        <f t="shared" si="311"/>
        <v>0.61705920243522083</v>
      </c>
      <c r="BR120" s="27">
        <f t="shared" si="311"/>
        <v>2.9157103521919581E-2</v>
      </c>
      <c r="BS120" s="27">
        <f t="shared" si="311"/>
        <v>-0.79986751505132769</v>
      </c>
      <c r="BT120" s="27">
        <f t="shared" si="312"/>
        <v>-0.77071041152940811</v>
      </c>
      <c r="BZ120" t="str">
        <f t="shared" ref="BZ120:BZ143" si="323">BD120</f>
        <v>12 Other managers and proprietors</v>
      </c>
      <c r="CA120" s="68">
        <f t="shared" si="313"/>
        <v>-1.3426854570796287E-2</v>
      </c>
      <c r="CB120" s="68">
        <f t="shared" si="313"/>
        <v>-0.36174406058021891</v>
      </c>
      <c r="CC120" s="68">
        <f t="shared" si="313"/>
        <v>4.4598913574882992E-2</v>
      </c>
      <c r="CD120" s="68">
        <f t="shared" si="313"/>
        <v>-1.2835002513343983</v>
      </c>
      <c r="CE120" s="68">
        <f t="shared" si="314"/>
        <v>-1.2389013377595153</v>
      </c>
      <c r="CK120" t="str">
        <f t="shared" ref="CK120:CK143" si="324">BO120</f>
        <v>12 Other managers and proprietors</v>
      </c>
      <c r="CL120" s="68">
        <f t="shared" si="315"/>
        <v>5.6460621173002767E-2</v>
      </c>
      <c r="CM120" s="68">
        <f t="shared" si="315"/>
        <v>-0.43676104168913588</v>
      </c>
      <c r="CN120" s="68">
        <f t="shared" si="315"/>
        <v>0.18493641559676455</v>
      </c>
      <c r="CO120" s="68">
        <f t="shared" si="315"/>
        <v>-0.34675240741936331</v>
      </c>
      <c r="CP120" s="68">
        <f t="shared" si="316"/>
        <v>-0.16181599182259876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0.56103851226845469</v>
      </c>
      <c r="C121" s="27">
        <f t="shared" si="299"/>
        <v>-8.4310236652645809E-2</v>
      </c>
      <c r="D121" s="27">
        <f t="shared" si="299"/>
        <v>0.9818123177162037</v>
      </c>
      <c r="E121" s="27">
        <f t="shared" si="299"/>
        <v>1.1359496181885103</v>
      </c>
      <c r="F121" s="27">
        <f t="shared" si="300"/>
        <v>2.117761935904714</v>
      </c>
      <c r="L121" t="str">
        <f t="shared" si="317"/>
        <v>21 Science, research, engineering and technology professionals</v>
      </c>
      <c r="M121" s="27">
        <f t="shared" si="301"/>
        <v>2.9870296555774214</v>
      </c>
      <c r="N121" s="27">
        <f t="shared" si="301"/>
        <v>-0.41108263646493093</v>
      </c>
      <c r="O121" s="27">
        <f t="shared" si="301"/>
        <v>4.5641293466656609</v>
      </c>
      <c r="P121" s="27">
        <f t="shared" si="301"/>
        <v>5.2910827064750947</v>
      </c>
      <c r="Q121" s="27">
        <f t="shared" si="302"/>
        <v>9.8552120531407557</v>
      </c>
      <c r="W121" t="str">
        <f t="shared" si="318"/>
        <v>21 Science, research, engineering and technology professionals</v>
      </c>
      <c r="X121" s="27">
        <f t="shared" si="303"/>
        <v>3.3616294205487911</v>
      </c>
      <c r="Y121" s="27">
        <f t="shared" si="303"/>
        <v>1.2097136587941932</v>
      </c>
      <c r="Z121" s="27">
        <f t="shared" si="303"/>
        <v>1.4069218619798356</v>
      </c>
      <c r="AA121" s="27">
        <f t="shared" si="303"/>
        <v>2.6539724416094224</v>
      </c>
      <c r="AB121" s="27">
        <f t="shared" si="304"/>
        <v>4.060894303589258</v>
      </c>
      <c r="AH121" t="str">
        <f t="shared" si="319"/>
        <v>21 Science, research, engineering and technology professionals</v>
      </c>
      <c r="AI121" s="27">
        <f t="shared" si="305"/>
        <v>0.27391833656297027</v>
      </c>
      <c r="AJ121" s="27">
        <f t="shared" si="305"/>
        <v>0.2686803889738627</v>
      </c>
      <c r="AK121" s="27">
        <f t="shared" si="305"/>
        <v>0.11792104982564933</v>
      </c>
      <c r="AL121" s="27">
        <f t="shared" si="305"/>
        <v>0.30399164135606949</v>
      </c>
      <c r="AM121" s="27">
        <f t="shared" si="306"/>
        <v>0.42191269118171881</v>
      </c>
      <c r="AS121" t="str">
        <f t="shared" si="320"/>
        <v>21 Science, research, engineering and technology professionals</v>
      </c>
      <c r="AT121" s="27">
        <f t="shared" si="307"/>
        <v>0.80694393836859479</v>
      </c>
      <c r="AU121" s="27">
        <f t="shared" si="307"/>
        <v>0.42778232611169109</v>
      </c>
      <c r="AV121" s="27">
        <f t="shared" si="307"/>
        <v>1.3475577310165576E-2</v>
      </c>
      <c r="AW121" s="27">
        <f t="shared" si="307"/>
        <v>0.42098496647541683</v>
      </c>
      <c r="AX121" s="27">
        <f t="shared" si="308"/>
        <v>0.43446054378558241</v>
      </c>
      <c r="BD121" t="str">
        <f t="shared" si="321"/>
        <v>21 Science, research, engineering and technology professionals</v>
      </c>
      <c r="BE121" s="27">
        <f t="shared" si="309"/>
        <v>1.1612871834527825</v>
      </c>
      <c r="BF121" s="27">
        <f t="shared" si="309"/>
        <v>1.7414831083996063</v>
      </c>
      <c r="BG121" s="27">
        <f t="shared" si="309"/>
        <v>-2.0978623277342194</v>
      </c>
      <c r="BH121" s="27">
        <f t="shared" si="309"/>
        <v>1.1967014676445231E-2</v>
      </c>
      <c r="BI121" s="27">
        <f t="shared" si="310"/>
        <v>-2.0858953130577742</v>
      </c>
      <c r="BO121" t="str">
        <f t="shared" si="322"/>
        <v>21 Science, research, engineering and technology professionals</v>
      </c>
      <c r="BP121" s="27">
        <f t="shared" si="311"/>
        <v>0.47423662209612782</v>
      </c>
      <c r="BQ121" s="27">
        <f t="shared" si="311"/>
        <v>1.1587990401444088</v>
      </c>
      <c r="BR121" s="27">
        <f t="shared" si="311"/>
        <v>-1.3659416241423994</v>
      </c>
      <c r="BS121" s="27">
        <f t="shared" si="311"/>
        <v>-0.98062078883295101</v>
      </c>
      <c r="BT121" s="27">
        <f t="shared" si="312"/>
        <v>-2.3465624129753504</v>
      </c>
      <c r="BZ121" t="str">
        <f t="shared" si="323"/>
        <v>21 Science, research, engineering and technology professionals</v>
      </c>
      <c r="CA121" s="68">
        <f t="shared" si="313"/>
        <v>0.31620443392465702</v>
      </c>
      <c r="CB121" s="68">
        <f t="shared" si="313"/>
        <v>0.26830380082065997</v>
      </c>
      <c r="CC121" s="68">
        <f t="shared" si="313"/>
        <v>-0.2727236613420958</v>
      </c>
      <c r="CD121" s="68">
        <f t="shared" si="313"/>
        <v>-0.94956528278377395</v>
      </c>
      <c r="CE121" s="68">
        <f t="shared" si="314"/>
        <v>-1.2222889441258697</v>
      </c>
      <c r="CK121" t="str">
        <f t="shared" si="324"/>
        <v>21 Science, research, engineering and technology professionals</v>
      </c>
      <c r="CL121" s="68">
        <f t="shared" si="315"/>
        <v>0.32141023986348849</v>
      </c>
      <c r="CM121" s="68">
        <f t="shared" si="315"/>
        <v>-6.8700044797512905E-2</v>
      </c>
      <c r="CN121" s="68">
        <f t="shared" si="315"/>
        <v>8.3394603693637159E-2</v>
      </c>
      <c r="CO121" s="68">
        <f t="shared" si="315"/>
        <v>-0.23000016489638453</v>
      </c>
      <c r="CP121" s="68">
        <f t="shared" si="316"/>
        <v>-0.14660556120274737</v>
      </c>
    </row>
    <row r="122" spans="1:94" x14ac:dyDescent="0.2">
      <c r="A122" t="str">
        <f t="shared" si="298"/>
        <v>22 Health professionals</v>
      </c>
      <c r="B122" s="27">
        <f t="shared" si="299"/>
        <v>0.7830124883648848</v>
      </c>
      <c r="C122" s="27">
        <f t="shared" si="299"/>
        <v>-0.11743766548097279</v>
      </c>
      <c r="D122" s="27">
        <f t="shared" si="299"/>
        <v>1.3508622411174058</v>
      </c>
      <c r="E122" s="27">
        <f t="shared" si="299"/>
        <v>1.7433287128719863</v>
      </c>
      <c r="F122" s="27">
        <f t="shared" si="300"/>
        <v>3.0941909539893921</v>
      </c>
      <c r="L122" t="str">
        <f t="shared" si="317"/>
        <v>22 Health professionals</v>
      </c>
      <c r="M122" s="27">
        <f t="shared" si="301"/>
        <v>2.6940232934768158</v>
      </c>
      <c r="N122" s="27">
        <f t="shared" si="301"/>
        <v>-0.49838046426255467</v>
      </c>
      <c r="O122" s="27">
        <f t="shared" si="301"/>
        <v>3.6791648941483945</v>
      </c>
      <c r="P122" s="27">
        <f t="shared" si="301"/>
        <v>4.7581447327431601</v>
      </c>
      <c r="Q122" s="27">
        <f t="shared" si="302"/>
        <v>8.4373096268915546</v>
      </c>
      <c r="W122" t="str">
        <f t="shared" si="318"/>
        <v>22 Health professionals</v>
      </c>
      <c r="X122" s="27">
        <f t="shared" si="303"/>
        <v>3.356982031209057</v>
      </c>
      <c r="Y122" s="27">
        <f t="shared" si="303"/>
        <v>0.45030402160971761</v>
      </c>
      <c r="Z122" s="27">
        <f t="shared" si="303"/>
        <v>2.2920419512538963</v>
      </c>
      <c r="AA122" s="27">
        <f t="shared" si="303"/>
        <v>2.1517997177676875</v>
      </c>
      <c r="AB122" s="27">
        <f t="shared" si="304"/>
        <v>4.4438416690215838</v>
      </c>
      <c r="AH122" t="str">
        <f t="shared" si="319"/>
        <v>22 Health professionals</v>
      </c>
      <c r="AI122" s="27">
        <f t="shared" si="305"/>
        <v>-1.5956847121428233</v>
      </c>
      <c r="AJ122" s="27">
        <f t="shared" si="305"/>
        <v>-0.55426358442135104</v>
      </c>
      <c r="AK122" s="27">
        <f t="shared" si="305"/>
        <v>-2.5251936358504272</v>
      </c>
      <c r="AL122" s="27">
        <f t="shared" si="305"/>
        <v>-2.339249809167093</v>
      </c>
      <c r="AM122" s="27">
        <f t="shared" si="306"/>
        <v>-4.8644434450175202</v>
      </c>
      <c r="AS122" t="str">
        <f t="shared" si="320"/>
        <v>22 Health professionals</v>
      </c>
      <c r="AT122" s="27">
        <f t="shared" si="307"/>
        <v>0.23395745899376741</v>
      </c>
      <c r="AU122" s="27">
        <f t="shared" si="307"/>
        <v>0.14186984674982539</v>
      </c>
      <c r="AV122" s="27">
        <f t="shared" si="307"/>
        <v>0.12130638337681576</v>
      </c>
      <c r="AW122" s="27">
        <f t="shared" si="307"/>
        <v>0.23008074176024862</v>
      </c>
      <c r="AX122" s="27">
        <f t="shared" si="308"/>
        <v>0.35138712513706438</v>
      </c>
      <c r="BD122" t="str">
        <f t="shared" si="321"/>
        <v>22 Health professionals</v>
      </c>
      <c r="BE122" s="27">
        <f t="shared" si="309"/>
        <v>1.189001460460223</v>
      </c>
      <c r="BF122" s="27">
        <f t="shared" si="309"/>
        <v>1.1360157132512043</v>
      </c>
      <c r="BG122" s="27">
        <f t="shared" si="309"/>
        <v>0.27082531762739404</v>
      </c>
      <c r="BH122" s="27">
        <f t="shared" si="309"/>
        <v>1.3156730516435937</v>
      </c>
      <c r="BI122" s="27">
        <f t="shared" si="310"/>
        <v>1.5864983692709878</v>
      </c>
      <c r="BO122" t="str">
        <f t="shared" si="322"/>
        <v>22 Health professionals</v>
      </c>
      <c r="BP122" s="27">
        <f t="shared" si="311"/>
        <v>0.66752836640818192</v>
      </c>
      <c r="BQ122" s="27">
        <f t="shared" si="311"/>
        <v>0.78888646925356021</v>
      </c>
      <c r="BR122" s="27">
        <f t="shared" si="311"/>
        <v>-0.80583883881605489</v>
      </c>
      <c r="BS122" s="27">
        <f t="shared" si="311"/>
        <v>-0.88450254343860202</v>
      </c>
      <c r="BT122" s="27">
        <f t="shared" si="312"/>
        <v>-1.6903413822546569</v>
      </c>
      <c r="BZ122" t="str">
        <f t="shared" si="323"/>
        <v>22 Health professionals</v>
      </c>
      <c r="CA122" s="68">
        <f t="shared" si="313"/>
        <v>0.53399277695363079</v>
      </c>
      <c r="CB122" s="68">
        <f t="shared" si="313"/>
        <v>-0.2918784093827389</v>
      </c>
      <c r="CC122" s="68">
        <f t="shared" si="313"/>
        <v>-0.40435592443605906</v>
      </c>
      <c r="CD122" s="68">
        <f t="shared" si="313"/>
        <v>-0.86391737336919783</v>
      </c>
      <c r="CE122" s="68">
        <f t="shared" si="314"/>
        <v>-1.2682732978052569</v>
      </c>
      <c r="CK122" t="str">
        <f t="shared" si="324"/>
        <v>22 Health professionals</v>
      </c>
      <c r="CL122" s="68">
        <f t="shared" si="315"/>
        <v>0.11571800433899959</v>
      </c>
      <c r="CM122" s="68">
        <f t="shared" si="315"/>
        <v>-3.914800875361224E-3</v>
      </c>
      <c r="CN122" s="68">
        <f t="shared" si="315"/>
        <v>2.1269609667025846E-2</v>
      </c>
      <c r="CO122" s="68">
        <f t="shared" si="315"/>
        <v>-6.0958289176613278E-2</v>
      </c>
      <c r="CP122" s="68">
        <f t="shared" si="316"/>
        <v>-3.9688679509587432E-2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0.64590126052784713</v>
      </c>
      <c r="C123" s="27">
        <f t="shared" si="299"/>
        <v>-8.5555516744784121E-2</v>
      </c>
      <c r="D123" s="27">
        <f t="shared" si="299"/>
        <v>0.89091871701028147</v>
      </c>
      <c r="E123" s="27">
        <f t="shared" si="299"/>
        <v>1.06965220200681</v>
      </c>
      <c r="F123" s="27">
        <f t="shared" si="300"/>
        <v>1.9605709190170915</v>
      </c>
      <c r="L123" t="str">
        <f t="shared" si="317"/>
        <v>23 Teaching and other educational professionals</v>
      </c>
      <c r="M123" s="27">
        <f t="shared" si="301"/>
        <v>4.935196446573471</v>
      </c>
      <c r="N123" s="27">
        <f t="shared" si="301"/>
        <v>0.11657942893705808</v>
      </c>
      <c r="O123" s="27">
        <f t="shared" si="301"/>
        <v>5.5299959554862781</v>
      </c>
      <c r="P123" s="27">
        <f t="shared" si="301"/>
        <v>7.0397327404475689</v>
      </c>
      <c r="Q123" s="27">
        <f t="shared" si="302"/>
        <v>12.569728695933847</v>
      </c>
      <c r="W123" t="str">
        <f t="shared" si="318"/>
        <v>23 Teaching and other educational professionals</v>
      </c>
      <c r="X123" s="27">
        <f t="shared" si="303"/>
        <v>-1.0742464120213597</v>
      </c>
      <c r="Y123" s="27">
        <f t="shared" si="303"/>
        <v>1.2793550570320935</v>
      </c>
      <c r="Z123" s="27">
        <f t="shared" si="303"/>
        <v>-2.8807697389730489</v>
      </c>
      <c r="AA123" s="27">
        <f t="shared" si="303"/>
        <v>-2.9564282939296067</v>
      </c>
      <c r="AB123" s="27">
        <f t="shared" si="304"/>
        <v>-5.8371980329026556</v>
      </c>
      <c r="AH123" t="str">
        <f t="shared" si="319"/>
        <v>23 Teaching and other educational professionals</v>
      </c>
      <c r="AI123" s="27">
        <f t="shared" si="305"/>
        <v>-0.90137796479243759</v>
      </c>
      <c r="AJ123" s="27">
        <f t="shared" si="305"/>
        <v>-0.10998440365124229</v>
      </c>
      <c r="AK123" s="27">
        <f t="shared" si="305"/>
        <v>-0.43199322890940861</v>
      </c>
      <c r="AL123" s="27">
        <f t="shared" si="305"/>
        <v>-5.5525870811812261E-2</v>
      </c>
      <c r="AM123" s="27">
        <f t="shared" si="306"/>
        <v>-0.48751909972122087</v>
      </c>
      <c r="AS123" t="str">
        <f t="shared" si="320"/>
        <v>23 Teaching and other educational professionals</v>
      </c>
      <c r="AT123" s="27">
        <f t="shared" si="307"/>
        <v>-1.7963243019211206E-2</v>
      </c>
      <c r="AU123" s="27">
        <f t="shared" si="307"/>
        <v>3.337066077492995E-2</v>
      </c>
      <c r="AV123" s="27">
        <f t="shared" si="307"/>
        <v>-9.536000316504889E-2</v>
      </c>
      <c r="AW123" s="27">
        <f t="shared" si="307"/>
        <v>-5.0793044436687917E-2</v>
      </c>
      <c r="AX123" s="27">
        <f t="shared" si="308"/>
        <v>-0.14615304760173681</v>
      </c>
      <c r="BD123" t="str">
        <f t="shared" si="321"/>
        <v>23 Teaching and other educational professionals</v>
      </c>
      <c r="BE123" s="27">
        <f t="shared" si="309"/>
        <v>5.9990249010033025E-2</v>
      </c>
      <c r="BF123" s="27">
        <f t="shared" si="309"/>
        <v>0.64718259449537729</v>
      </c>
      <c r="BG123" s="27">
        <f t="shared" si="309"/>
        <v>-0.48512769063094607</v>
      </c>
      <c r="BH123" s="27">
        <f t="shared" si="309"/>
        <v>0.2904146514386774</v>
      </c>
      <c r="BI123" s="27">
        <f t="shared" si="310"/>
        <v>-0.19471303919226868</v>
      </c>
      <c r="BO123" t="str">
        <f t="shared" si="322"/>
        <v>23 Teaching and other educational professionals</v>
      </c>
      <c r="BP123" s="27">
        <f t="shared" si="311"/>
        <v>2.7624365044430998E-2</v>
      </c>
      <c r="BQ123" s="27">
        <f t="shared" si="311"/>
        <v>0.48023372979655421</v>
      </c>
      <c r="BR123" s="27">
        <f t="shared" si="311"/>
        <v>-0.64012271164268975</v>
      </c>
      <c r="BS123" s="27">
        <f t="shared" si="311"/>
        <v>-0.38158513281125872</v>
      </c>
      <c r="BT123" s="27">
        <f t="shared" si="312"/>
        <v>-1.0217078444539485</v>
      </c>
      <c r="BZ123" t="str">
        <f t="shared" si="323"/>
        <v>23 Teaching and other educational professionals</v>
      </c>
      <c r="CA123" s="68">
        <f t="shared" si="313"/>
        <v>8.8151466062882156E-2</v>
      </c>
      <c r="CB123" s="68">
        <f t="shared" si="313"/>
        <v>4.679805073352683E-2</v>
      </c>
      <c r="CC123" s="68">
        <f t="shared" si="313"/>
        <v>-0.30940890017063039</v>
      </c>
      <c r="CD123" s="68">
        <f t="shared" si="313"/>
        <v>-0.40341511517303441</v>
      </c>
      <c r="CE123" s="68">
        <f t="shared" si="314"/>
        <v>-0.7128240153436648</v>
      </c>
      <c r="CK123" t="str">
        <f t="shared" si="324"/>
        <v>23 Teaching and other educational professionals</v>
      </c>
      <c r="CL123" s="68">
        <f t="shared" si="315"/>
        <v>7.7910997532713355E-2</v>
      </c>
      <c r="CM123" s="68">
        <f t="shared" si="315"/>
        <v>2.6111591086226738E-2</v>
      </c>
      <c r="CN123" s="68">
        <f t="shared" si="315"/>
        <v>-4.0953101580190276E-2</v>
      </c>
      <c r="CO123" s="68">
        <f t="shared" si="315"/>
        <v>-9.1629540477407567E-2</v>
      </c>
      <c r="CP123" s="68">
        <f t="shared" si="316"/>
        <v>-0.13258264205759784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0.31162069230679545</v>
      </c>
      <c r="C124" s="27">
        <f t="shared" si="299"/>
        <v>-1.7642480457793042E-2</v>
      </c>
      <c r="D124" s="27">
        <f t="shared" si="299"/>
        <v>0.59711517923395752</v>
      </c>
      <c r="E124" s="27">
        <f t="shared" si="299"/>
        <v>0.69445621438698479</v>
      </c>
      <c r="F124" s="27">
        <f t="shared" si="300"/>
        <v>1.2915713936209423</v>
      </c>
      <c r="L124" t="str">
        <f t="shared" si="317"/>
        <v>24 Business, media and public service professionals</v>
      </c>
      <c r="M124" s="27">
        <f t="shared" si="301"/>
        <v>4.0408909809946891</v>
      </c>
      <c r="N124" s="27">
        <f t="shared" si="301"/>
        <v>0.20011671886443416</v>
      </c>
      <c r="O124" s="27">
        <f t="shared" si="301"/>
        <v>6.514959082464765</v>
      </c>
      <c r="P124" s="27">
        <f t="shared" si="301"/>
        <v>7.77940155476211</v>
      </c>
      <c r="Q124" s="27">
        <f t="shared" si="302"/>
        <v>14.294360637226875</v>
      </c>
      <c r="W124" t="str">
        <f t="shared" si="318"/>
        <v>24 Business, media and public service professionals</v>
      </c>
      <c r="X124" s="27">
        <f t="shared" si="303"/>
        <v>4.3689196828254069</v>
      </c>
      <c r="Y124" s="27">
        <f t="shared" si="303"/>
        <v>3.3818326857409851</v>
      </c>
      <c r="Z124" s="27">
        <f t="shared" si="303"/>
        <v>3.6587717287297146</v>
      </c>
      <c r="AA124" s="27">
        <f t="shared" si="303"/>
        <v>4.3635617874753052</v>
      </c>
      <c r="AB124" s="27">
        <f t="shared" si="304"/>
        <v>8.0223335162050198</v>
      </c>
      <c r="AH124" t="str">
        <f t="shared" si="319"/>
        <v>24 Business, media and public service professionals</v>
      </c>
      <c r="AI124" s="27">
        <f t="shared" si="305"/>
        <v>-3.0309491898823815E-2</v>
      </c>
      <c r="AJ124" s="27">
        <f t="shared" si="305"/>
        <v>0.2767363294345957</v>
      </c>
      <c r="AK124" s="27">
        <f t="shared" si="305"/>
        <v>-9.8121768036588008E-2</v>
      </c>
      <c r="AL124" s="27">
        <f t="shared" si="305"/>
        <v>0.16617566612097034</v>
      </c>
      <c r="AM124" s="27">
        <f t="shared" si="306"/>
        <v>6.8053898084382336E-2</v>
      </c>
      <c r="AS124" t="str">
        <f t="shared" si="320"/>
        <v>24 Business, media and public service professionals</v>
      </c>
      <c r="AT124" s="27">
        <f t="shared" si="307"/>
        <v>0.57711898827328367</v>
      </c>
      <c r="AU124" s="27">
        <f t="shared" si="307"/>
        <v>0.52041674583315167</v>
      </c>
      <c r="AV124" s="27">
        <f t="shared" si="307"/>
        <v>0.4918618078960133</v>
      </c>
      <c r="AW124" s="27">
        <f t="shared" si="307"/>
        <v>0.7599825924612702</v>
      </c>
      <c r="AX124" s="27">
        <f t="shared" si="308"/>
        <v>1.2518444003572835</v>
      </c>
      <c r="BD124" t="str">
        <f t="shared" si="321"/>
        <v>24 Business, media and public service professionals</v>
      </c>
      <c r="BE124" s="27">
        <f t="shared" si="309"/>
        <v>1.9226085329319993</v>
      </c>
      <c r="BF124" s="27">
        <f t="shared" si="309"/>
        <v>2.6973540127531521</v>
      </c>
      <c r="BG124" s="27">
        <f t="shared" si="309"/>
        <v>-0.62098939888582549</v>
      </c>
      <c r="BH124" s="27">
        <f t="shared" si="309"/>
        <v>1.0886574947273342</v>
      </c>
      <c r="BI124" s="27">
        <f t="shared" si="310"/>
        <v>0.4676680958415087</v>
      </c>
      <c r="BO124" t="str">
        <f t="shared" si="322"/>
        <v>24 Business, media and public service professionals</v>
      </c>
      <c r="BP124" s="27">
        <f t="shared" si="311"/>
        <v>0.4490940217685857</v>
      </c>
      <c r="BQ124" s="27">
        <f t="shared" si="311"/>
        <v>1.7451837043979941</v>
      </c>
      <c r="BR124" s="27">
        <f t="shared" si="311"/>
        <v>-1.4707487751874648</v>
      </c>
      <c r="BS124" s="27">
        <f t="shared" si="311"/>
        <v>-1.3677691725962147</v>
      </c>
      <c r="BT124" s="27">
        <f t="shared" si="312"/>
        <v>-2.8385179477836795</v>
      </c>
      <c r="BZ124" t="str">
        <f t="shared" si="323"/>
        <v>24 Business, media and public service professionals</v>
      </c>
      <c r="CA124" s="68">
        <f t="shared" si="313"/>
        <v>0.43893388366686814</v>
      </c>
      <c r="CB124" s="68">
        <f t="shared" si="313"/>
        <v>0.31692095313194901</v>
      </c>
      <c r="CC124" s="68">
        <f t="shared" si="313"/>
        <v>-0.46173503767415092</v>
      </c>
      <c r="CD124" s="68">
        <f t="shared" si="313"/>
        <v>-1.427980326508254</v>
      </c>
      <c r="CE124" s="68">
        <f t="shared" si="314"/>
        <v>-1.8897153641824049</v>
      </c>
      <c r="CK124" t="str">
        <f t="shared" si="324"/>
        <v>24 Business, media and public service professionals</v>
      </c>
      <c r="CL124" s="68">
        <f t="shared" si="315"/>
        <v>0.33468659024046343</v>
      </c>
      <c r="CM124" s="68">
        <f t="shared" si="315"/>
        <v>-7.5226126905543422E-2</v>
      </c>
      <c r="CN124" s="68">
        <f t="shared" si="315"/>
        <v>-7.9610688762232096E-2</v>
      </c>
      <c r="CO124" s="68">
        <f t="shared" si="315"/>
        <v>-0.31788461009757774</v>
      </c>
      <c r="CP124" s="68">
        <f t="shared" si="316"/>
        <v>-0.39749529885980983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0.1070127068967332</v>
      </c>
      <c r="C125" s="27">
        <f t="shared" si="299"/>
        <v>-3.7883579286655533E-3</v>
      </c>
      <c r="D125" s="27">
        <f t="shared" si="299"/>
        <v>0.13655104499770443</v>
      </c>
      <c r="E125" s="27">
        <f t="shared" si="299"/>
        <v>0.29454664280174536</v>
      </c>
      <c r="F125" s="27">
        <f t="shared" si="300"/>
        <v>0.43109768779944979</v>
      </c>
      <c r="L125" t="str">
        <f t="shared" si="317"/>
        <v>31 Science, engineering and technology associate professionals</v>
      </c>
      <c r="M125" s="27">
        <f t="shared" si="301"/>
        <v>0.60427202882640119</v>
      </c>
      <c r="N125" s="27">
        <f t="shared" si="301"/>
        <v>-3.2688502817041165E-2</v>
      </c>
      <c r="O125" s="27">
        <f t="shared" si="301"/>
        <v>0.51545812073522956</v>
      </c>
      <c r="P125" s="27">
        <f t="shared" si="301"/>
        <v>1.0585980271574877</v>
      </c>
      <c r="Q125" s="27">
        <f t="shared" si="302"/>
        <v>1.5740561478927173</v>
      </c>
      <c r="W125" t="str">
        <f t="shared" si="318"/>
        <v>31 Science, engineering and technology associate professionals</v>
      </c>
      <c r="X125" s="27">
        <f t="shared" si="303"/>
        <v>1.4062065212457711</v>
      </c>
      <c r="Y125" s="27">
        <f t="shared" si="303"/>
        <v>0.3647939391281767</v>
      </c>
      <c r="Z125" s="27">
        <f t="shared" si="303"/>
        <v>-0.22222268320742078</v>
      </c>
      <c r="AA125" s="27">
        <f t="shared" si="303"/>
        <v>1.0157431997859643</v>
      </c>
      <c r="AB125" s="27">
        <f t="shared" si="304"/>
        <v>0.7935205165785435</v>
      </c>
      <c r="AH125" t="str">
        <f t="shared" si="319"/>
        <v>31 Science, engineering and technology associate professionals</v>
      </c>
      <c r="AI125" s="27">
        <f t="shared" si="305"/>
        <v>0.23876216875112066</v>
      </c>
      <c r="AJ125" s="27">
        <f t="shared" si="305"/>
        <v>8.0798936422789902E-2</v>
      </c>
      <c r="AK125" s="27">
        <f t="shared" si="305"/>
        <v>6.6954227058141358E-2</v>
      </c>
      <c r="AL125" s="27">
        <f t="shared" si="305"/>
        <v>0.40298135058464046</v>
      </c>
      <c r="AM125" s="27">
        <f t="shared" si="306"/>
        <v>0.46993557764278182</v>
      </c>
      <c r="AS125" t="str">
        <f t="shared" si="320"/>
        <v>31 Science, engineering and technology associate professionals</v>
      </c>
      <c r="AT125" s="27">
        <f t="shared" si="307"/>
        <v>0.3092208595841095</v>
      </c>
      <c r="AU125" s="27">
        <f t="shared" si="307"/>
        <v>0.10635012789341491</v>
      </c>
      <c r="AV125" s="27">
        <f t="shared" si="307"/>
        <v>-0.32008372216564585</v>
      </c>
      <c r="AW125" s="27">
        <f t="shared" si="307"/>
        <v>0.11744336238232078</v>
      </c>
      <c r="AX125" s="27">
        <f t="shared" si="308"/>
        <v>-0.20264035978332506</v>
      </c>
      <c r="BD125" t="str">
        <f t="shared" si="321"/>
        <v>31 Science, engineering and technology associate professionals</v>
      </c>
      <c r="BE125" s="27">
        <f t="shared" si="309"/>
        <v>0.35151520338265652</v>
      </c>
      <c r="BF125" s="27">
        <f t="shared" si="309"/>
        <v>0.92670732555504109</v>
      </c>
      <c r="BG125" s="27">
        <f t="shared" si="309"/>
        <v>-1.6472453620454739</v>
      </c>
      <c r="BH125" s="27">
        <f t="shared" si="309"/>
        <v>-0.40514085625058494</v>
      </c>
      <c r="BI125" s="27">
        <f t="shared" si="310"/>
        <v>-2.0523862182960588</v>
      </c>
      <c r="BO125" t="str">
        <f t="shared" si="322"/>
        <v>31 Science, engineering and technology associate professionals</v>
      </c>
      <c r="BP125" s="27">
        <f t="shared" si="311"/>
        <v>0.36556749306095826</v>
      </c>
      <c r="BQ125" s="27">
        <f t="shared" si="311"/>
        <v>0.6322508720310549</v>
      </c>
      <c r="BR125" s="27">
        <f t="shared" si="311"/>
        <v>-1.1052463163648061</v>
      </c>
      <c r="BS125" s="27">
        <f t="shared" si="311"/>
        <v>-0.31268276597445555</v>
      </c>
      <c r="BT125" s="27">
        <f t="shared" si="312"/>
        <v>-1.4179290823392616</v>
      </c>
      <c r="BZ125" t="str">
        <f t="shared" si="323"/>
        <v>31 Science, engineering and technology associate professionals</v>
      </c>
      <c r="CA125" s="68">
        <f t="shared" si="313"/>
        <v>0.33880937932626409</v>
      </c>
      <c r="CB125" s="68">
        <f t="shared" si="313"/>
        <v>0.30583557411338802</v>
      </c>
      <c r="CC125" s="68">
        <f t="shared" si="313"/>
        <v>-0.55615595644260329</v>
      </c>
      <c r="CD125" s="68">
        <f t="shared" si="313"/>
        <v>-0.42087851162561618</v>
      </c>
      <c r="CE125" s="68">
        <f t="shared" si="314"/>
        <v>-0.97703446806821947</v>
      </c>
      <c r="CK125" t="str">
        <f t="shared" si="324"/>
        <v>31 Science, engineering and technology associate professionals</v>
      </c>
      <c r="CL125" s="68">
        <f t="shared" si="315"/>
        <v>0.18488909595774555</v>
      </c>
      <c r="CM125" s="68">
        <f t="shared" si="315"/>
        <v>1.9494239683145453E-3</v>
      </c>
      <c r="CN125" s="68">
        <f t="shared" si="315"/>
        <v>-4.8264845262141476E-2</v>
      </c>
      <c r="CO125" s="68">
        <f t="shared" si="315"/>
        <v>-6.2251306487248637E-2</v>
      </c>
      <c r="CP125" s="68">
        <f t="shared" si="316"/>
        <v>-0.11051615174939011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2.5751140659359961E-2</v>
      </c>
      <c r="C126" s="27">
        <f t="shared" si="299"/>
        <v>-2.0200064933433654E-2</v>
      </c>
      <c r="D126" s="27">
        <f t="shared" si="299"/>
        <v>3.9087998417789718E-2</v>
      </c>
      <c r="E126" s="27">
        <f t="shared" si="299"/>
        <v>6.8782457001591718E-2</v>
      </c>
      <c r="F126" s="27">
        <f t="shared" si="300"/>
        <v>0.10787045541938144</v>
      </c>
      <c r="L126" t="str">
        <f t="shared" si="317"/>
        <v>32 Health and social care associate professionals</v>
      </c>
      <c r="M126" s="27">
        <f t="shared" si="301"/>
        <v>0.64077282481934117</v>
      </c>
      <c r="N126" s="27">
        <f t="shared" si="301"/>
        <v>-0.18207026223497591</v>
      </c>
      <c r="O126" s="27">
        <f t="shared" si="301"/>
        <v>0.91517956529613054</v>
      </c>
      <c r="P126" s="27">
        <f t="shared" si="301"/>
        <v>1.5912751540771621</v>
      </c>
      <c r="Q126" s="27">
        <f t="shared" si="302"/>
        <v>2.5064547193732927</v>
      </c>
      <c r="W126" t="str">
        <f t="shared" si="318"/>
        <v>32 Health and social care associate professionals</v>
      </c>
      <c r="X126" s="27">
        <f t="shared" si="303"/>
        <v>1.1439625275654386</v>
      </c>
      <c r="Y126" s="27">
        <f t="shared" si="303"/>
        <v>-4.4679044222638353E-2</v>
      </c>
      <c r="Z126" s="27">
        <f t="shared" si="303"/>
        <v>0.87840828083263478</v>
      </c>
      <c r="AA126" s="27">
        <f t="shared" si="303"/>
        <v>1.2647724269245124</v>
      </c>
      <c r="AB126" s="27">
        <f t="shared" si="304"/>
        <v>2.1431807077571472</v>
      </c>
      <c r="AH126" t="str">
        <f t="shared" si="319"/>
        <v>32 Health and social care associate professionals</v>
      </c>
      <c r="AI126" s="27">
        <f t="shared" si="305"/>
        <v>-0.37363585691378676</v>
      </c>
      <c r="AJ126" s="27">
        <f t="shared" si="305"/>
        <v>-0.16804169007501502</v>
      </c>
      <c r="AK126" s="27">
        <f t="shared" si="305"/>
        <v>-0.69445364588884129</v>
      </c>
      <c r="AL126" s="27">
        <f t="shared" si="305"/>
        <v>-0.91923032193715648</v>
      </c>
      <c r="AM126" s="27">
        <f t="shared" si="306"/>
        <v>-1.6136839678259978</v>
      </c>
      <c r="AS126" t="str">
        <f t="shared" si="320"/>
        <v>32 Health and social care associate professionals</v>
      </c>
      <c r="AT126" s="27">
        <f t="shared" si="307"/>
        <v>0.16742882323433406</v>
      </c>
      <c r="AU126" s="27">
        <f t="shared" si="307"/>
        <v>5.3787005679326705E-2</v>
      </c>
      <c r="AV126" s="27">
        <f t="shared" si="307"/>
        <v>1.4519326089152296E-2</v>
      </c>
      <c r="AW126" s="27">
        <f t="shared" si="307"/>
        <v>0.13388282810243202</v>
      </c>
      <c r="AX126" s="27">
        <f t="shared" si="308"/>
        <v>0.14840215419158431</v>
      </c>
      <c r="BD126" t="str">
        <f t="shared" si="321"/>
        <v>32 Health and social care associate professionals</v>
      </c>
      <c r="BE126" s="27">
        <f t="shared" si="309"/>
        <v>0.88500839646522156</v>
      </c>
      <c r="BF126" s="27">
        <f t="shared" si="309"/>
        <v>0.78557151727434249</v>
      </c>
      <c r="BG126" s="27">
        <f t="shared" si="309"/>
        <v>2.0941646741889031E-2</v>
      </c>
      <c r="BH126" s="27">
        <f t="shared" si="309"/>
        <v>1.3758989328275586</v>
      </c>
      <c r="BI126" s="27">
        <f t="shared" si="310"/>
        <v>1.3968405795694476</v>
      </c>
      <c r="BO126" t="str">
        <f t="shared" si="322"/>
        <v>32 Health and social care associate professionals</v>
      </c>
      <c r="BP126" s="27">
        <f t="shared" si="311"/>
        <v>0.401494450264547</v>
      </c>
      <c r="BQ126" s="27">
        <f t="shared" si="311"/>
        <v>0.63545802198120294</v>
      </c>
      <c r="BR126" s="27">
        <f t="shared" si="311"/>
        <v>-0.79454644356107584</v>
      </c>
      <c r="BS126" s="27">
        <f t="shared" si="311"/>
        <v>-0.64791565285960528</v>
      </c>
      <c r="BT126" s="27">
        <f t="shared" si="312"/>
        <v>-1.4424620964206811</v>
      </c>
      <c r="BZ126" t="str">
        <f t="shared" si="323"/>
        <v>32 Health and social care associate professionals</v>
      </c>
      <c r="CA126" s="68">
        <f t="shared" si="313"/>
        <v>-5.2905011628807452E-2</v>
      </c>
      <c r="CB126" s="68">
        <f t="shared" si="313"/>
        <v>-0.13249640747558145</v>
      </c>
      <c r="CC126" s="68">
        <f t="shared" si="313"/>
        <v>-0.28089202662431034</v>
      </c>
      <c r="CD126" s="68">
        <f t="shared" si="313"/>
        <v>-0.32633431192391782</v>
      </c>
      <c r="CE126" s="68">
        <f t="shared" si="314"/>
        <v>-0.60722633854822816</v>
      </c>
      <c r="CK126" t="str">
        <f t="shared" si="324"/>
        <v>32 Health and social care associate professionals</v>
      </c>
      <c r="CL126" s="68">
        <f t="shared" si="315"/>
        <v>3.879288303177697E-2</v>
      </c>
      <c r="CM126" s="68">
        <f t="shared" si="315"/>
        <v>-1.1626766309525083E-2</v>
      </c>
      <c r="CN126" s="68">
        <f t="shared" si="315"/>
        <v>-4.1786807552587346E-3</v>
      </c>
      <c r="CO126" s="68">
        <f t="shared" si="315"/>
        <v>-2.2927674832797423E-2</v>
      </c>
      <c r="CP126" s="68">
        <f t="shared" si="316"/>
        <v>-2.7106355588056158E-2</v>
      </c>
    </row>
    <row r="127" spans="1:94" x14ac:dyDescent="0.2">
      <c r="A127" t="str">
        <f t="shared" si="298"/>
        <v>33 Protective service occupations</v>
      </c>
      <c r="B127" s="27">
        <f t="shared" si="299"/>
        <v>3.6520453950200579E-3</v>
      </c>
      <c r="C127" s="27">
        <f t="shared" si="299"/>
        <v>-4.0816900890078139E-3</v>
      </c>
      <c r="D127" s="27">
        <f t="shared" si="299"/>
        <v>3.1927723075156303E-2</v>
      </c>
      <c r="E127" s="27">
        <f t="shared" si="299"/>
        <v>4.4887065681842114E-2</v>
      </c>
      <c r="F127" s="27">
        <f t="shared" si="300"/>
        <v>7.6814788756998417E-2</v>
      </c>
      <c r="L127" t="str">
        <f t="shared" si="317"/>
        <v>33 Protective service occupations</v>
      </c>
      <c r="M127" s="27">
        <f t="shared" si="301"/>
        <v>9.2837740551007575E-2</v>
      </c>
      <c r="N127" s="27">
        <f t="shared" si="301"/>
        <v>-4.3728339440976649E-2</v>
      </c>
      <c r="O127" s="27">
        <f t="shared" si="301"/>
        <v>0.46440205197259321</v>
      </c>
      <c r="P127" s="27">
        <f t="shared" si="301"/>
        <v>0.55814485317203522</v>
      </c>
      <c r="Q127" s="27">
        <f t="shared" si="302"/>
        <v>1.0225469051446283</v>
      </c>
      <c r="W127" t="str">
        <f t="shared" si="318"/>
        <v>33 Protective service occupations</v>
      </c>
      <c r="X127" s="27">
        <f t="shared" si="303"/>
        <v>0.45998967581655359</v>
      </c>
      <c r="Y127" s="27">
        <f t="shared" si="303"/>
        <v>0.28737711949621669</v>
      </c>
      <c r="Z127" s="27">
        <f t="shared" si="303"/>
        <v>1.2984311133248947</v>
      </c>
      <c r="AA127" s="27">
        <f t="shared" si="303"/>
        <v>2.1380810102926775</v>
      </c>
      <c r="AB127" s="27">
        <f t="shared" si="304"/>
        <v>3.4365121236175722</v>
      </c>
      <c r="AH127" t="str">
        <f t="shared" si="319"/>
        <v>33 Protective service occupations</v>
      </c>
      <c r="AI127" s="27">
        <f t="shared" si="305"/>
        <v>9.7233431140310023E-2</v>
      </c>
      <c r="AJ127" s="27">
        <f t="shared" si="305"/>
        <v>0.1103556342892158</v>
      </c>
      <c r="AK127" s="27">
        <f t="shared" si="305"/>
        <v>0.36735412333987483</v>
      </c>
      <c r="AL127" s="27">
        <f t="shared" si="305"/>
        <v>0.5927958382342351</v>
      </c>
      <c r="AM127" s="27">
        <f t="shared" si="306"/>
        <v>0.96014996157410992</v>
      </c>
      <c r="AS127" t="str">
        <f t="shared" si="320"/>
        <v>33 Protective service occupations</v>
      </c>
      <c r="AT127" s="27">
        <f t="shared" si="307"/>
        <v>-2.8297835414999861E-3</v>
      </c>
      <c r="AU127" s="27">
        <f t="shared" si="307"/>
        <v>2.9175962502380859E-2</v>
      </c>
      <c r="AV127" s="27">
        <f t="shared" si="307"/>
        <v>0.11932186410969281</v>
      </c>
      <c r="AW127" s="27">
        <f t="shared" si="307"/>
        <v>0.18111997912537248</v>
      </c>
      <c r="AX127" s="27">
        <f t="shared" si="308"/>
        <v>0.30044184323506529</v>
      </c>
      <c r="BD127" t="str">
        <f t="shared" si="321"/>
        <v>33 Protective service occupations</v>
      </c>
      <c r="BE127" s="27">
        <f t="shared" si="309"/>
        <v>-3.0749870292848147E-2</v>
      </c>
      <c r="BF127" s="27">
        <f t="shared" si="309"/>
        <v>0.34899904158541961</v>
      </c>
      <c r="BG127" s="27">
        <f t="shared" si="309"/>
        <v>0.10783050958829188</v>
      </c>
      <c r="BH127" s="27">
        <f t="shared" si="309"/>
        <v>1.2543932881211806E-2</v>
      </c>
      <c r="BI127" s="27">
        <f t="shared" si="310"/>
        <v>0.12037444246950368</v>
      </c>
      <c r="BO127" t="str">
        <f t="shared" si="322"/>
        <v>33 Protective service occupations</v>
      </c>
      <c r="BP127" s="27">
        <f t="shared" si="311"/>
        <v>-3.6523916617781094E-2</v>
      </c>
      <c r="BQ127" s="27">
        <f t="shared" si="311"/>
        <v>0.37917429669879654</v>
      </c>
      <c r="BR127" s="27">
        <f t="shared" si="311"/>
        <v>-7.0470493268419254E-2</v>
      </c>
      <c r="BS127" s="27">
        <f t="shared" si="311"/>
        <v>-0.69288452516480969</v>
      </c>
      <c r="BT127" s="27">
        <f t="shared" si="312"/>
        <v>-0.76335501843322895</v>
      </c>
      <c r="BZ127" t="str">
        <f t="shared" si="323"/>
        <v>33 Protective service occupations</v>
      </c>
      <c r="CA127" s="68">
        <f t="shared" si="313"/>
        <v>-0.11178138749769828</v>
      </c>
      <c r="CB127" s="68">
        <f t="shared" si="313"/>
        <v>3.5794261362829705E-2</v>
      </c>
      <c r="CC127" s="68">
        <f t="shared" si="313"/>
        <v>0.12455331259361335</v>
      </c>
      <c r="CD127" s="68">
        <f t="shared" si="313"/>
        <v>-0.63574438549719403</v>
      </c>
      <c r="CE127" s="68">
        <f t="shared" si="314"/>
        <v>-0.51119107290358068</v>
      </c>
      <c r="CK127" t="str">
        <f t="shared" si="324"/>
        <v>33 Protective service occupations</v>
      </c>
      <c r="CL127" s="68">
        <f t="shared" si="315"/>
        <v>-1.6815351499815723E-2</v>
      </c>
      <c r="CM127" s="68">
        <f t="shared" si="315"/>
        <v>-3.1231206965981917E-2</v>
      </c>
      <c r="CN127" s="68">
        <f t="shared" si="315"/>
        <v>-1.7887048444740761E-3</v>
      </c>
      <c r="CO127" s="68">
        <f t="shared" si="315"/>
        <v>-4.1713856119410447E-2</v>
      </c>
      <c r="CP127" s="68">
        <f t="shared" si="316"/>
        <v>-4.3502560963884523E-2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0.15195554277320622</v>
      </c>
      <c r="C128" s="27">
        <f t="shared" si="299"/>
        <v>-7.8749647146434398E-3</v>
      </c>
      <c r="D128" s="27">
        <f t="shared" si="299"/>
        <v>0.10053741354925849</v>
      </c>
      <c r="E128" s="27">
        <f t="shared" si="299"/>
        <v>0.19394973180004083</v>
      </c>
      <c r="F128" s="27">
        <f t="shared" si="300"/>
        <v>0.29448714534929932</v>
      </c>
      <c r="L128" t="str">
        <f t="shared" si="317"/>
        <v>34 Culture, media and sports occupations</v>
      </c>
      <c r="M128" s="27">
        <f t="shared" si="301"/>
        <v>0.76210745039916183</v>
      </c>
      <c r="N128" s="27">
        <f t="shared" si="301"/>
        <v>7.7933037810200112E-2</v>
      </c>
      <c r="O128" s="27">
        <f t="shared" si="301"/>
        <v>0.67791733708338864</v>
      </c>
      <c r="P128" s="27">
        <f t="shared" si="301"/>
        <v>1.2461450276095372</v>
      </c>
      <c r="Q128" s="27">
        <f t="shared" si="302"/>
        <v>1.9240623646929258</v>
      </c>
      <c r="W128" t="str">
        <f t="shared" si="318"/>
        <v>34 Culture, media and sports occupations</v>
      </c>
      <c r="X128" s="27">
        <f t="shared" si="303"/>
        <v>0.91508594437684021</v>
      </c>
      <c r="Y128" s="27">
        <f t="shared" si="303"/>
        <v>0.50112828148285971</v>
      </c>
      <c r="Z128" s="27">
        <f t="shared" si="303"/>
        <v>-0.409748384969852</v>
      </c>
      <c r="AA128" s="27">
        <f t="shared" si="303"/>
        <v>0.54416454137756887</v>
      </c>
      <c r="AB128" s="27">
        <f t="shared" si="304"/>
        <v>0.13441615640771687</v>
      </c>
      <c r="AH128" t="str">
        <f t="shared" si="319"/>
        <v>34 Culture, media and sports occupations</v>
      </c>
      <c r="AI128" s="27">
        <f t="shared" si="305"/>
        <v>0.12639832822684127</v>
      </c>
      <c r="AJ128" s="27">
        <f t="shared" si="305"/>
        <v>3.3173237070048822E-3</v>
      </c>
      <c r="AK128" s="27">
        <f t="shared" si="305"/>
        <v>-3.0903065372252625E-2</v>
      </c>
      <c r="AL128" s="27">
        <f t="shared" si="305"/>
        <v>0.20312415051644561</v>
      </c>
      <c r="AM128" s="27">
        <f t="shared" si="306"/>
        <v>0.17222108514419299</v>
      </c>
      <c r="AS128" t="str">
        <f t="shared" si="320"/>
        <v>34 Culture, media and sports occupations</v>
      </c>
      <c r="AT128" s="27">
        <f t="shared" si="307"/>
        <v>2.7128898464823692E-2</v>
      </c>
      <c r="AU128" s="27">
        <f t="shared" si="307"/>
        <v>0.1145410246253401</v>
      </c>
      <c r="AV128" s="27">
        <f t="shared" si="307"/>
        <v>-0.12728364532244896</v>
      </c>
      <c r="AW128" s="27">
        <f t="shared" si="307"/>
        <v>2.8647056230044488E-2</v>
      </c>
      <c r="AX128" s="27">
        <f t="shared" si="308"/>
        <v>-9.863658909240447E-2</v>
      </c>
      <c r="BD128" t="str">
        <f t="shared" si="321"/>
        <v>34 Culture, media and sports occupations</v>
      </c>
      <c r="BE128" s="27">
        <f t="shared" si="309"/>
        <v>0.21080521367224536</v>
      </c>
      <c r="BF128" s="27">
        <f t="shared" si="309"/>
        <v>0.59670841800800645</v>
      </c>
      <c r="BG128" s="27">
        <f t="shared" si="309"/>
        <v>-0.83076389353485869</v>
      </c>
      <c r="BH128" s="27">
        <f t="shared" si="309"/>
        <v>0.10212091223431807</v>
      </c>
      <c r="BI128" s="27">
        <f t="shared" si="310"/>
        <v>-0.72864298130054062</v>
      </c>
      <c r="BO128" t="str">
        <f t="shared" si="322"/>
        <v>34 Culture, media and sports occupations</v>
      </c>
      <c r="BP128" s="27">
        <f t="shared" si="311"/>
        <v>-0.23257558262524936</v>
      </c>
      <c r="BQ128" s="27">
        <f t="shared" si="311"/>
        <v>0.33946557435735913</v>
      </c>
      <c r="BR128" s="27">
        <f t="shared" si="311"/>
        <v>-0.564834361016191</v>
      </c>
      <c r="BS128" s="27">
        <f t="shared" si="311"/>
        <v>-0.30246665031415665</v>
      </c>
      <c r="BT128" s="27">
        <f t="shared" si="312"/>
        <v>-0.86730101133034765</v>
      </c>
      <c r="BZ128" t="str">
        <f t="shared" si="323"/>
        <v>34 Culture, media and sports occupations</v>
      </c>
      <c r="CA128" s="68">
        <f t="shared" si="313"/>
        <v>3.9724787434286091E-2</v>
      </c>
      <c r="CB128" s="68">
        <f t="shared" si="313"/>
        <v>-2.9020667481825635E-2</v>
      </c>
      <c r="CC128" s="68">
        <f t="shared" si="313"/>
        <v>-0.316421044240627</v>
      </c>
      <c r="CD128" s="68">
        <f t="shared" si="313"/>
        <v>-0.4067280357644153</v>
      </c>
      <c r="CE128" s="68">
        <f t="shared" si="314"/>
        <v>-0.7231490800050423</v>
      </c>
      <c r="CK128" t="str">
        <f t="shared" si="324"/>
        <v>34 Culture, media and sports occupations</v>
      </c>
      <c r="CL128" s="68">
        <f t="shared" si="315"/>
        <v>0.21523398072423516</v>
      </c>
      <c r="CM128" s="68">
        <f t="shared" si="315"/>
        <v>-9.3951624168044701E-2</v>
      </c>
      <c r="CN128" s="68">
        <f t="shared" si="315"/>
        <v>-6.1049763060002538E-2</v>
      </c>
      <c r="CO128" s="68">
        <f t="shared" si="315"/>
        <v>-0.17896621079480235</v>
      </c>
      <c r="CP128" s="68">
        <f t="shared" si="316"/>
        <v>-0.24001597385480489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0.15091025625289478</v>
      </c>
      <c r="C129" s="27">
        <f t="shared" si="299"/>
        <v>-5.7637774845379575E-2</v>
      </c>
      <c r="D129" s="27">
        <f t="shared" si="299"/>
        <v>0.26588179558926228</v>
      </c>
      <c r="E129" s="27">
        <f t="shared" si="299"/>
        <v>0.39621422230052361</v>
      </c>
      <c r="F129" s="27">
        <f t="shared" si="300"/>
        <v>0.66209601788978589</v>
      </c>
      <c r="L129" t="str">
        <f t="shared" si="317"/>
        <v>35 Business and public service associate professionals</v>
      </c>
      <c r="M129" s="27">
        <f t="shared" si="301"/>
        <v>1.6539048534732936</v>
      </c>
      <c r="N129" s="27">
        <f t="shared" si="301"/>
        <v>-0.39704847117481457</v>
      </c>
      <c r="O129" s="27">
        <f t="shared" si="301"/>
        <v>2.7440979996892985</v>
      </c>
      <c r="P129" s="27">
        <f t="shared" si="301"/>
        <v>4.0333145654540932</v>
      </c>
      <c r="Q129" s="27">
        <f t="shared" si="302"/>
        <v>6.7774125651433916</v>
      </c>
      <c r="W129" t="str">
        <f t="shared" si="318"/>
        <v>35 Business and public service associate professionals</v>
      </c>
      <c r="X129" s="27">
        <f t="shared" si="303"/>
        <v>1.5226138522265167</v>
      </c>
      <c r="Y129" s="27">
        <f t="shared" si="303"/>
        <v>0.5537941335566039</v>
      </c>
      <c r="Z129" s="27">
        <f t="shared" si="303"/>
        <v>0.62964091266290012</v>
      </c>
      <c r="AA129" s="27">
        <f t="shared" si="303"/>
        <v>1.6534067037786819</v>
      </c>
      <c r="AB129" s="27">
        <f t="shared" si="304"/>
        <v>2.2830476164415821</v>
      </c>
      <c r="AH129" t="str">
        <f t="shared" si="319"/>
        <v>35 Business and public service associate professionals</v>
      </c>
      <c r="AI129" s="27">
        <f t="shared" si="305"/>
        <v>0.35363822861166216</v>
      </c>
      <c r="AJ129" s="27">
        <f t="shared" si="305"/>
        <v>0.36521594254865519</v>
      </c>
      <c r="AK129" s="27">
        <f t="shared" si="305"/>
        <v>0.16450793904984984</v>
      </c>
      <c r="AL129" s="27">
        <f t="shared" si="305"/>
        <v>0.64273035580530902</v>
      </c>
      <c r="AM129" s="27">
        <f t="shared" si="306"/>
        <v>0.80723829485515886</v>
      </c>
      <c r="AS129" t="str">
        <f t="shared" si="320"/>
        <v>35 Business and public service associate professionals</v>
      </c>
      <c r="AT129" s="27">
        <f t="shared" si="307"/>
        <v>0.28237054803919115</v>
      </c>
      <c r="AU129" s="27">
        <f t="shared" si="307"/>
        <v>0.26230928111391449</v>
      </c>
      <c r="AV129" s="27">
        <f t="shared" si="307"/>
        <v>9.0265764170289309E-2</v>
      </c>
      <c r="AW129" s="27">
        <f t="shared" si="307"/>
        <v>0.49296860048956503</v>
      </c>
      <c r="AX129" s="27">
        <f t="shared" si="308"/>
        <v>0.58323436465985434</v>
      </c>
      <c r="BD129" t="str">
        <f t="shared" si="321"/>
        <v>35 Business and public service associate professionals</v>
      </c>
      <c r="BE129" s="27">
        <f t="shared" si="309"/>
        <v>0.85570600630251548</v>
      </c>
      <c r="BF129" s="27">
        <f t="shared" si="309"/>
        <v>2.57875949692958</v>
      </c>
      <c r="BG129" s="27">
        <f t="shared" si="309"/>
        <v>-2.4695564924842976</v>
      </c>
      <c r="BH129" s="27">
        <f t="shared" si="309"/>
        <v>0.49209148290276161</v>
      </c>
      <c r="BI129" s="27">
        <f t="shared" si="310"/>
        <v>-1.977465009581536</v>
      </c>
      <c r="BO129" t="str">
        <f t="shared" si="322"/>
        <v>35 Business and public service associate professionals</v>
      </c>
      <c r="BP129" s="27">
        <f t="shared" si="311"/>
        <v>-9.1247768766548276E-2</v>
      </c>
      <c r="BQ129" s="27">
        <f t="shared" si="311"/>
        <v>2.0950458647457566</v>
      </c>
      <c r="BR129" s="27">
        <f t="shared" si="311"/>
        <v>-2.9477308404750779</v>
      </c>
      <c r="BS129" s="27">
        <f t="shared" si="311"/>
        <v>-2.0820580585869424</v>
      </c>
      <c r="BT129" s="27">
        <f t="shared" si="312"/>
        <v>-5.0297888990620203</v>
      </c>
      <c r="BZ129" t="str">
        <f t="shared" si="323"/>
        <v>35 Business and public service associate professionals</v>
      </c>
      <c r="CA129" s="68">
        <f t="shared" si="313"/>
        <v>-0.27245934216905798</v>
      </c>
      <c r="CB129" s="68">
        <f t="shared" si="313"/>
        <v>-3.4610987852884634E-2</v>
      </c>
      <c r="CC129" s="68">
        <f t="shared" si="313"/>
        <v>-1.3465194636449</v>
      </c>
      <c r="CD129" s="68">
        <f t="shared" si="313"/>
        <v>-1.917347868328755</v>
      </c>
      <c r="CE129" s="68">
        <f t="shared" si="314"/>
        <v>-3.2638673319736551</v>
      </c>
      <c r="CK129" t="str">
        <f t="shared" si="324"/>
        <v>35 Business and public service associate professionals</v>
      </c>
      <c r="CL129" s="68">
        <f t="shared" si="315"/>
        <v>0.20524042911827545</v>
      </c>
      <c r="CM129" s="68">
        <f t="shared" si="315"/>
        <v>-0.18056612248079262</v>
      </c>
      <c r="CN129" s="68">
        <f t="shared" si="315"/>
        <v>-0.37249542744860276</v>
      </c>
      <c r="CO129" s="68">
        <f t="shared" si="315"/>
        <v>-0.23146892555652565</v>
      </c>
      <c r="CP129" s="68">
        <f t="shared" si="316"/>
        <v>-0.60396435300512841</v>
      </c>
    </row>
    <row r="130" spans="1:94" x14ac:dyDescent="0.2">
      <c r="A130" t="str">
        <f t="shared" si="298"/>
        <v>41 Administrative occupations</v>
      </c>
      <c r="B130" s="27">
        <f t="shared" si="299"/>
        <v>7.0238543613058146E-2</v>
      </c>
      <c r="C130" s="27">
        <f t="shared" si="299"/>
        <v>-5.0669752651927746E-2</v>
      </c>
      <c r="D130" s="27">
        <f t="shared" si="299"/>
        <v>0.30691403767110137</v>
      </c>
      <c r="E130" s="27">
        <f t="shared" si="299"/>
        <v>0.49621609132981725</v>
      </c>
      <c r="F130" s="27">
        <f t="shared" si="300"/>
        <v>0.80313012900091862</v>
      </c>
      <c r="L130" t="str">
        <f t="shared" si="317"/>
        <v>41 Administrative occupations</v>
      </c>
      <c r="M130" s="27">
        <f t="shared" si="301"/>
        <v>1.1170559451736359</v>
      </c>
      <c r="N130" s="27">
        <f t="shared" si="301"/>
        <v>-0.35817962616731425</v>
      </c>
      <c r="O130" s="27">
        <f t="shared" si="301"/>
        <v>3.0776939517278183</v>
      </c>
      <c r="P130" s="27">
        <f t="shared" si="301"/>
        <v>4.0294829192381325</v>
      </c>
      <c r="Q130" s="27">
        <f t="shared" si="302"/>
        <v>7.1071768709659509</v>
      </c>
      <c r="W130" t="str">
        <f t="shared" si="318"/>
        <v>41 Administrative occupations</v>
      </c>
      <c r="X130" s="27">
        <f t="shared" si="303"/>
        <v>0.67918684841997035</v>
      </c>
      <c r="Y130" s="27">
        <f t="shared" si="303"/>
        <v>1.0127912859182473</v>
      </c>
      <c r="Z130" s="27">
        <f t="shared" si="303"/>
        <v>2.9619809619126478</v>
      </c>
      <c r="AA130" s="27">
        <f t="shared" si="303"/>
        <v>5.0048136578076274</v>
      </c>
      <c r="AB130" s="27">
        <f t="shared" si="304"/>
        <v>7.9667946197202753</v>
      </c>
      <c r="AH130" t="str">
        <f t="shared" si="319"/>
        <v>41 Administrative occupations</v>
      </c>
      <c r="AI130" s="27">
        <f t="shared" si="305"/>
        <v>0.43083589567879077</v>
      </c>
      <c r="AJ130" s="27">
        <f t="shared" si="305"/>
        <v>0.18691767347787902</v>
      </c>
      <c r="AK130" s="27">
        <f t="shared" si="305"/>
        <v>0.71100073220607563</v>
      </c>
      <c r="AL130" s="27">
        <f t="shared" si="305"/>
        <v>1.0522507997857211</v>
      </c>
      <c r="AM130" s="27">
        <f t="shared" si="306"/>
        <v>1.7632515319917967</v>
      </c>
      <c r="AS130" t="str">
        <f t="shared" si="320"/>
        <v>41 Administrative occupations</v>
      </c>
      <c r="AT130" s="27">
        <f t="shared" si="307"/>
        <v>9.9644014306369932E-2</v>
      </c>
      <c r="AU130" s="27">
        <f t="shared" si="307"/>
        <v>0.3198098087055623</v>
      </c>
      <c r="AV130" s="27">
        <f t="shared" si="307"/>
        <v>0.44680479782366511</v>
      </c>
      <c r="AW130" s="27">
        <f t="shared" si="307"/>
        <v>1.1411862049032653</v>
      </c>
      <c r="AX130" s="27">
        <f t="shared" si="308"/>
        <v>1.5879910027269304</v>
      </c>
      <c r="BD130" t="str">
        <f t="shared" si="321"/>
        <v>41 Administrative occupations</v>
      </c>
      <c r="BE130" s="27">
        <f t="shared" si="309"/>
        <v>-0.79327463395996034</v>
      </c>
      <c r="BF130" s="27">
        <f t="shared" si="309"/>
        <v>4.2828514053395423</v>
      </c>
      <c r="BG130" s="27">
        <f t="shared" si="309"/>
        <v>-3.7095340433940116</v>
      </c>
      <c r="BH130" s="27">
        <f t="shared" si="309"/>
        <v>-1.3129324582793167</v>
      </c>
      <c r="BI130" s="27">
        <f t="shared" si="310"/>
        <v>-5.0224665016733283</v>
      </c>
      <c r="BO130" t="str">
        <f t="shared" si="322"/>
        <v>41 Administrative occupations</v>
      </c>
      <c r="BP130" s="27">
        <f t="shared" si="311"/>
        <v>-3.1945782578452402</v>
      </c>
      <c r="BQ130" s="27">
        <f t="shared" si="311"/>
        <v>5.444563662174712</v>
      </c>
      <c r="BR130" s="27">
        <f t="shared" si="311"/>
        <v>-7.6922444238056187</v>
      </c>
      <c r="BS130" s="27">
        <f t="shared" si="311"/>
        <v>-7.6301822426082495</v>
      </c>
      <c r="BT130" s="27">
        <f t="shared" si="312"/>
        <v>-15.322426666413868</v>
      </c>
      <c r="BZ130" t="str">
        <f t="shared" si="323"/>
        <v>41 Administrative occupations</v>
      </c>
      <c r="CA130" s="68">
        <f t="shared" si="313"/>
        <v>-2.6086653449731223</v>
      </c>
      <c r="CB130" s="68">
        <f t="shared" si="313"/>
        <v>-0.99557529376123988</v>
      </c>
      <c r="CC130" s="68">
        <f t="shared" si="313"/>
        <v>-4.4438495715120094</v>
      </c>
      <c r="CD130" s="68">
        <f t="shared" si="313"/>
        <v>-5.482558723791664</v>
      </c>
      <c r="CE130" s="68">
        <f t="shared" si="314"/>
        <v>-9.9264082953036734</v>
      </c>
      <c r="CK130" t="str">
        <f t="shared" si="324"/>
        <v>41 Administrative occupations</v>
      </c>
      <c r="CL130" s="68">
        <f t="shared" si="315"/>
        <v>-0.25026330719626966</v>
      </c>
      <c r="CM130" s="68">
        <f t="shared" si="315"/>
        <v>-0.29297285969560649</v>
      </c>
      <c r="CN130" s="68">
        <f t="shared" si="315"/>
        <v>-0.86386676497999604</v>
      </c>
      <c r="CO130" s="68">
        <f t="shared" si="315"/>
        <v>-1.0234646691863996</v>
      </c>
      <c r="CP130" s="68">
        <f t="shared" si="316"/>
        <v>-1.8873314341663956</v>
      </c>
    </row>
    <row r="131" spans="1:94" x14ac:dyDescent="0.2">
      <c r="A131" t="str">
        <f t="shared" si="298"/>
        <v>42 Secretarial and related occupations</v>
      </c>
      <c r="B131" s="27">
        <f t="shared" si="299"/>
        <v>7.5609075452218177E-3</v>
      </c>
      <c r="C131" s="27">
        <f t="shared" si="299"/>
        <v>-8.9283919423203337E-3</v>
      </c>
      <c r="D131" s="27">
        <f t="shared" si="299"/>
        <v>3.9734697389926278E-2</v>
      </c>
      <c r="E131" s="27">
        <f t="shared" si="299"/>
        <v>6.9625520442459038E-2</v>
      </c>
      <c r="F131" s="27">
        <f t="shared" si="300"/>
        <v>0.10936021783238531</v>
      </c>
      <c r="L131" t="str">
        <f t="shared" si="317"/>
        <v>42 Secretarial and related occupations</v>
      </c>
      <c r="M131" s="27">
        <f t="shared" si="301"/>
        <v>0.11210266042769601</v>
      </c>
      <c r="N131" s="27">
        <f t="shared" si="301"/>
        <v>-0.10656666694085115</v>
      </c>
      <c r="O131" s="27">
        <f t="shared" si="301"/>
        <v>0.92693600032878631</v>
      </c>
      <c r="P131" s="27">
        <f t="shared" si="301"/>
        <v>0.65812431874868982</v>
      </c>
      <c r="Q131" s="27">
        <f t="shared" si="302"/>
        <v>1.5850603190774761</v>
      </c>
      <c r="W131" t="str">
        <f t="shared" si="318"/>
        <v>42 Secretarial and related occupations</v>
      </c>
      <c r="X131" s="27">
        <f t="shared" si="303"/>
        <v>-0.10380185465849268</v>
      </c>
      <c r="Y131" s="27">
        <f t="shared" si="303"/>
        <v>-0.16585315762446129</v>
      </c>
      <c r="Z131" s="27">
        <f t="shared" si="303"/>
        <v>1.9448840237359772</v>
      </c>
      <c r="AA131" s="27">
        <f t="shared" si="303"/>
        <v>1.9512625593783044</v>
      </c>
      <c r="AB131" s="27">
        <f t="shared" si="304"/>
        <v>3.8961465831142816</v>
      </c>
      <c r="AH131" t="str">
        <f t="shared" si="319"/>
        <v>42 Secretarial and related occupations</v>
      </c>
      <c r="AI131" s="27">
        <f t="shared" si="305"/>
        <v>-0.13381413258447772</v>
      </c>
      <c r="AJ131" s="27">
        <f t="shared" si="305"/>
        <v>-1.0404844597065477E-2</v>
      </c>
      <c r="AK131" s="27">
        <f t="shared" si="305"/>
        <v>0.7196835502895107</v>
      </c>
      <c r="AL131" s="27">
        <f t="shared" si="305"/>
        <v>0.47076916603042651</v>
      </c>
      <c r="AM131" s="27">
        <f t="shared" si="306"/>
        <v>1.1904527163199372</v>
      </c>
      <c r="AS131" t="str">
        <f t="shared" si="320"/>
        <v>42 Secretarial and related occupations</v>
      </c>
      <c r="AT131" s="27">
        <f t="shared" si="307"/>
        <v>-0.14709551723360592</v>
      </c>
      <c r="AU131" s="27">
        <f t="shared" si="307"/>
        <v>-2.5829350703917564E-2</v>
      </c>
      <c r="AV131" s="27">
        <f t="shared" si="307"/>
        <v>0.40094669639752767</v>
      </c>
      <c r="AW131" s="27">
        <f t="shared" si="307"/>
        <v>7.0481383595286884E-2</v>
      </c>
      <c r="AX131" s="27">
        <f t="shared" si="308"/>
        <v>0.47142807999281455</v>
      </c>
      <c r="BD131" t="str">
        <f t="shared" si="321"/>
        <v>42 Secretarial and related occupations</v>
      </c>
      <c r="BE131" s="27">
        <f t="shared" si="309"/>
        <v>-0.6701160219064306</v>
      </c>
      <c r="BF131" s="27">
        <f t="shared" si="309"/>
        <v>0.67972366491604319</v>
      </c>
      <c r="BG131" s="27">
        <f t="shared" si="309"/>
        <v>1.0126312997933011</v>
      </c>
      <c r="BH131" s="27">
        <f t="shared" si="309"/>
        <v>-3.3189918868956974</v>
      </c>
      <c r="BI131" s="27">
        <f t="shared" si="310"/>
        <v>-2.3063605871023962</v>
      </c>
      <c r="BO131" t="str">
        <f t="shared" si="322"/>
        <v>42 Secretarial and related occupations</v>
      </c>
      <c r="BP131" s="27">
        <f t="shared" si="311"/>
        <v>-1.5807510528089104</v>
      </c>
      <c r="BQ131" s="27">
        <f t="shared" si="311"/>
        <v>0.82081543404424373</v>
      </c>
      <c r="BR131" s="27">
        <f t="shared" si="311"/>
        <v>-1.268410103709642</v>
      </c>
      <c r="BS131" s="27">
        <f t="shared" si="311"/>
        <v>-3.7637713790639364</v>
      </c>
      <c r="BT131" s="27">
        <f t="shared" si="312"/>
        <v>-5.0321814827735789</v>
      </c>
      <c r="BZ131" t="str">
        <f t="shared" si="323"/>
        <v>42 Secretarial and related occupations</v>
      </c>
      <c r="CA131" s="68">
        <f t="shared" si="313"/>
        <v>-0.69579514875953841</v>
      </c>
      <c r="CB131" s="68">
        <f t="shared" si="313"/>
        <v>-0.80774577673745185</v>
      </c>
      <c r="CC131" s="68">
        <f t="shared" si="313"/>
        <v>-1.7658924812328305</v>
      </c>
      <c r="CD131" s="68">
        <f t="shared" si="313"/>
        <v>-2.5092451880328293</v>
      </c>
      <c r="CE131" s="68">
        <f t="shared" si="314"/>
        <v>-4.2751376692656597</v>
      </c>
      <c r="CK131" t="str">
        <f t="shared" si="324"/>
        <v>42 Secretarial and related occupations</v>
      </c>
      <c r="CL131" s="68">
        <f t="shared" si="315"/>
        <v>6.37299800040112E-2</v>
      </c>
      <c r="CM131" s="68">
        <f t="shared" si="315"/>
        <v>-0.21193453575173771</v>
      </c>
      <c r="CN131" s="68">
        <f t="shared" si="315"/>
        <v>7.2468647221511029E-2</v>
      </c>
      <c r="CO131" s="68">
        <f t="shared" si="315"/>
        <v>0.23870173179726373</v>
      </c>
      <c r="CP131" s="68">
        <f t="shared" si="316"/>
        <v>0.31117037901877476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1.36898362739209E-2</v>
      </c>
      <c r="C132" s="27">
        <f t="shared" si="299"/>
        <v>-1.4394794221050174E-2</v>
      </c>
      <c r="D132" s="27">
        <f t="shared" si="299"/>
        <v>7.8473184018922545E-3</v>
      </c>
      <c r="E132" s="27">
        <f t="shared" si="299"/>
        <v>1.8121373969418347E-2</v>
      </c>
      <c r="F132" s="27">
        <f t="shared" si="300"/>
        <v>2.5968692371310602E-2</v>
      </c>
      <c r="L132" t="str">
        <f t="shared" si="317"/>
        <v>51 Skilled agricultural and related trades</v>
      </c>
      <c r="M132" s="27">
        <f t="shared" si="301"/>
        <v>2.0587196006650904E-2</v>
      </c>
      <c r="N132" s="27">
        <f t="shared" si="301"/>
        <v>-4.7567695105420249E-2</v>
      </c>
      <c r="O132" s="27">
        <f t="shared" si="301"/>
        <v>8.0958006692882112E-2</v>
      </c>
      <c r="P132" s="27">
        <f t="shared" si="301"/>
        <v>0.16451919197066456</v>
      </c>
      <c r="Q132" s="27">
        <f t="shared" si="302"/>
        <v>0.24547719866354667</v>
      </c>
      <c r="W132" t="str">
        <f t="shared" si="318"/>
        <v>51 Skilled agricultural and related trades</v>
      </c>
      <c r="X132" s="27">
        <f t="shared" si="303"/>
        <v>8.0289699768802736E-2</v>
      </c>
      <c r="Y132" s="27">
        <f t="shared" si="303"/>
        <v>-0.10615216334145705</v>
      </c>
      <c r="Z132" s="27">
        <f t="shared" si="303"/>
        <v>0.2961590133916614</v>
      </c>
      <c r="AA132" s="27">
        <f t="shared" si="303"/>
        <v>0.73277187015142475</v>
      </c>
      <c r="AB132" s="27">
        <f t="shared" si="304"/>
        <v>1.0289308835430861</v>
      </c>
      <c r="AH132" t="str">
        <f t="shared" si="319"/>
        <v>51 Skilled agricultural and related trades</v>
      </c>
      <c r="AI132" s="27">
        <f t="shared" si="305"/>
        <v>0.10248244813851282</v>
      </c>
      <c r="AJ132" s="27">
        <f t="shared" si="305"/>
        <v>-9.6911869906150083E-2</v>
      </c>
      <c r="AK132" s="27">
        <f t="shared" si="305"/>
        <v>0.16501424682299759</v>
      </c>
      <c r="AL132" s="27">
        <f t="shared" si="305"/>
        <v>0.35586664749364916</v>
      </c>
      <c r="AM132" s="27">
        <f t="shared" si="306"/>
        <v>0.52088089431664675</v>
      </c>
      <c r="AS132" t="str">
        <f t="shared" si="320"/>
        <v>51 Skilled agricultural and related trades</v>
      </c>
      <c r="AT132" s="27">
        <f t="shared" si="307"/>
        <v>0.10260974397182687</v>
      </c>
      <c r="AU132" s="27">
        <f t="shared" si="307"/>
        <v>-5.0751468131336575E-2</v>
      </c>
      <c r="AV132" s="27">
        <f t="shared" si="307"/>
        <v>0.1380384224592508</v>
      </c>
      <c r="AW132" s="27">
        <f t="shared" si="307"/>
        <v>0.43581436653906236</v>
      </c>
      <c r="AX132" s="27">
        <f t="shared" si="308"/>
        <v>0.57385278899831316</v>
      </c>
      <c r="BD132" t="str">
        <f t="shared" si="321"/>
        <v>51 Skilled agricultural and related trades</v>
      </c>
      <c r="BE132" s="27">
        <f t="shared" si="309"/>
        <v>0.17856051640537518</v>
      </c>
      <c r="BF132" s="27">
        <f t="shared" si="309"/>
        <v>-0.28160946865312719</v>
      </c>
      <c r="BG132" s="27">
        <f t="shared" si="309"/>
        <v>-0.15426688808747846</v>
      </c>
      <c r="BH132" s="27">
        <f t="shared" si="309"/>
        <v>0.2198671300629409</v>
      </c>
      <c r="BI132" s="27">
        <f t="shared" si="310"/>
        <v>6.5600241975462437E-2</v>
      </c>
      <c r="BO132" t="str">
        <f t="shared" si="322"/>
        <v>51 Skilled agricultural and related trades</v>
      </c>
      <c r="BP132" s="27">
        <f t="shared" si="311"/>
        <v>5.35959061240181E-2</v>
      </c>
      <c r="BQ132" s="27">
        <f t="shared" si="311"/>
        <v>-0.47049257727929161</v>
      </c>
      <c r="BR132" s="27">
        <f t="shared" si="311"/>
        <v>-0.32098913727541989</v>
      </c>
      <c r="BS132" s="27">
        <f t="shared" si="311"/>
        <v>-0.20813294626367496</v>
      </c>
      <c r="BT132" s="27">
        <f t="shared" si="312"/>
        <v>-0.52912208353909485</v>
      </c>
      <c r="BZ132" t="str">
        <f t="shared" si="323"/>
        <v>51 Skilled agricultural and related trades</v>
      </c>
      <c r="CA132" s="68">
        <f t="shared" si="313"/>
        <v>-0.49497633135931141</v>
      </c>
      <c r="CB132" s="68">
        <f t="shared" si="313"/>
        <v>-0.29197992706040754</v>
      </c>
      <c r="CC132" s="68">
        <f t="shared" si="313"/>
        <v>7.2806961653411051E-3</v>
      </c>
      <c r="CD132" s="68">
        <f t="shared" si="313"/>
        <v>0.24873708438673869</v>
      </c>
      <c r="CE132" s="68">
        <f t="shared" si="314"/>
        <v>0.2560177805520798</v>
      </c>
      <c r="CK132" t="str">
        <f t="shared" si="324"/>
        <v>51 Skilled agricultural and related trades</v>
      </c>
      <c r="CL132" s="68">
        <f t="shared" si="315"/>
        <v>-0.10521297824463893</v>
      </c>
      <c r="CM132" s="68">
        <f t="shared" si="315"/>
        <v>-0.42981886295189509</v>
      </c>
      <c r="CN132" s="68">
        <f t="shared" si="315"/>
        <v>-5.4725014911682912E-3</v>
      </c>
      <c r="CO132" s="68">
        <f t="shared" si="315"/>
        <v>-0.50275479333350681</v>
      </c>
      <c r="CP132" s="68">
        <f t="shared" si="316"/>
        <v>-0.5082272948246751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2.6972774029358701E-3</v>
      </c>
      <c r="C133" s="27">
        <f t="shared" si="299"/>
        <v>-4.2908577959458669E-3</v>
      </c>
      <c r="D133" s="27">
        <f t="shared" si="299"/>
        <v>1.1911333385121389E-2</v>
      </c>
      <c r="E133" s="27">
        <f t="shared" si="299"/>
        <v>1.4892413491182789E-2</v>
      </c>
      <c r="F133" s="27">
        <f t="shared" si="300"/>
        <v>2.6803746876304178E-2</v>
      </c>
      <c r="L133" t="str">
        <f t="shared" si="317"/>
        <v>52 Skilled metal, electrical and electronic trades</v>
      </c>
      <c r="M133" s="27">
        <f t="shared" si="301"/>
        <v>0.13802450140344102</v>
      </c>
      <c r="N133" s="27">
        <f t="shared" si="301"/>
        <v>-0.19714829150412794</v>
      </c>
      <c r="O133" s="27">
        <f t="shared" si="301"/>
        <v>0.55662514521899908</v>
      </c>
      <c r="P133" s="27">
        <f t="shared" si="301"/>
        <v>0.57244814533138344</v>
      </c>
      <c r="Q133" s="27">
        <f t="shared" si="302"/>
        <v>1.1290732905503824</v>
      </c>
      <c r="W133" t="str">
        <f t="shared" si="318"/>
        <v>52 Skilled metal, electrical and electronic trades</v>
      </c>
      <c r="X133" s="27">
        <f t="shared" si="303"/>
        <v>0.20786958372177278</v>
      </c>
      <c r="Y133" s="27">
        <f t="shared" si="303"/>
        <v>-0.32798499843429307</v>
      </c>
      <c r="Z133" s="27">
        <f t="shared" si="303"/>
        <v>0.70592136075383594</v>
      </c>
      <c r="AA133" s="27">
        <f t="shared" si="303"/>
        <v>0.81212730504245378</v>
      </c>
      <c r="AB133" s="27">
        <f t="shared" si="304"/>
        <v>1.5180486657962897</v>
      </c>
      <c r="AH133" t="str">
        <f t="shared" si="319"/>
        <v>52 Skilled metal, electrical and electronic trades</v>
      </c>
      <c r="AI133" s="27">
        <f t="shared" si="305"/>
        <v>4.5509069325850082E-2</v>
      </c>
      <c r="AJ133" s="27">
        <f t="shared" si="305"/>
        <v>-6.9704965074397274E-2</v>
      </c>
      <c r="AK133" s="27">
        <f t="shared" si="305"/>
        <v>0.14197767574965348</v>
      </c>
      <c r="AL133" s="27">
        <f t="shared" si="305"/>
        <v>0.24760244580337643</v>
      </c>
      <c r="AM133" s="27">
        <f t="shared" si="306"/>
        <v>0.3895801215530299</v>
      </c>
      <c r="AS133" t="str">
        <f t="shared" si="320"/>
        <v>52 Skilled metal, electrical and electronic trades</v>
      </c>
      <c r="AT133" s="27">
        <f t="shared" si="307"/>
        <v>0.13896106571733791</v>
      </c>
      <c r="AU133" s="27">
        <f t="shared" si="307"/>
        <v>-0.37896025741116945</v>
      </c>
      <c r="AV133" s="27">
        <f t="shared" si="307"/>
        <v>0.56075421733275244</v>
      </c>
      <c r="AW133" s="27">
        <f t="shared" si="307"/>
        <v>0.66274092609052992</v>
      </c>
      <c r="AX133" s="27">
        <f t="shared" si="308"/>
        <v>1.2234951434232824</v>
      </c>
      <c r="BD133" t="str">
        <f t="shared" si="321"/>
        <v>52 Skilled metal, electrical and electronic trades</v>
      </c>
      <c r="BE133" s="27">
        <f t="shared" si="309"/>
        <v>0.65309062653466654</v>
      </c>
      <c r="BF133" s="27">
        <f t="shared" si="309"/>
        <v>-0.64191151308010674</v>
      </c>
      <c r="BG133" s="27">
        <f t="shared" si="309"/>
        <v>-1.5090835897978323</v>
      </c>
      <c r="BH133" s="27">
        <f t="shared" si="309"/>
        <v>-1.1342081596051763</v>
      </c>
      <c r="BI133" s="27">
        <f t="shared" si="310"/>
        <v>-2.6432917494030086</v>
      </c>
      <c r="BO133" t="str">
        <f t="shared" si="322"/>
        <v>52 Skilled metal, electrical and electronic trades</v>
      </c>
      <c r="BP133" s="27">
        <f t="shared" si="311"/>
        <v>-0.464557330393923</v>
      </c>
      <c r="BQ133" s="27">
        <f t="shared" si="311"/>
        <v>-0.75479361346887686</v>
      </c>
      <c r="BR133" s="27">
        <f t="shared" si="311"/>
        <v>-1.3692008636406978</v>
      </c>
      <c r="BS133" s="27">
        <f t="shared" si="311"/>
        <v>-2.0764541828984919</v>
      </c>
      <c r="BT133" s="27">
        <f t="shared" si="312"/>
        <v>-3.4456550465391897</v>
      </c>
      <c r="BZ133" t="str">
        <f t="shared" si="323"/>
        <v>52 Skilled metal, electrical and electronic trades</v>
      </c>
      <c r="CA133" s="68">
        <f t="shared" si="313"/>
        <v>-0.82892322525650375</v>
      </c>
      <c r="CB133" s="68">
        <f t="shared" si="313"/>
        <v>-0.75425925211946954</v>
      </c>
      <c r="CC133" s="68">
        <f t="shared" si="313"/>
        <v>-8.8693740217744121E-2</v>
      </c>
      <c r="CD133" s="68">
        <f t="shared" si="313"/>
        <v>-1.7253521837808061</v>
      </c>
      <c r="CE133" s="68">
        <f t="shared" si="314"/>
        <v>-1.8140459239985502</v>
      </c>
      <c r="CK133" t="str">
        <f t="shared" si="324"/>
        <v>52 Skilled metal, electrical and electronic trades</v>
      </c>
      <c r="CL133" s="68">
        <f t="shared" si="315"/>
        <v>0.11581864323615143</v>
      </c>
      <c r="CM133" s="68">
        <f t="shared" si="315"/>
        <v>-0.57762487545673902</v>
      </c>
      <c r="CN133" s="68">
        <f t="shared" si="315"/>
        <v>-0.13851902202904132</v>
      </c>
      <c r="CO133" s="68">
        <f t="shared" si="315"/>
        <v>-0.56616490694954957</v>
      </c>
      <c r="CP133" s="68">
        <f t="shared" si="316"/>
        <v>-0.70468392897859089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-6.3447009721688367E-3</v>
      </c>
      <c r="C134" s="27">
        <f t="shared" si="299"/>
        <v>-5.7353650185788391E-3</v>
      </c>
      <c r="D134" s="27">
        <f t="shared" si="299"/>
        <v>8.1080844521084494E-3</v>
      </c>
      <c r="E134" s="27">
        <f t="shared" si="299"/>
        <v>1.1190769836666621E-3</v>
      </c>
      <c r="F134" s="27">
        <f t="shared" si="300"/>
        <v>9.2271614357751115E-3</v>
      </c>
      <c r="L134" t="str">
        <f t="shared" si="317"/>
        <v>53 Skilled construction and building trades</v>
      </c>
      <c r="M134" s="27">
        <f t="shared" si="301"/>
        <v>4.9401580978571391E-3</v>
      </c>
      <c r="N134" s="27">
        <f t="shared" si="301"/>
        <v>-0.10111271377237574</v>
      </c>
      <c r="O134" s="27">
        <f t="shared" si="301"/>
        <v>0.15833612405384095</v>
      </c>
      <c r="P134" s="27">
        <f t="shared" si="301"/>
        <v>0.10920346831122907</v>
      </c>
      <c r="Q134" s="27">
        <f t="shared" si="302"/>
        <v>0.26753959236507002</v>
      </c>
      <c r="W134" t="str">
        <f t="shared" si="318"/>
        <v>53 Skilled construction and building trades</v>
      </c>
      <c r="X134" s="27">
        <f t="shared" si="303"/>
        <v>-1.0929014110035107E-2</v>
      </c>
      <c r="Y134" s="27">
        <f t="shared" si="303"/>
        <v>-0.19835849088875346</v>
      </c>
      <c r="Z134" s="27">
        <f t="shared" si="303"/>
        <v>0.35562543080241071</v>
      </c>
      <c r="AA134" s="27">
        <f t="shared" si="303"/>
        <v>0.32907685636382555</v>
      </c>
      <c r="AB134" s="27">
        <f t="shared" si="304"/>
        <v>0.68470228716623627</v>
      </c>
      <c r="AH134" t="str">
        <f t="shared" si="319"/>
        <v>53 Skilled construction and building trades</v>
      </c>
      <c r="AI134" s="27">
        <f t="shared" si="305"/>
        <v>7.1982962728795452E-2</v>
      </c>
      <c r="AJ134" s="27">
        <f t="shared" si="305"/>
        <v>-0.12624638278733336</v>
      </c>
      <c r="AK134" s="27">
        <f t="shared" si="305"/>
        <v>0.22385478749602283</v>
      </c>
      <c r="AL134" s="27">
        <f t="shared" si="305"/>
        <v>0.24777943781512191</v>
      </c>
      <c r="AM134" s="27">
        <f t="shared" si="306"/>
        <v>0.47163422531114474</v>
      </c>
      <c r="AS134" t="str">
        <f t="shared" si="320"/>
        <v>53 Skilled construction and building trades</v>
      </c>
      <c r="AT134" s="27">
        <f t="shared" si="307"/>
        <v>-2.3792780847361916E-2</v>
      </c>
      <c r="AU134" s="27">
        <f t="shared" si="307"/>
        <v>-0.16307966349914627</v>
      </c>
      <c r="AV134" s="27">
        <f t="shared" si="307"/>
        <v>0.34229218157580266</v>
      </c>
      <c r="AW134" s="27">
        <f t="shared" si="307"/>
        <v>0.22555726629470341</v>
      </c>
      <c r="AX134" s="27">
        <f t="shared" si="308"/>
        <v>0.56784944787050606</v>
      </c>
      <c r="BD134" t="str">
        <f t="shared" si="321"/>
        <v>53 Skilled construction and building trades</v>
      </c>
      <c r="BE134" s="27">
        <f t="shared" si="309"/>
        <v>-0.31734934772154766</v>
      </c>
      <c r="BF134" s="27">
        <f t="shared" si="309"/>
        <v>-1.5458347658070029</v>
      </c>
      <c r="BG134" s="27">
        <f t="shared" si="309"/>
        <v>-0.83902707375983177</v>
      </c>
      <c r="BH134" s="27">
        <f t="shared" si="309"/>
        <v>-1.1539576567582088</v>
      </c>
      <c r="BI134" s="27">
        <f t="shared" si="310"/>
        <v>-1.9929847305180406</v>
      </c>
      <c r="BO134" t="str">
        <f t="shared" si="322"/>
        <v>53 Skilled construction and building trades</v>
      </c>
      <c r="BP134" s="27">
        <f t="shared" si="311"/>
        <v>-0.10769716196533885</v>
      </c>
      <c r="BQ134" s="27">
        <f t="shared" si="311"/>
        <v>-1.2263505746417156</v>
      </c>
      <c r="BR134" s="27">
        <f t="shared" si="311"/>
        <v>-3.9026722155908189E-2</v>
      </c>
      <c r="BS134" s="27">
        <f t="shared" si="311"/>
        <v>-1.3711419615784912</v>
      </c>
      <c r="BT134" s="27">
        <f t="shared" si="312"/>
        <v>-1.4101686837343994</v>
      </c>
      <c r="BZ134" t="str">
        <f t="shared" si="323"/>
        <v>53 Skilled construction and building trades</v>
      </c>
      <c r="CA134" s="68">
        <f t="shared" si="313"/>
        <v>-1.1402062416360224</v>
      </c>
      <c r="CB134" s="68">
        <f t="shared" si="313"/>
        <v>-1.1294050104911832</v>
      </c>
      <c r="CC134" s="68">
        <f t="shared" si="313"/>
        <v>0.29480216550504323</v>
      </c>
      <c r="CD134" s="68">
        <f t="shared" si="313"/>
        <v>-0.99591187639413281</v>
      </c>
      <c r="CE134" s="68">
        <f t="shared" si="314"/>
        <v>-0.70110971088908958</v>
      </c>
      <c r="CK134" t="str">
        <f t="shared" si="324"/>
        <v>53 Skilled construction and building trades</v>
      </c>
      <c r="CL134" s="68">
        <f t="shared" si="315"/>
        <v>-0.23828259499742188</v>
      </c>
      <c r="CM134" s="68">
        <f t="shared" si="315"/>
        <v>-1.0627583405882439</v>
      </c>
      <c r="CN134" s="68">
        <f t="shared" si="315"/>
        <v>-0.49721625659648327</v>
      </c>
      <c r="CO134" s="68">
        <f t="shared" si="315"/>
        <v>-1.3791796647915442</v>
      </c>
      <c r="CP134" s="68">
        <f t="shared" si="316"/>
        <v>-1.8763959213880275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-1.8772985255271338E-2</v>
      </c>
      <c r="C135" s="27">
        <f t="shared" si="299"/>
        <v>-9.526526553887707E-3</v>
      </c>
      <c r="D135" s="27">
        <f t="shared" si="299"/>
        <v>4.4652152837987402E-2</v>
      </c>
      <c r="E135" s="27">
        <f t="shared" si="299"/>
        <v>5.2407832298710391E-2</v>
      </c>
      <c r="F135" s="27">
        <f t="shared" si="300"/>
        <v>9.7059985136697793E-2</v>
      </c>
      <c r="L135" t="str">
        <f t="shared" si="317"/>
        <v>54 Textiles, printing and other skilled trades</v>
      </c>
      <c r="M135" s="27">
        <f t="shared" si="301"/>
        <v>4.9094544718103927E-2</v>
      </c>
      <c r="N135" s="27">
        <f t="shared" si="301"/>
        <v>1.0611073357245204E-2</v>
      </c>
      <c r="O135" s="27">
        <f t="shared" si="301"/>
        <v>0.38826731653295654</v>
      </c>
      <c r="P135" s="27">
        <f t="shared" si="301"/>
        <v>0.52983598826871936</v>
      </c>
      <c r="Q135" s="27">
        <f t="shared" si="302"/>
        <v>0.9181033048016759</v>
      </c>
      <c r="W135" t="str">
        <f t="shared" si="318"/>
        <v>54 Textiles, printing and other skilled trades</v>
      </c>
      <c r="X135" s="27">
        <f t="shared" si="303"/>
        <v>-0.18450621296444858</v>
      </c>
      <c r="Y135" s="27">
        <f t="shared" si="303"/>
        <v>1.214235015668641E-2</v>
      </c>
      <c r="Z135" s="27">
        <f t="shared" si="303"/>
        <v>0.41015085790474903</v>
      </c>
      <c r="AA135" s="27">
        <f t="shared" si="303"/>
        <v>0.37560341733835223</v>
      </c>
      <c r="AB135" s="27">
        <f t="shared" si="304"/>
        <v>0.78575427524310126</v>
      </c>
      <c r="AH135" t="str">
        <f t="shared" si="319"/>
        <v>54 Textiles, printing and other skilled trades</v>
      </c>
      <c r="AI135" s="27">
        <f t="shared" si="305"/>
        <v>-5.7098237592030365E-2</v>
      </c>
      <c r="AJ135" s="27">
        <f t="shared" si="305"/>
        <v>-2.9118622066618305E-2</v>
      </c>
      <c r="AK135" s="27">
        <f t="shared" si="305"/>
        <v>8.6391848654097103E-2</v>
      </c>
      <c r="AL135" s="27">
        <f t="shared" si="305"/>
        <v>0.14542057564551836</v>
      </c>
      <c r="AM135" s="27">
        <f t="shared" si="306"/>
        <v>0.23181242429961546</v>
      </c>
      <c r="AS135" t="str">
        <f t="shared" si="320"/>
        <v>54 Textiles, printing and other skilled trades</v>
      </c>
      <c r="AT135" s="27">
        <f t="shared" si="307"/>
        <v>-0.11764276789839845</v>
      </c>
      <c r="AU135" s="27">
        <f t="shared" si="307"/>
        <v>-4.5597965820985853E-2</v>
      </c>
      <c r="AV135" s="27">
        <f t="shared" si="307"/>
        <v>0.14410575987465124</v>
      </c>
      <c r="AW135" s="27">
        <f t="shared" si="307"/>
        <v>0.13540435177493337</v>
      </c>
      <c r="AX135" s="27">
        <f t="shared" si="308"/>
        <v>0.27951011164958461</v>
      </c>
      <c r="BD135" t="str">
        <f t="shared" si="321"/>
        <v>54 Textiles, printing and other skilled trades</v>
      </c>
      <c r="BE135" s="27">
        <f t="shared" si="309"/>
        <v>-0.61471664887335464</v>
      </c>
      <c r="BF135" s="27">
        <f t="shared" si="309"/>
        <v>0.15521591434097814</v>
      </c>
      <c r="BG135" s="27">
        <f t="shared" si="309"/>
        <v>4.093110897864527E-2</v>
      </c>
      <c r="BH135" s="27">
        <f t="shared" si="309"/>
        <v>0.29878234544825499</v>
      </c>
      <c r="BI135" s="27">
        <f t="shared" si="310"/>
        <v>0.33971345442690026</v>
      </c>
      <c r="BO135" t="str">
        <f t="shared" si="322"/>
        <v>54 Textiles, printing and other skilled trades</v>
      </c>
      <c r="BP135" s="27">
        <f t="shared" si="311"/>
        <v>-1.364895559932136</v>
      </c>
      <c r="BQ135" s="27">
        <f t="shared" si="311"/>
        <v>0.36833031409734485</v>
      </c>
      <c r="BR135" s="27">
        <f t="shared" si="311"/>
        <v>-1.0982222704573505</v>
      </c>
      <c r="BS135" s="27">
        <f t="shared" si="311"/>
        <v>-1.0289107008839271</v>
      </c>
      <c r="BT135" s="27">
        <f t="shared" si="312"/>
        <v>-2.1271329713412777</v>
      </c>
      <c r="BZ135" t="str">
        <f t="shared" si="323"/>
        <v>54 Textiles, printing and other skilled trades</v>
      </c>
      <c r="CA135" s="68">
        <f t="shared" si="313"/>
        <v>-1.1105863680463051</v>
      </c>
      <c r="CB135" s="68">
        <f t="shared" si="313"/>
        <v>-0.20467742624965535</v>
      </c>
      <c r="CC135" s="68">
        <f t="shared" si="313"/>
        <v>-0.4221356387173989</v>
      </c>
      <c r="CD135" s="68">
        <f t="shared" si="313"/>
        <v>-1.1777921852597371</v>
      </c>
      <c r="CE135" s="68">
        <f t="shared" si="314"/>
        <v>-1.599927823977136</v>
      </c>
      <c r="CK135" t="str">
        <f t="shared" si="324"/>
        <v>54 Textiles, printing and other skilled trades</v>
      </c>
      <c r="CL135" s="68">
        <f t="shared" si="315"/>
        <v>-0.32633506836645543</v>
      </c>
      <c r="CM135" s="68">
        <f t="shared" si="315"/>
        <v>-0.39069382041135703</v>
      </c>
      <c r="CN135" s="68">
        <f t="shared" si="315"/>
        <v>-0.60618219968265774</v>
      </c>
      <c r="CO135" s="68">
        <f t="shared" si="315"/>
        <v>-0.51830650970758663</v>
      </c>
      <c r="CP135" s="68">
        <f t="shared" si="316"/>
        <v>-1.1244887093902443</v>
      </c>
    </row>
    <row r="136" spans="1:94" x14ac:dyDescent="0.2">
      <c r="A136" t="str">
        <f t="shared" si="298"/>
        <v>61 Caring personal service occupations</v>
      </c>
      <c r="B136" s="27">
        <f t="shared" si="299"/>
        <v>9.677864401388403E-3</v>
      </c>
      <c r="C136" s="27">
        <f t="shared" si="299"/>
        <v>-1.1686361189906666E-2</v>
      </c>
      <c r="D136" s="27">
        <f t="shared" si="299"/>
        <v>3.9688473369371369E-2</v>
      </c>
      <c r="E136" s="27">
        <f t="shared" si="299"/>
        <v>4.9610860111818464E-2</v>
      </c>
      <c r="F136" s="27">
        <f t="shared" si="300"/>
        <v>8.9299333481189833E-2</v>
      </c>
      <c r="L136" t="str">
        <f t="shared" si="317"/>
        <v>61 Caring personal service occupations</v>
      </c>
      <c r="M136" s="27">
        <f t="shared" si="301"/>
        <v>0.88091366853857611</v>
      </c>
      <c r="N136" s="27">
        <f t="shared" si="301"/>
        <v>-0.62270731163478121</v>
      </c>
      <c r="O136" s="27">
        <f t="shared" si="301"/>
        <v>1.927556937058585</v>
      </c>
      <c r="P136" s="27">
        <f t="shared" si="301"/>
        <v>2.7514672183459306</v>
      </c>
      <c r="Q136" s="27">
        <f t="shared" si="302"/>
        <v>4.679024155404516</v>
      </c>
      <c r="W136" t="str">
        <f t="shared" si="318"/>
        <v>61 Caring personal service occupations</v>
      </c>
      <c r="X136" s="27">
        <f t="shared" si="303"/>
        <v>1.3587278680941743</v>
      </c>
      <c r="Y136" s="27">
        <f t="shared" si="303"/>
        <v>-1.2246789046058915</v>
      </c>
      <c r="Z136" s="27">
        <f t="shared" si="303"/>
        <v>2.490711953078609</v>
      </c>
      <c r="AA136" s="27">
        <f t="shared" si="303"/>
        <v>1.9500353923989167</v>
      </c>
      <c r="AB136" s="27">
        <f t="shared" si="304"/>
        <v>4.4407473454775257</v>
      </c>
      <c r="AH136" t="str">
        <f t="shared" si="319"/>
        <v>61 Caring personal service occupations</v>
      </c>
      <c r="AI136" s="27">
        <f t="shared" si="305"/>
        <v>-1.1362877881577305E-2</v>
      </c>
      <c r="AJ136" s="27">
        <f t="shared" si="305"/>
        <v>-1.0437125937453162</v>
      </c>
      <c r="AK136" s="27">
        <f t="shared" si="305"/>
        <v>0.88801217821383904</v>
      </c>
      <c r="AL136" s="27">
        <f t="shared" si="305"/>
        <v>-7.7472255192578388E-2</v>
      </c>
      <c r="AM136" s="27">
        <f t="shared" si="306"/>
        <v>0.81053992302126066</v>
      </c>
      <c r="AS136" t="str">
        <f t="shared" si="320"/>
        <v>61 Caring personal service occupations</v>
      </c>
      <c r="AT136" s="27">
        <f t="shared" si="307"/>
        <v>0.39068448097621378</v>
      </c>
      <c r="AU136" s="27">
        <f t="shared" si="307"/>
        <v>-0.59808358440426712</v>
      </c>
      <c r="AV136" s="27">
        <f t="shared" si="307"/>
        <v>0.64097259633938553</v>
      </c>
      <c r="AW136" s="27">
        <f t="shared" si="307"/>
        <v>0.27979548545609934</v>
      </c>
      <c r="AX136" s="27">
        <f t="shared" si="308"/>
        <v>0.92076808179548486</v>
      </c>
      <c r="BD136" t="str">
        <f t="shared" si="321"/>
        <v>61 Caring personal service occupations</v>
      </c>
      <c r="BE136" s="27">
        <f t="shared" si="309"/>
        <v>3.8218971035170881</v>
      </c>
      <c r="BF136" s="27">
        <f t="shared" si="309"/>
        <v>1.0516002994353641</v>
      </c>
      <c r="BG136" s="27">
        <f t="shared" si="309"/>
        <v>5.3205573480289061</v>
      </c>
      <c r="BH136" s="27">
        <f t="shared" si="309"/>
        <v>10.93632758834223</v>
      </c>
      <c r="BI136" s="27">
        <f t="shared" si="310"/>
        <v>16.256884936371137</v>
      </c>
      <c r="BO136" t="str">
        <f t="shared" si="322"/>
        <v>61 Caring personal service occupations</v>
      </c>
      <c r="BP136" s="27">
        <f t="shared" si="311"/>
        <v>-0.47136970013700363</v>
      </c>
      <c r="BQ136" s="27">
        <f t="shared" si="311"/>
        <v>1.7434775672037652</v>
      </c>
      <c r="BR136" s="27">
        <f t="shared" si="311"/>
        <v>-2.9675472348176655</v>
      </c>
      <c r="BS136" s="27">
        <f t="shared" si="311"/>
        <v>-4.7659608441538026</v>
      </c>
      <c r="BT136" s="27">
        <f t="shared" si="312"/>
        <v>-7.7335080789714681</v>
      </c>
      <c r="BZ136" t="str">
        <f t="shared" si="323"/>
        <v>61 Caring personal service occupations</v>
      </c>
      <c r="CA136" s="68">
        <f t="shared" si="313"/>
        <v>-2.9518860509702405</v>
      </c>
      <c r="CB136" s="68">
        <f t="shared" si="313"/>
        <v>-0.80393564031182096</v>
      </c>
      <c r="CC136" s="68">
        <f t="shared" si="313"/>
        <v>-1.0830540515489293</v>
      </c>
      <c r="CD136" s="68">
        <f t="shared" si="313"/>
        <v>-0.67226594818782148</v>
      </c>
      <c r="CE136" s="68">
        <f t="shared" si="314"/>
        <v>-1.7553199997367508</v>
      </c>
      <c r="CK136" t="str">
        <f t="shared" si="324"/>
        <v>61 Caring personal service occupations</v>
      </c>
      <c r="CL136" s="68">
        <f t="shared" si="315"/>
        <v>-4.7816506706090944E-3</v>
      </c>
      <c r="CM136" s="68">
        <f t="shared" si="315"/>
        <v>-0.19644055699159824</v>
      </c>
      <c r="CN136" s="68">
        <f t="shared" si="315"/>
        <v>6.5265456642068842E-2</v>
      </c>
      <c r="CO136" s="68">
        <f t="shared" si="315"/>
        <v>-0.1650814321688876</v>
      </c>
      <c r="CP136" s="68">
        <f t="shared" si="316"/>
        <v>-9.9815975526818757E-2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1.545580470527004E-2</v>
      </c>
      <c r="C137" s="27">
        <f t="shared" si="299"/>
        <v>1.6226797861942713E-3</v>
      </c>
      <c r="D137" s="27">
        <f t="shared" si="299"/>
        <v>2.7801680703631579E-2</v>
      </c>
      <c r="E137" s="27">
        <f t="shared" si="299"/>
        <v>5.0040856097846101E-2</v>
      </c>
      <c r="F137" s="27">
        <f t="shared" si="300"/>
        <v>7.784253680147768E-2</v>
      </c>
      <c r="L137" t="str">
        <f t="shared" si="317"/>
        <v>62 Leisure, travel and related personal service occupations</v>
      </c>
      <c r="M137" s="27">
        <f t="shared" si="301"/>
        <v>0.15881442492314091</v>
      </c>
      <c r="N137" s="27">
        <f t="shared" si="301"/>
        <v>-0.15474760415207384</v>
      </c>
      <c r="O137" s="27">
        <f t="shared" si="301"/>
        <v>0.24866668020858912</v>
      </c>
      <c r="P137" s="27">
        <f t="shared" si="301"/>
        <v>0.41710206746793876</v>
      </c>
      <c r="Q137" s="27">
        <f t="shared" si="302"/>
        <v>0.66576874767652794</v>
      </c>
      <c r="W137" t="str">
        <f t="shared" si="318"/>
        <v>62 Leisure, travel and related personal service occupations</v>
      </c>
      <c r="X137" s="27">
        <f t="shared" si="303"/>
        <v>0.68185843484665432</v>
      </c>
      <c r="Y137" s="27">
        <f t="shared" si="303"/>
        <v>-0.39006003960311286</v>
      </c>
      <c r="Z137" s="27">
        <f t="shared" si="303"/>
        <v>0.76241968922694436</v>
      </c>
      <c r="AA137" s="27">
        <f t="shared" si="303"/>
        <v>1.1789952467805742</v>
      </c>
      <c r="AB137" s="27">
        <f t="shared" si="304"/>
        <v>1.9414149360075186</v>
      </c>
      <c r="AH137" t="str">
        <f t="shared" si="319"/>
        <v>62 Leisure, travel and related personal service occupations</v>
      </c>
      <c r="AI137" s="27">
        <f t="shared" si="305"/>
        <v>0.47114914315781453</v>
      </c>
      <c r="AJ137" s="27">
        <f t="shared" si="305"/>
        <v>-0.24632054654400459</v>
      </c>
      <c r="AK137" s="27">
        <f t="shared" si="305"/>
        <v>0.29395248242387417</v>
      </c>
      <c r="AL137" s="27">
        <f t="shared" si="305"/>
        <v>0.51588933107258605</v>
      </c>
      <c r="AM137" s="27">
        <f t="shared" si="306"/>
        <v>0.80984181349646023</v>
      </c>
      <c r="AS137" t="str">
        <f t="shared" si="320"/>
        <v>62 Leisure, travel and related personal service occupations</v>
      </c>
      <c r="AT137" s="27">
        <f t="shared" si="307"/>
        <v>0.61401190268979078</v>
      </c>
      <c r="AU137" s="27">
        <f t="shared" si="307"/>
        <v>-0.11642605882061052</v>
      </c>
      <c r="AV137" s="27">
        <f t="shared" si="307"/>
        <v>0.42801248644221146</v>
      </c>
      <c r="AW137" s="27">
        <f t="shared" si="307"/>
        <v>0.79446507536515876</v>
      </c>
      <c r="AX137" s="27">
        <f t="shared" si="308"/>
        <v>1.2224775618073702</v>
      </c>
      <c r="BD137" t="str">
        <f t="shared" si="321"/>
        <v>62 Leisure, travel and related personal service occupations</v>
      </c>
      <c r="BE137" s="27">
        <f t="shared" si="309"/>
        <v>0.99184034983657465</v>
      </c>
      <c r="BF137" s="27">
        <f t="shared" si="309"/>
        <v>-4.5473510256523575E-2</v>
      </c>
      <c r="BG137" s="27">
        <f t="shared" si="309"/>
        <v>-0.52767366051074216</v>
      </c>
      <c r="BH137" s="27">
        <f t="shared" si="309"/>
        <v>-0.51722093734637475</v>
      </c>
      <c r="BI137" s="27">
        <f t="shared" si="310"/>
        <v>-1.0448945978571169</v>
      </c>
      <c r="BO137" t="str">
        <f t="shared" si="322"/>
        <v>62 Leisure, travel and related personal service occupations</v>
      </c>
      <c r="BP137" s="27">
        <f t="shared" si="311"/>
        <v>0.40248846016093953</v>
      </c>
      <c r="BQ137" s="27">
        <f t="shared" si="311"/>
        <v>0.51098457021059751</v>
      </c>
      <c r="BR137" s="27">
        <f t="shared" si="311"/>
        <v>-1.5422294874253542</v>
      </c>
      <c r="BS137" s="27">
        <f t="shared" si="311"/>
        <v>-1.3887615870260213</v>
      </c>
      <c r="BT137" s="27">
        <f t="shared" si="312"/>
        <v>-2.9309910744513754</v>
      </c>
      <c r="BZ137" t="str">
        <f t="shared" si="323"/>
        <v>62 Leisure, travel and related personal service occupations</v>
      </c>
      <c r="CA137" s="68">
        <f t="shared" si="313"/>
        <v>0.72896780776900538</v>
      </c>
      <c r="CB137" s="68">
        <f t="shared" si="313"/>
        <v>-0.67790541307911756</v>
      </c>
      <c r="CC137" s="68">
        <f t="shared" si="313"/>
        <v>-0.46695222184335794</v>
      </c>
      <c r="CD137" s="68">
        <f t="shared" si="313"/>
        <v>-1.2696564998902802</v>
      </c>
      <c r="CE137" s="68">
        <f t="shared" si="314"/>
        <v>-1.7366087217336381</v>
      </c>
      <c r="CK137" t="str">
        <f t="shared" si="324"/>
        <v>62 Leisure, travel and related personal service occupations</v>
      </c>
      <c r="CL137" s="68">
        <f t="shared" si="315"/>
        <v>-3.6572453969305752E-2</v>
      </c>
      <c r="CM137" s="68">
        <f t="shared" si="315"/>
        <v>-0.35002235739578991</v>
      </c>
      <c r="CN137" s="68">
        <f t="shared" si="315"/>
        <v>-0.34536669174648549</v>
      </c>
      <c r="CO137" s="68">
        <f t="shared" si="315"/>
        <v>-0.45561613319335947</v>
      </c>
      <c r="CP137" s="68">
        <f t="shared" si="316"/>
        <v>-0.80098282493984496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5.3980997007478659E-6</v>
      </c>
      <c r="C138" s="27">
        <f t="shared" si="299"/>
        <v>-2.1390058199590584E-6</v>
      </c>
      <c r="D138" s="27">
        <f t="shared" si="299"/>
        <v>9.6985354280931238E-4</v>
      </c>
      <c r="E138" s="27">
        <f t="shared" si="299"/>
        <v>1.9669486792604418E-3</v>
      </c>
      <c r="F138" s="27">
        <f t="shared" si="300"/>
        <v>2.9368022220697542E-3</v>
      </c>
      <c r="L138" t="str">
        <f t="shared" si="317"/>
        <v>63 Community and civil enforcement occupations</v>
      </c>
      <c r="M138" s="27">
        <f t="shared" si="301"/>
        <v>-3.1827000575944397E-3</v>
      </c>
      <c r="N138" s="27">
        <f t="shared" si="301"/>
        <v>5.1438052108569582E-3</v>
      </c>
      <c r="O138" s="27">
        <f t="shared" si="301"/>
        <v>7.6679236103234655E-3</v>
      </c>
      <c r="P138" s="27">
        <f t="shared" si="301"/>
        <v>2.409152718228575E-2</v>
      </c>
      <c r="Q138" s="27">
        <f t="shared" si="302"/>
        <v>3.1759450792609216E-2</v>
      </c>
      <c r="W138" t="str">
        <f t="shared" si="318"/>
        <v>63 Community and civil enforcement occupations</v>
      </c>
      <c r="X138" s="27">
        <f t="shared" si="303"/>
        <v>1.2386869307793286E-2</v>
      </c>
      <c r="Y138" s="27">
        <f t="shared" si="303"/>
        <v>1.860397989051038E-2</v>
      </c>
      <c r="Z138" s="27">
        <f t="shared" si="303"/>
        <v>3.9050446105204473E-2</v>
      </c>
      <c r="AA138" s="27">
        <f t="shared" si="303"/>
        <v>8.1087315896730461E-2</v>
      </c>
      <c r="AB138" s="27">
        <f t="shared" si="304"/>
        <v>0.12013776200193493</v>
      </c>
      <c r="AH138" t="str">
        <f t="shared" si="319"/>
        <v>63 Community and civil enforcement occupations</v>
      </c>
      <c r="AI138" s="27">
        <f t="shared" si="305"/>
        <v>-1.4439510622103607E-3</v>
      </c>
      <c r="AJ138" s="27">
        <f t="shared" si="305"/>
        <v>1.4207918651912121E-2</v>
      </c>
      <c r="AK138" s="27">
        <f t="shared" si="305"/>
        <v>-5.6859548596121384E-4</v>
      </c>
      <c r="AL138" s="27">
        <f t="shared" si="305"/>
        <v>2.1300722570731415E-2</v>
      </c>
      <c r="AM138" s="27">
        <f t="shared" si="306"/>
        <v>2.0732127084770201E-2</v>
      </c>
      <c r="AS138" t="str">
        <f t="shared" si="320"/>
        <v>63 Community and civil enforcement occupations</v>
      </c>
      <c r="AT138" s="27">
        <f t="shared" si="307"/>
        <v>-4.2551211720253737E-3</v>
      </c>
      <c r="AU138" s="27">
        <f t="shared" si="307"/>
        <v>7.5980180088834337E-3</v>
      </c>
      <c r="AV138" s="27">
        <f t="shared" si="307"/>
        <v>-4.5847561710739143E-3</v>
      </c>
      <c r="AW138" s="27">
        <f t="shared" si="307"/>
        <v>7.0504249691239335E-3</v>
      </c>
      <c r="AX138" s="27">
        <f t="shared" si="308"/>
        <v>2.4656687980500192E-3</v>
      </c>
      <c r="BD138" t="str">
        <f t="shared" si="321"/>
        <v>63 Community and civil enforcement occupations</v>
      </c>
      <c r="BE138" s="27">
        <f t="shared" si="309"/>
        <v>-5.5997551571390802E-2</v>
      </c>
      <c r="BF138" s="27">
        <f t="shared" si="309"/>
        <v>8.6478002220344408E-2</v>
      </c>
      <c r="BG138" s="27">
        <f t="shared" si="309"/>
        <v>-8.9668341146591279E-2</v>
      </c>
      <c r="BH138" s="27">
        <f t="shared" si="309"/>
        <v>2.5226327607578258E-2</v>
      </c>
      <c r="BI138" s="27">
        <f t="shared" si="310"/>
        <v>-6.4442013539013021E-2</v>
      </c>
      <c r="BO138" t="str">
        <f t="shared" si="322"/>
        <v>63 Community and civil enforcement occupations</v>
      </c>
      <c r="BP138" s="27">
        <f t="shared" si="311"/>
        <v>-5.1351417059187776E-2</v>
      </c>
      <c r="BQ138" s="27">
        <f t="shared" si="311"/>
        <v>0.10247115560081571</v>
      </c>
      <c r="BR138" s="27">
        <f t="shared" si="311"/>
        <v>-0.10621491049536383</v>
      </c>
      <c r="BS138" s="27">
        <f t="shared" si="311"/>
        <v>-1.7933613987376001E-2</v>
      </c>
      <c r="BT138" s="27">
        <f t="shared" si="312"/>
        <v>-0.12414852448273983</v>
      </c>
      <c r="BZ138" t="str">
        <f t="shared" si="323"/>
        <v>63 Community and civil enforcement occupations</v>
      </c>
      <c r="CA138" s="68">
        <f t="shared" si="313"/>
        <v>-4.7242362012178046E-2</v>
      </c>
      <c r="CB138" s="68">
        <f t="shared" si="313"/>
        <v>6.0919158175109539E-2</v>
      </c>
      <c r="CC138" s="68">
        <f t="shared" si="313"/>
        <v>-5.729732380905378E-2</v>
      </c>
      <c r="CD138" s="68">
        <f t="shared" si="313"/>
        <v>-3.6854447470324014E-2</v>
      </c>
      <c r="CE138" s="68">
        <f t="shared" si="314"/>
        <v>-9.4151771279377794E-2</v>
      </c>
      <c r="CK138" t="str">
        <f t="shared" si="324"/>
        <v>63 Community and civil enforcement occupations</v>
      </c>
      <c r="CL138" s="68">
        <f t="shared" si="315"/>
        <v>-2.5377158897047364E-2</v>
      </c>
      <c r="CM138" s="68">
        <f t="shared" si="315"/>
        <v>1.237722858703301E-2</v>
      </c>
      <c r="CN138" s="68">
        <f t="shared" si="315"/>
        <v>-3.4901430842158729E-2</v>
      </c>
      <c r="CO138" s="68">
        <f t="shared" si="315"/>
        <v>-1.3620460678091587E-2</v>
      </c>
      <c r="CP138" s="68">
        <f t="shared" si="316"/>
        <v>-4.8521891520250313E-2</v>
      </c>
    </row>
    <row r="139" spans="1:94" x14ac:dyDescent="0.2">
      <c r="A139" t="str">
        <f t="shared" si="298"/>
        <v>71 Sales occupations</v>
      </c>
      <c r="B139" s="27">
        <f t="shared" si="299"/>
        <v>2.4239500312913664E-3</v>
      </c>
      <c r="C139" s="27">
        <f t="shared" si="299"/>
        <v>-2.4753933191382443E-2</v>
      </c>
      <c r="D139" s="27">
        <f t="shared" si="299"/>
        <v>6.4511364042197428E-2</v>
      </c>
      <c r="E139" s="27">
        <f t="shared" si="299"/>
        <v>6.9807635912998572E-2</v>
      </c>
      <c r="F139" s="27">
        <f t="shared" si="300"/>
        <v>0.134318999955196</v>
      </c>
      <c r="L139" t="str">
        <f t="shared" si="317"/>
        <v>71 Sales occupations</v>
      </c>
      <c r="M139" s="27">
        <f t="shared" si="301"/>
        <v>0.40736272350434355</v>
      </c>
      <c r="N139" s="27">
        <f t="shared" si="301"/>
        <v>-0.37521694841133746</v>
      </c>
      <c r="O139" s="27">
        <f t="shared" si="301"/>
        <v>0.97239954698228992</v>
      </c>
      <c r="P139" s="27">
        <f t="shared" si="301"/>
        <v>1.4201351359707974</v>
      </c>
      <c r="Q139" s="27">
        <f t="shared" si="302"/>
        <v>2.3925346829530874</v>
      </c>
      <c r="W139" t="str">
        <f t="shared" si="318"/>
        <v>71 Sales occupations</v>
      </c>
      <c r="X139" s="27">
        <f t="shared" si="303"/>
        <v>0.91032836012059981</v>
      </c>
      <c r="Y139" s="27">
        <f t="shared" si="303"/>
        <v>-0.45620625529995174</v>
      </c>
      <c r="Z139" s="27">
        <f t="shared" si="303"/>
        <v>1.3776687437290711</v>
      </c>
      <c r="AA139" s="27">
        <f t="shared" si="303"/>
        <v>2.5240973026480393</v>
      </c>
      <c r="AB139" s="27">
        <f t="shared" si="304"/>
        <v>3.9017660463771104</v>
      </c>
      <c r="AH139" t="str">
        <f t="shared" si="319"/>
        <v>71 Sales occupations</v>
      </c>
      <c r="AI139" s="27">
        <f t="shared" si="305"/>
        <v>1.6279360662228015E-2</v>
      </c>
      <c r="AJ139" s="27">
        <f t="shared" si="305"/>
        <v>-9.8103056434291958E-2</v>
      </c>
      <c r="AK139" s="27">
        <f t="shared" si="305"/>
        <v>0.29123829078241226</v>
      </c>
      <c r="AL139" s="27">
        <f t="shared" si="305"/>
        <v>0.56852645818629988</v>
      </c>
      <c r="AM139" s="27">
        <f t="shared" si="306"/>
        <v>0.85976474896871213</v>
      </c>
      <c r="AS139" t="str">
        <f t="shared" si="320"/>
        <v>71 Sales occupations</v>
      </c>
      <c r="AT139" s="27">
        <f t="shared" si="307"/>
        <v>0.10339901546581887</v>
      </c>
      <c r="AU139" s="27">
        <f t="shared" si="307"/>
        <v>-0.24164809919645114</v>
      </c>
      <c r="AV139" s="27">
        <f t="shared" si="307"/>
        <v>0.11211159365315515</v>
      </c>
      <c r="AW139" s="27">
        <f t="shared" si="307"/>
        <v>0.38583448983260649</v>
      </c>
      <c r="AX139" s="27">
        <f t="shared" si="308"/>
        <v>0.49794608348576164</v>
      </c>
      <c r="BD139" t="str">
        <f t="shared" si="321"/>
        <v>71 Sales occupations</v>
      </c>
      <c r="BE139" s="27">
        <f t="shared" si="309"/>
        <v>1.1204324691012317</v>
      </c>
      <c r="BF139" s="27">
        <f t="shared" si="309"/>
        <v>1.0497095270753967</v>
      </c>
      <c r="BG139" s="27">
        <f t="shared" si="309"/>
        <v>-1.1429967318694239</v>
      </c>
      <c r="BH139" s="27">
        <f t="shared" si="309"/>
        <v>1.556491460290264</v>
      </c>
      <c r="BI139" s="27">
        <f t="shared" si="310"/>
        <v>0.41349472842084012</v>
      </c>
      <c r="BO139" t="str">
        <f t="shared" si="322"/>
        <v>71 Sales occupations</v>
      </c>
      <c r="BP139" s="27">
        <f t="shared" si="311"/>
        <v>-1.422598764607514</v>
      </c>
      <c r="BQ139" s="27">
        <f t="shared" si="311"/>
        <v>1.5571407281278056</v>
      </c>
      <c r="BR139" s="27">
        <f t="shared" si="311"/>
        <v>-4.4653456081131075</v>
      </c>
      <c r="BS139" s="27">
        <f t="shared" si="311"/>
        <v>-4.1753502346062632</v>
      </c>
      <c r="BT139" s="27">
        <f t="shared" si="312"/>
        <v>-8.6406958427193707</v>
      </c>
      <c r="BZ139" t="str">
        <f t="shared" si="323"/>
        <v>71 Sales occupations</v>
      </c>
      <c r="CA139" s="68">
        <f t="shared" si="313"/>
        <v>-0.40320292875585473</v>
      </c>
      <c r="CB139" s="68">
        <f t="shared" si="313"/>
        <v>-2.2878928512474417</v>
      </c>
      <c r="CC139" s="68">
        <f t="shared" si="313"/>
        <v>-2.813389849167617</v>
      </c>
      <c r="CD139" s="68">
        <f t="shared" si="313"/>
        <v>-5.289150684244996</v>
      </c>
      <c r="CE139" s="68">
        <f t="shared" si="314"/>
        <v>-8.102540533412613</v>
      </c>
      <c r="CK139" t="str">
        <f t="shared" si="324"/>
        <v>71 Sales occupations</v>
      </c>
      <c r="CL139" s="68">
        <f t="shared" si="315"/>
        <v>-0.44617210643785832</v>
      </c>
      <c r="CM139" s="68">
        <f t="shared" si="315"/>
        <v>-1.7252833307349942</v>
      </c>
      <c r="CN139" s="68">
        <f t="shared" si="315"/>
        <v>-1.4014838415020594</v>
      </c>
      <c r="CO139" s="68">
        <f t="shared" si="315"/>
        <v>-1.4249029038020375</v>
      </c>
      <c r="CP139" s="68">
        <f t="shared" si="316"/>
        <v>-2.8263867453040969</v>
      </c>
    </row>
    <row r="140" spans="1:94" x14ac:dyDescent="0.2">
      <c r="A140" t="str">
        <f t="shared" si="298"/>
        <v>72 Customer service occupations</v>
      </c>
      <c r="B140" s="27">
        <f t="shared" si="299"/>
        <v>8.9300852816939502E-3</v>
      </c>
      <c r="C140" s="27">
        <f t="shared" si="299"/>
        <v>-6.5336460312032107E-3</v>
      </c>
      <c r="D140" s="27">
        <f t="shared" si="299"/>
        <v>8.3768026120418129E-2</v>
      </c>
      <c r="E140" s="27">
        <f t="shared" si="299"/>
        <v>9.635276316168162E-2</v>
      </c>
      <c r="F140" s="27">
        <f t="shared" si="300"/>
        <v>0.18012078928209974</v>
      </c>
      <c r="L140" t="str">
        <f t="shared" si="317"/>
        <v>72 Customer service occupations</v>
      </c>
      <c r="M140" s="27">
        <f t="shared" si="301"/>
        <v>0.18828364360607353</v>
      </c>
      <c r="N140" s="27">
        <f t="shared" si="301"/>
        <v>-8.8205401484320878E-2</v>
      </c>
      <c r="O140" s="27">
        <f t="shared" si="301"/>
        <v>0.84282309359889274</v>
      </c>
      <c r="P140" s="27">
        <f t="shared" si="301"/>
        <v>1.0060335167882686</v>
      </c>
      <c r="Q140" s="27">
        <f t="shared" si="302"/>
        <v>1.8488566103871613</v>
      </c>
      <c r="W140" t="str">
        <f t="shared" si="318"/>
        <v>72 Customer service occupations</v>
      </c>
      <c r="X140" s="27">
        <f t="shared" si="303"/>
        <v>0.29565446967900355</v>
      </c>
      <c r="Y140" s="27">
        <f t="shared" si="303"/>
        <v>0.12695124742209662</v>
      </c>
      <c r="Z140" s="27">
        <f t="shared" si="303"/>
        <v>1.8261052472284098</v>
      </c>
      <c r="AA140" s="27">
        <f t="shared" si="303"/>
        <v>1.7262977213060342</v>
      </c>
      <c r="AB140" s="27">
        <f t="shared" si="304"/>
        <v>3.552402968534444</v>
      </c>
      <c r="AH140" t="str">
        <f t="shared" si="319"/>
        <v>72 Customer service occupations</v>
      </c>
      <c r="AI140" s="27">
        <f t="shared" si="305"/>
        <v>0.16432353218706242</v>
      </c>
      <c r="AJ140" s="27">
        <f t="shared" si="305"/>
        <v>2.8802559800570116E-2</v>
      </c>
      <c r="AK140" s="27">
        <f t="shared" si="305"/>
        <v>0.56904196030921406</v>
      </c>
      <c r="AL140" s="27">
        <f t="shared" si="305"/>
        <v>0.5614718875724618</v>
      </c>
      <c r="AM140" s="27">
        <f t="shared" si="306"/>
        <v>1.1305138478816759</v>
      </c>
      <c r="AS140" t="str">
        <f t="shared" si="320"/>
        <v>72 Customer service occupations</v>
      </c>
      <c r="AT140" s="27">
        <f t="shared" si="307"/>
        <v>6.7531117088918791E-2</v>
      </c>
      <c r="AU140" s="27">
        <f t="shared" si="307"/>
        <v>1.4596518086315236E-2</v>
      </c>
      <c r="AV140" s="27">
        <f t="shared" si="307"/>
        <v>0.67766564707363131</v>
      </c>
      <c r="AW140" s="27">
        <f t="shared" si="307"/>
        <v>0.50485675620860881</v>
      </c>
      <c r="AX140" s="27">
        <f t="shared" si="308"/>
        <v>1.1825224032822401</v>
      </c>
      <c r="BD140" t="str">
        <f t="shared" si="321"/>
        <v>72 Customer service occupations</v>
      </c>
      <c r="BE140" s="27">
        <f t="shared" si="309"/>
        <v>0.10909685711054351</v>
      </c>
      <c r="BF140" s="27">
        <f t="shared" si="309"/>
        <v>0.88591152232396553</v>
      </c>
      <c r="BG140" s="27">
        <f t="shared" si="309"/>
        <v>1.7268081203181973</v>
      </c>
      <c r="BH140" s="27">
        <f t="shared" si="309"/>
        <v>1.7615675371473181</v>
      </c>
      <c r="BI140" s="27">
        <f t="shared" si="310"/>
        <v>3.4883756574655154</v>
      </c>
      <c r="BO140" t="str">
        <f t="shared" si="322"/>
        <v>72 Customer service occupations</v>
      </c>
      <c r="BP140" s="27">
        <f t="shared" si="311"/>
        <v>2.4220818232119079E-2</v>
      </c>
      <c r="BQ140" s="27">
        <f t="shared" si="311"/>
        <v>0.87021799063020211</v>
      </c>
      <c r="BR140" s="27">
        <f t="shared" si="311"/>
        <v>0.73098316941532548</v>
      </c>
      <c r="BS140" s="27">
        <f t="shared" si="311"/>
        <v>-0.57707884477716753</v>
      </c>
      <c r="BT140" s="27">
        <f t="shared" si="312"/>
        <v>0.15390432463815795</v>
      </c>
      <c r="BZ140" t="str">
        <f t="shared" si="323"/>
        <v>72 Customer service occupations</v>
      </c>
      <c r="CA140" s="68">
        <f t="shared" si="313"/>
        <v>-0.30717502106034544</v>
      </c>
      <c r="CB140" s="68">
        <f t="shared" si="313"/>
        <v>-4.6120628686908027E-2</v>
      </c>
      <c r="CC140" s="68">
        <f t="shared" si="313"/>
        <v>0.48211289211092057</v>
      </c>
      <c r="CD140" s="68">
        <f t="shared" si="313"/>
        <v>-0.11840687022675178</v>
      </c>
      <c r="CE140" s="68">
        <f t="shared" si="314"/>
        <v>0.36370602188416878</v>
      </c>
      <c r="CK140" t="str">
        <f t="shared" si="324"/>
        <v>72 Customer service occupations</v>
      </c>
      <c r="CL140" s="68">
        <f t="shared" si="315"/>
        <v>0.2782628231825689</v>
      </c>
      <c r="CM140" s="68">
        <f t="shared" si="315"/>
        <v>-0.18144438009128716</v>
      </c>
      <c r="CN140" s="68">
        <f t="shared" si="315"/>
        <v>0.30572757412625895</v>
      </c>
      <c r="CO140" s="68">
        <f t="shared" si="315"/>
        <v>-0.10100112175164222</v>
      </c>
      <c r="CP140" s="68">
        <f t="shared" si="316"/>
        <v>0.20472645237461673</v>
      </c>
    </row>
    <row r="141" spans="1:94" x14ac:dyDescent="0.2">
      <c r="A141" t="str">
        <f t="shared" si="298"/>
        <v>81 Process, plant and machine operatives</v>
      </c>
      <c r="B141" s="27">
        <f t="shared" si="299"/>
        <v>7.5234391267087058E-3</v>
      </c>
      <c r="C141" s="27">
        <f t="shared" si="299"/>
        <v>-2.8040562101585176E-2</v>
      </c>
      <c r="D141" s="27">
        <f t="shared" si="299"/>
        <v>7.3072141047613767E-2</v>
      </c>
      <c r="E141" s="27">
        <f t="shared" si="299"/>
        <v>0.14462463522028879</v>
      </c>
      <c r="F141" s="27">
        <f t="shared" si="300"/>
        <v>0.21769677626790257</v>
      </c>
      <c r="L141" t="str">
        <f t="shared" si="317"/>
        <v>81 Process, plant and machine operatives</v>
      </c>
      <c r="M141" s="27">
        <f t="shared" si="301"/>
        <v>9.4562961620931141E-2</v>
      </c>
      <c r="N141" s="27">
        <f t="shared" si="301"/>
        <v>-0.14779969425581369</v>
      </c>
      <c r="O141" s="27">
        <f t="shared" si="301"/>
        <v>0.4962445057479658</v>
      </c>
      <c r="P141" s="27">
        <f t="shared" si="301"/>
        <v>0.67159311705245639</v>
      </c>
      <c r="Q141" s="27">
        <f t="shared" si="302"/>
        <v>1.1678376228004221</v>
      </c>
      <c r="W141" t="str">
        <f t="shared" si="318"/>
        <v>81 Process, plant and machine operatives</v>
      </c>
      <c r="X141" s="27">
        <f t="shared" si="303"/>
        <v>-8.4406970933037506E-3</v>
      </c>
      <c r="Y141" s="27">
        <f t="shared" si="303"/>
        <v>-0.18448223039488876</v>
      </c>
      <c r="Z141" s="27">
        <f t="shared" si="303"/>
        <v>0.91584950946823551</v>
      </c>
      <c r="AA141" s="27">
        <f t="shared" si="303"/>
        <v>1.3790905812036822</v>
      </c>
      <c r="AB141" s="27">
        <f t="shared" si="304"/>
        <v>2.2949400906719175</v>
      </c>
      <c r="AH141" t="str">
        <f t="shared" si="319"/>
        <v>81 Process, plant and machine operatives</v>
      </c>
      <c r="AI141" s="27">
        <f t="shared" si="305"/>
        <v>1.3228069172605328E-2</v>
      </c>
      <c r="AJ141" s="27">
        <f t="shared" si="305"/>
        <v>-5.7520486484524458E-2</v>
      </c>
      <c r="AK141" s="27">
        <f t="shared" si="305"/>
        <v>0.3726809706276939</v>
      </c>
      <c r="AL141" s="27">
        <f t="shared" si="305"/>
        <v>0.43860439951646546</v>
      </c>
      <c r="AM141" s="27">
        <f t="shared" si="306"/>
        <v>0.81128537014415936</v>
      </c>
      <c r="AS141" t="str">
        <f t="shared" si="320"/>
        <v>81 Process, plant and machine operatives</v>
      </c>
      <c r="AT141" s="27">
        <f t="shared" si="307"/>
        <v>2.1790799713214293E-2</v>
      </c>
      <c r="AU141" s="27">
        <f t="shared" si="307"/>
        <v>-0.11650409411104512</v>
      </c>
      <c r="AV141" s="27">
        <f t="shared" si="307"/>
        <v>0.73242759287285053</v>
      </c>
      <c r="AW141" s="27">
        <f t="shared" si="307"/>
        <v>0.79678659630457815</v>
      </c>
      <c r="AX141" s="27">
        <f t="shared" si="308"/>
        <v>1.5292141891774287</v>
      </c>
      <c r="BD141" t="str">
        <f t="shared" si="321"/>
        <v>81 Process, plant and machine operatives</v>
      </c>
      <c r="BE141" s="27">
        <f t="shared" si="309"/>
        <v>0.2969980614433414</v>
      </c>
      <c r="BF141" s="27">
        <f t="shared" si="309"/>
        <v>2.5349891893018395E-2</v>
      </c>
      <c r="BG141" s="27">
        <f t="shared" si="309"/>
        <v>2.4840554638632568</v>
      </c>
      <c r="BH141" s="27">
        <f t="shared" si="309"/>
        <v>2.1082603985753359</v>
      </c>
      <c r="BI141" s="27">
        <f t="shared" si="310"/>
        <v>4.5923158624385927</v>
      </c>
      <c r="BO141" t="str">
        <f t="shared" si="322"/>
        <v>81 Process, plant and machine operatives</v>
      </c>
      <c r="BP141" s="27">
        <f t="shared" si="311"/>
        <v>-0.52073256295565962</v>
      </c>
      <c r="BQ141" s="27">
        <f t="shared" si="311"/>
        <v>-2.2872848188018935E-2</v>
      </c>
      <c r="BR141" s="27">
        <f t="shared" si="311"/>
        <v>2.1077314410210448</v>
      </c>
      <c r="BS141" s="27">
        <f t="shared" si="311"/>
        <v>-1.1123217569563426</v>
      </c>
      <c r="BT141" s="27">
        <f t="shared" si="312"/>
        <v>0.9954096840647022</v>
      </c>
      <c r="BZ141" t="str">
        <f t="shared" si="323"/>
        <v>81 Process, plant and machine operatives</v>
      </c>
      <c r="CA141" s="68">
        <f t="shared" si="313"/>
        <v>-1.4466910841159919</v>
      </c>
      <c r="CB141" s="68">
        <f t="shared" si="313"/>
        <v>-1.4748681038463598</v>
      </c>
      <c r="CC141" s="68">
        <f t="shared" si="313"/>
        <v>1.3120980270537039</v>
      </c>
      <c r="CD141" s="68">
        <f t="shared" si="313"/>
        <v>-4.6805138180951866</v>
      </c>
      <c r="CE141" s="68">
        <f t="shared" si="314"/>
        <v>-3.3684157910414827</v>
      </c>
      <c r="CK141" t="str">
        <f t="shared" si="324"/>
        <v>81 Process, plant and machine operatives</v>
      </c>
      <c r="CL141" s="68">
        <f t="shared" si="315"/>
        <v>-0.99924942486531876</v>
      </c>
      <c r="CM141" s="68">
        <f t="shared" si="315"/>
        <v>-1.1608932274886903</v>
      </c>
      <c r="CN141" s="68">
        <f t="shared" si="315"/>
        <v>-1.4028029889192646</v>
      </c>
      <c r="CO141" s="68">
        <f t="shared" si="315"/>
        <v>-1.3982991464174099</v>
      </c>
      <c r="CP141" s="68">
        <f t="shared" si="316"/>
        <v>-2.8011021353366745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1.1751645286543891E-2</v>
      </c>
      <c r="C142" s="27">
        <f t="shared" si="299"/>
        <v>-1.3364180876842574E-2</v>
      </c>
      <c r="D142" s="27">
        <f t="shared" si="299"/>
        <v>7.1286638609518144E-2</v>
      </c>
      <c r="E142" s="27">
        <f t="shared" si="299"/>
        <v>8.6630932088785639E-2</v>
      </c>
      <c r="F142" s="27">
        <f t="shared" si="300"/>
        <v>0.15791757069830378</v>
      </c>
      <c r="L142" t="str">
        <f t="shared" si="317"/>
        <v>82 Transport and mobile machine drivers and operatives</v>
      </c>
      <c r="M142" s="27">
        <f t="shared" si="301"/>
        <v>9.7343954886558448E-2</v>
      </c>
      <c r="N142" s="27">
        <f t="shared" si="301"/>
        <v>-0.11090286837577368</v>
      </c>
      <c r="O142" s="27">
        <f t="shared" si="301"/>
        <v>0.34054903554097282</v>
      </c>
      <c r="P142" s="27">
        <f t="shared" si="301"/>
        <v>0.41449308619624214</v>
      </c>
      <c r="Q142" s="27">
        <f t="shared" si="302"/>
        <v>0.75504212173721497</v>
      </c>
      <c r="W142" t="str">
        <f t="shared" si="318"/>
        <v>82 Transport and mobile machine drivers and operatives</v>
      </c>
      <c r="X142" s="27">
        <f t="shared" si="303"/>
        <v>0.2627379594249466</v>
      </c>
      <c r="Y142" s="27">
        <f t="shared" si="303"/>
        <v>-1.7132548355464738E-2</v>
      </c>
      <c r="Z142" s="27">
        <f t="shared" si="303"/>
        <v>0.66509947493704669</v>
      </c>
      <c r="AA142" s="27">
        <f t="shared" si="303"/>
        <v>1.0772065682125418</v>
      </c>
      <c r="AB142" s="27">
        <f t="shared" si="304"/>
        <v>1.7423060431495885</v>
      </c>
      <c r="AH142" t="str">
        <f t="shared" si="319"/>
        <v>82 Transport and mobile machine drivers and operatives</v>
      </c>
      <c r="AI142" s="27">
        <f t="shared" si="305"/>
        <v>0.12629498965005603</v>
      </c>
      <c r="AJ142" s="27">
        <f t="shared" si="305"/>
        <v>-2.2753297893186697E-2</v>
      </c>
      <c r="AK142" s="27">
        <f t="shared" si="305"/>
        <v>0.28765397004307058</v>
      </c>
      <c r="AL142" s="27">
        <f t="shared" si="305"/>
        <v>0.36082512351153539</v>
      </c>
      <c r="AM142" s="27">
        <f t="shared" si="306"/>
        <v>0.64847909355460598</v>
      </c>
      <c r="AS142" t="str">
        <f t="shared" si="320"/>
        <v>82 Transport and mobile machine drivers and operatives</v>
      </c>
      <c r="AT142" s="27">
        <f t="shared" si="307"/>
        <v>0.11077101748378793</v>
      </c>
      <c r="AU142" s="27">
        <f t="shared" si="307"/>
        <v>-4.2709056151051916E-2</v>
      </c>
      <c r="AV142" s="27">
        <f t="shared" si="307"/>
        <v>0.4957053775846878</v>
      </c>
      <c r="AW142" s="27">
        <f t="shared" si="307"/>
        <v>0.63494226138286858</v>
      </c>
      <c r="AX142" s="27">
        <f t="shared" si="308"/>
        <v>1.1306476389675564</v>
      </c>
      <c r="BD142" t="str">
        <f t="shared" si="321"/>
        <v>82 Transport and mobile machine drivers and operatives</v>
      </c>
      <c r="BE142" s="27">
        <f t="shared" si="309"/>
        <v>0.89877491609752092</v>
      </c>
      <c r="BF142" s="27">
        <f t="shared" si="309"/>
        <v>-7.4085619177244766E-2</v>
      </c>
      <c r="BG142" s="27">
        <f t="shared" si="309"/>
        <v>0.66195194670841673</v>
      </c>
      <c r="BH142" s="27">
        <f t="shared" si="309"/>
        <v>1.5914752884614316</v>
      </c>
      <c r="BI142" s="27">
        <f t="shared" si="310"/>
        <v>2.2534272351698483</v>
      </c>
      <c r="BO142" t="str">
        <f t="shared" si="322"/>
        <v>82 Transport and mobile machine drivers and operatives</v>
      </c>
      <c r="BP142" s="27">
        <f t="shared" si="311"/>
        <v>0.12352080614209449</v>
      </c>
      <c r="BQ142" s="27">
        <f t="shared" si="311"/>
        <v>-0.3079588041940724</v>
      </c>
      <c r="BR142" s="27">
        <f t="shared" si="311"/>
        <v>0.38354485954276818</v>
      </c>
      <c r="BS142" s="27">
        <f t="shared" si="311"/>
        <v>-0.88270975649137995</v>
      </c>
      <c r="BT142" s="27">
        <f t="shared" si="312"/>
        <v>-0.49916489694861177</v>
      </c>
      <c r="BZ142" t="str">
        <f t="shared" si="323"/>
        <v>82 Transport and mobile machine drivers and operatives</v>
      </c>
      <c r="CA142" s="68">
        <f t="shared" si="313"/>
        <v>-2.3449688977861207</v>
      </c>
      <c r="CB142" s="68">
        <f t="shared" si="313"/>
        <v>-1.1768364213467493</v>
      </c>
      <c r="CC142" s="68">
        <f t="shared" si="313"/>
        <v>0.20657317309842149</v>
      </c>
      <c r="CD142" s="68">
        <f t="shared" si="313"/>
        <v>-2.4589862666020466</v>
      </c>
      <c r="CE142" s="68">
        <f t="shared" si="314"/>
        <v>-2.2524130935036251</v>
      </c>
      <c r="CK142" t="str">
        <f t="shared" si="324"/>
        <v>82 Transport and mobile machine drivers and operatives</v>
      </c>
      <c r="CL142" s="68">
        <f t="shared" si="315"/>
        <v>0.43096914455539892</v>
      </c>
      <c r="CM142" s="68">
        <f t="shared" si="315"/>
        <v>-1.1529614042715783</v>
      </c>
      <c r="CN142" s="68">
        <f t="shared" si="315"/>
        <v>-0.46038798362106093</v>
      </c>
      <c r="CO142" s="68">
        <f t="shared" si="315"/>
        <v>-2.3159828674462726</v>
      </c>
      <c r="CP142" s="68">
        <f t="shared" si="316"/>
        <v>-2.7763708510673335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6.5369069470713054E-5</v>
      </c>
      <c r="C143" s="27">
        <f t="shared" si="299"/>
        <v>-2.1019723616785846E-4</v>
      </c>
      <c r="D143" s="27">
        <f t="shared" si="299"/>
        <v>3.3900346025018643E-4</v>
      </c>
      <c r="E143" s="27">
        <f t="shared" si="299"/>
        <v>7.8843623637654204E-4</v>
      </c>
      <c r="F143" s="27">
        <f t="shared" si="300"/>
        <v>1.1274396966267286E-3</v>
      </c>
      <c r="L143" t="str">
        <f t="shared" si="317"/>
        <v>91 Elementary trades and related occupations</v>
      </c>
      <c r="M143" s="27">
        <f t="shared" si="301"/>
        <v>2.4150610146441709E-3</v>
      </c>
      <c r="N143" s="27">
        <f t="shared" si="301"/>
        <v>-7.9821148014959736E-2</v>
      </c>
      <c r="O143" s="27">
        <f t="shared" si="301"/>
        <v>7.4130441590665286E-2</v>
      </c>
      <c r="P143" s="27">
        <f t="shared" si="301"/>
        <v>0.1539876611289879</v>
      </c>
      <c r="Q143" s="27">
        <f t="shared" si="302"/>
        <v>0.22811810271965319</v>
      </c>
      <c r="W143" t="str">
        <f t="shared" si="318"/>
        <v>91 Elementary trades and related occupations</v>
      </c>
      <c r="X143" s="27">
        <f t="shared" si="303"/>
        <v>-4.9291234523339833E-2</v>
      </c>
      <c r="Y143" s="27">
        <f t="shared" si="303"/>
        <v>-0.13359045108772216</v>
      </c>
      <c r="Z143" s="27">
        <f t="shared" si="303"/>
        <v>2.7384522501778363E-2</v>
      </c>
      <c r="AA143" s="27">
        <f t="shared" si="303"/>
        <v>0.18552155404053328</v>
      </c>
      <c r="AB143" s="27">
        <f t="shared" si="304"/>
        <v>0.21290607654231164</v>
      </c>
      <c r="AH143" t="str">
        <f t="shared" si="319"/>
        <v>91 Elementary trades and related occupations</v>
      </c>
      <c r="AI143" s="27">
        <f t="shared" si="305"/>
        <v>-1.1404713059215643E-2</v>
      </c>
      <c r="AJ143" s="27">
        <f t="shared" si="305"/>
        <v>-9.4863114441409657E-2</v>
      </c>
      <c r="AK143" s="27">
        <f t="shared" si="305"/>
        <v>2.8876860619574674E-2</v>
      </c>
      <c r="AL143" s="27">
        <f t="shared" si="305"/>
        <v>0.16279617656117762</v>
      </c>
      <c r="AM143" s="27">
        <f t="shared" si="306"/>
        <v>0.19167303718075229</v>
      </c>
      <c r="AS143" t="str">
        <f t="shared" si="320"/>
        <v>91 Elementary trades and related occupations</v>
      </c>
      <c r="AT143" s="27">
        <f t="shared" si="307"/>
        <v>-1.7725384715503556E-2</v>
      </c>
      <c r="AU143" s="27">
        <f t="shared" si="307"/>
        <v>-1.3916278420894934E-2</v>
      </c>
      <c r="AV143" s="27">
        <f t="shared" si="307"/>
        <v>1.748996396574809E-2</v>
      </c>
      <c r="AW143" s="27">
        <f t="shared" si="307"/>
        <v>0.14313551800317381</v>
      </c>
      <c r="AX143" s="27">
        <f t="shared" si="308"/>
        <v>0.1606254819689219</v>
      </c>
      <c r="BD143" t="str">
        <f t="shared" si="321"/>
        <v>91 Elementary trades and related occupations</v>
      </c>
      <c r="BE143" s="27">
        <f t="shared" si="309"/>
        <v>-0.40528802778875939</v>
      </c>
      <c r="BF143" s="27">
        <f t="shared" si="309"/>
        <v>7.2542743236198692E-2</v>
      </c>
      <c r="BG143" s="27">
        <f t="shared" si="309"/>
        <v>-0.43704709386812013</v>
      </c>
      <c r="BH143" s="27">
        <f t="shared" si="309"/>
        <v>0.59169035764337075</v>
      </c>
      <c r="BI143" s="27">
        <f t="shared" si="310"/>
        <v>0.15464326377525062</v>
      </c>
      <c r="BO143" t="str">
        <f t="shared" si="322"/>
        <v>91 Elementary trades and related occupations</v>
      </c>
      <c r="BP143" s="27">
        <f t="shared" si="311"/>
        <v>-0.94609267759686588</v>
      </c>
      <c r="BQ143" s="27">
        <f t="shared" si="311"/>
        <v>3.9596163076224933E-2</v>
      </c>
      <c r="BR143" s="27">
        <f t="shared" si="311"/>
        <v>-1.2296000082077523</v>
      </c>
      <c r="BS143" s="27">
        <f t="shared" si="311"/>
        <v>-0.48524582185854381</v>
      </c>
      <c r="BT143" s="27">
        <f t="shared" si="312"/>
        <v>-1.7148458300662961</v>
      </c>
      <c r="BZ143" t="str">
        <f t="shared" si="323"/>
        <v>91 Elementary trades and related occupations</v>
      </c>
      <c r="CA143" s="68">
        <f t="shared" si="313"/>
        <v>-1.2971121423714216</v>
      </c>
      <c r="CB143" s="68">
        <f t="shared" si="313"/>
        <v>-0.89290529126299578</v>
      </c>
      <c r="CC143" s="68">
        <f t="shared" si="313"/>
        <v>-1.2436654943019763</v>
      </c>
      <c r="CD143" s="68">
        <f t="shared" si="313"/>
        <v>-1.2425621834539742</v>
      </c>
      <c r="CE143" s="68">
        <f t="shared" si="314"/>
        <v>-2.4862276777559504</v>
      </c>
      <c r="CK143" t="str">
        <f t="shared" si="324"/>
        <v>91 Elementary trades and related occupations</v>
      </c>
      <c r="CL143" s="68">
        <f t="shared" si="315"/>
        <v>-0.54676443421055332</v>
      </c>
      <c r="CM143" s="68">
        <f t="shared" si="315"/>
        <v>-0.70678175172406554</v>
      </c>
      <c r="CN143" s="68">
        <f t="shared" si="315"/>
        <v>-0.88966296646764897</v>
      </c>
      <c r="CO143" s="68">
        <f t="shared" si="315"/>
        <v>-0.95861552483724521</v>
      </c>
      <c r="CP143" s="68">
        <f t="shared" si="316"/>
        <v>-1.8482784913048942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1.6831552161040542E-2</v>
      </c>
      <c r="C144" s="27">
        <f t="shared" si="299"/>
        <v>-1.6067920945917524E-2</v>
      </c>
      <c r="D144" s="27">
        <f t="shared" si="299"/>
        <v>5.3602056547159424E-2</v>
      </c>
      <c r="E144" s="27">
        <f t="shared" si="299"/>
        <v>6.6927794368088794E-2</v>
      </c>
      <c r="F144" s="27">
        <f t="shared" si="300"/>
        <v>0.12052985091524822</v>
      </c>
      <c r="L144" t="str">
        <f t="shared" ref="L144" si="325">A144</f>
        <v>92 Elementary administration and service occupations</v>
      </c>
      <c r="M144" s="27">
        <f t="shared" si="301"/>
        <v>0.25677189196479433</v>
      </c>
      <c r="N144" s="27">
        <f t="shared" si="301"/>
        <v>-0.33583831318598523</v>
      </c>
      <c r="O144" s="27">
        <f t="shared" si="301"/>
        <v>1.1355075484644577</v>
      </c>
      <c r="P144" s="27">
        <f t="shared" si="301"/>
        <v>1.3361713657841556</v>
      </c>
      <c r="Q144" s="27">
        <f t="shared" si="302"/>
        <v>2.4716789142486135</v>
      </c>
      <c r="W144" t="str">
        <f t="shared" ref="W144" si="326">A144</f>
        <v>92 Elementary administration and service occupations</v>
      </c>
      <c r="X144" s="27">
        <f t="shared" si="303"/>
        <v>0.72865971337542934</v>
      </c>
      <c r="Y144" s="27">
        <f t="shared" si="303"/>
        <v>-0.52234939927596535</v>
      </c>
      <c r="Z144" s="27">
        <f t="shared" si="303"/>
        <v>1.9633545931363257</v>
      </c>
      <c r="AA144" s="27">
        <f t="shared" si="303"/>
        <v>2.0704226788544347</v>
      </c>
      <c r="AB144" s="27">
        <f t="shared" si="304"/>
        <v>4.0337772719907603</v>
      </c>
      <c r="AH144" t="str">
        <f t="shared" ref="AH144" si="327">L144</f>
        <v>92 Elementary administration and service occupations</v>
      </c>
      <c r="AI144" s="27">
        <f t="shared" si="305"/>
        <v>0.39883561577172211</v>
      </c>
      <c r="AJ144" s="27">
        <f t="shared" si="305"/>
        <v>-0.21703860346497539</v>
      </c>
      <c r="AK144" s="27">
        <f t="shared" si="305"/>
        <v>0.99046789490643183</v>
      </c>
      <c r="AL144" s="27">
        <f t="shared" si="305"/>
        <v>1.3314530472868924</v>
      </c>
      <c r="AM144" s="27">
        <f t="shared" si="306"/>
        <v>2.3219209421933242</v>
      </c>
      <c r="AS144" t="str">
        <f t="shared" ref="AS144" si="328">W144</f>
        <v>92 Elementary administration and service occupations</v>
      </c>
      <c r="AT144" s="27">
        <f t="shared" si="307"/>
        <v>0.17363733962381867</v>
      </c>
      <c r="AU144" s="27">
        <f t="shared" si="307"/>
        <v>-0.15879514027719166</v>
      </c>
      <c r="AV144" s="27">
        <f t="shared" si="307"/>
        <v>0.68317420068470058</v>
      </c>
      <c r="AW144" s="27">
        <f t="shared" si="307"/>
        <v>0.83711414594520406</v>
      </c>
      <c r="AX144" s="27">
        <f t="shared" si="308"/>
        <v>1.5202883466299046</v>
      </c>
      <c r="BD144" t="str">
        <f t="shared" ref="BD144" si="329">AH144</f>
        <v>92 Elementary administration and service occupations</v>
      </c>
      <c r="BE144" s="27">
        <f t="shared" si="309"/>
        <v>-0.79994487929466018</v>
      </c>
      <c r="BF144" s="27">
        <f t="shared" si="309"/>
        <v>-9.3201204587881392E-2</v>
      </c>
      <c r="BG144" s="27">
        <f t="shared" si="309"/>
        <v>-4.5324510416808295E-2</v>
      </c>
      <c r="BH144" s="27">
        <f t="shared" si="309"/>
        <v>1.3046429767692125</v>
      </c>
      <c r="BI144" s="27">
        <f t="shared" si="310"/>
        <v>1.2593184663524042</v>
      </c>
      <c r="BO144" t="str">
        <f t="shared" ref="BO144" si="330">AS144</f>
        <v>92 Elementary administration and service occupations</v>
      </c>
      <c r="BP144" s="27">
        <f t="shared" si="311"/>
        <v>-0.77265520114771746</v>
      </c>
      <c r="BQ144" s="27">
        <f t="shared" si="311"/>
        <v>0.29526265315832489</v>
      </c>
      <c r="BR144" s="27">
        <f t="shared" si="311"/>
        <v>-2.1641537846315018</v>
      </c>
      <c r="BS144" s="27">
        <f t="shared" si="311"/>
        <v>-4.5426927466023805</v>
      </c>
      <c r="BT144" s="27">
        <f t="shared" si="312"/>
        <v>-6.7068465312338823</v>
      </c>
      <c r="BZ144" t="str">
        <f t="shared" ref="BZ144" si="331">BD144</f>
        <v>92 Elementary administration and service occupations</v>
      </c>
      <c r="CA144" s="68">
        <f t="shared" si="313"/>
        <v>-1.8599327891183002</v>
      </c>
      <c r="CB144" s="68">
        <f t="shared" si="313"/>
        <v>-3.9735613620559818</v>
      </c>
      <c r="CC144" s="68">
        <f t="shared" si="313"/>
        <v>-0.29786673656724005</v>
      </c>
      <c r="CD144" s="68">
        <f t="shared" si="313"/>
        <v>-7.340829080776512</v>
      </c>
      <c r="CE144" s="68">
        <f t="shared" si="314"/>
        <v>-7.638695817343752</v>
      </c>
      <c r="CK144" t="str">
        <f t="shared" ref="CK144" si="332">BO144</f>
        <v>92 Elementary administration and service occupations</v>
      </c>
      <c r="CL144" s="68">
        <f t="shared" si="315"/>
        <v>-3.4076660691321035</v>
      </c>
      <c r="CM144" s="68">
        <f t="shared" si="315"/>
        <v>-3.8876287677118508</v>
      </c>
      <c r="CN144" s="68">
        <f t="shared" si="315"/>
        <v>-3.0379502629863975</v>
      </c>
      <c r="CO144" s="68">
        <f t="shared" si="315"/>
        <v>-3.6389579393386273</v>
      </c>
      <c r="CP144" s="68">
        <f t="shared" si="316"/>
        <v>-6.6769082023250252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3.1692608856735891</v>
      </c>
      <c r="C146" s="29">
        <f>D35-C35</f>
        <v>-0.65887589396199786</v>
      </c>
      <c r="D146" s="29">
        <f>E35-D35</f>
        <v>5.8056090259529363</v>
      </c>
      <c r="E146" s="29">
        <f>F35-E35</f>
        <v>7.683887954800646</v>
      </c>
      <c r="F146" s="29">
        <f t="shared" ref="F146" si="334">F35-D35</f>
        <v>13.489496980753582</v>
      </c>
      <c r="L146" s="24" t="str">
        <f t="shared" ref="L146" si="335">L35</f>
        <v>All occupations</v>
      </c>
      <c r="M146" s="29">
        <f>N35-M35</f>
        <v>24.978354307996696</v>
      </c>
      <c r="N146" s="29">
        <f t="shared" ref="N146" si="336">O35-N35</f>
        <v>-4.6886887800423551</v>
      </c>
      <c r="O146" s="29">
        <f>P35-O35</f>
        <v>41.673568619053071</v>
      </c>
      <c r="P146" s="29">
        <f>Q35-P35</f>
        <v>55.207475599449339</v>
      </c>
      <c r="Q146" s="29">
        <f>Q35-O35</f>
        <v>96.88104421850241</v>
      </c>
      <c r="W146" s="24" t="str">
        <f t="shared" ref="W146" si="337">W35</f>
        <v>All occupations</v>
      </c>
      <c r="X146" s="29">
        <f>Y35-X35</f>
        <v>25.775077284612166</v>
      </c>
      <c r="Y146" s="29">
        <f t="shared" ref="Y146" si="338">Z35-Y35</f>
        <v>6.3863763499398942</v>
      </c>
      <c r="Z146" s="29">
        <f>AA35-Z35</f>
        <v>26.792976847890657</v>
      </c>
      <c r="AA146" s="29">
        <f>AB35-AA35</f>
        <v>41.975522087691502</v>
      </c>
      <c r="AB146" s="29">
        <f>AB35-Z35</f>
        <v>68.768498935582159</v>
      </c>
      <c r="AH146" s="24" t="str">
        <f t="shared" ref="AH146" si="339">AH35</f>
        <v>All occupations</v>
      </c>
      <c r="AI146" s="29">
        <f>AJ35-AI35</f>
        <v>0.59636333000438668</v>
      </c>
      <c r="AJ146" s="29">
        <f t="shared" ref="AJ146" si="340">AK35-AJ35</f>
        <v>-1.1004243421043398</v>
      </c>
      <c r="AK146" s="29">
        <f>AL35-AK35</f>
        <v>3.0757485493728467</v>
      </c>
      <c r="AL146" s="29">
        <f>AM35-AL35</f>
        <v>6.5253072341749316</v>
      </c>
      <c r="AM146" s="29">
        <f>AM35-AK35</f>
        <v>9.6010557835477783</v>
      </c>
      <c r="AS146" s="24" t="str">
        <f t="shared" ref="AS146" si="341">AS35</f>
        <v>All occupations</v>
      </c>
      <c r="AT146" s="29">
        <f>AU35-AT35</f>
        <v>4.9355851430819442</v>
      </c>
      <c r="AU146" s="29">
        <f t="shared" ref="AU146" si="342">AV35-AU35</f>
        <v>0.62388644168377283</v>
      </c>
      <c r="AV146" s="29">
        <f>AW35-AV35</f>
        <v>6.6119152878326801</v>
      </c>
      <c r="AW146" s="29">
        <f>AX35-AW35</f>
        <v>10.919249664343326</v>
      </c>
      <c r="AX146" s="29">
        <f>AX35-AV35</f>
        <v>17.531164952176006</v>
      </c>
      <c r="BD146" s="24" t="str">
        <f t="shared" ref="BD146" si="343">BD35</f>
        <v>All occupations</v>
      </c>
      <c r="BE146" s="29">
        <f>BF35-BE35</f>
        <v>13.843457210027424</v>
      </c>
      <c r="BF146" s="29">
        <f t="shared" ref="BF146" si="344">BG35-BF35</f>
        <v>21.109474839849838</v>
      </c>
      <c r="BG146" s="29">
        <f>BH35-BG35</f>
        <v>-8.5300324560673175</v>
      </c>
      <c r="BH146" s="29">
        <f>BI35-BH35</f>
        <v>19.737843971070333</v>
      </c>
      <c r="BI146" s="29">
        <f>BI35-BG35</f>
        <v>11.207811515003016</v>
      </c>
      <c r="BO146" s="24" t="str">
        <f t="shared" ref="BO146" si="345">BO35</f>
        <v>All occupations</v>
      </c>
      <c r="BP146" s="29">
        <f>BQ35-BP35</f>
        <v>-7.241085070561013</v>
      </c>
      <c r="BQ146" s="29">
        <f t="shared" ref="BQ146" si="346">BR35-BQ35</f>
        <v>19.406921639051035</v>
      </c>
      <c r="BR146" s="29">
        <f>BS35-BR35</f>
        <v>-34.411287374286815</v>
      </c>
      <c r="BS146" s="29">
        <f>BT35-BS35</f>
        <v>-44.777616928528431</v>
      </c>
      <c r="BT146" s="29">
        <f>BT35-BR35</f>
        <v>-79.188904302815246</v>
      </c>
      <c r="BZ146" s="24" t="str">
        <f t="shared" ref="BZ146" si="347">BZ35</f>
        <v>All occupations</v>
      </c>
      <c r="CA146" s="70">
        <f>CB35-CA35</f>
        <v>-15.007456618755015</v>
      </c>
      <c r="CB146" s="70">
        <f t="shared" ref="CB146" si="348">CC35-CB35</f>
        <v>-14.963715427045969</v>
      </c>
      <c r="CC146" s="70">
        <f>CD35-CC35</f>
        <v>-15.407804977825805</v>
      </c>
      <c r="CD146" s="70">
        <f>CE35-CD35</f>
        <v>-45.418860294679803</v>
      </c>
      <c r="CE146" s="70">
        <f>CE35-CC35</f>
        <v>-60.826665272505608</v>
      </c>
      <c r="CK146" s="24" t="str">
        <f t="shared" ref="CK146" si="349">CK35</f>
        <v>All occupations</v>
      </c>
      <c r="CL146" s="70">
        <f>CM35-CL35</f>
        <v>-3.5935564720792144</v>
      </c>
      <c r="CM146" s="70">
        <f t="shared" ref="CM146" si="350">CN35-CM35</f>
        <v>-13.625954827370961</v>
      </c>
      <c r="CN146" s="70">
        <f>CO35-CN35</f>
        <v>-9.9556935219219724</v>
      </c>
      <c r="CO146" s="70">
        <f>CP35-CO35</f>
        <v>-16.060809288322112</v>
      </c>
      <c r="CP146" s="70">
        <f>CP35-CN35</f>
        <v>-26.016502810244084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West Yorkshire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0.99619938966813704</v>
      </c>
      <c r="C8" s="69">
        <f>'Basic T2'!O8</f>
        <v>9.1426044641744699</v>
      </c>
      <c r="D8" s="69">
        <f>'Basic T2'!Z8</f>
        <v>23.122570526336368</v>
      </c>
      <c r="E8" s="69">
        <f>'Basic T2'!AK8</f>
        <v>4.5953974862502207</v>
      </c>
      <c r="F8" s="69">
        <f>'Basic T2'!AV8</f>
        <v>6.4309339327557824</v>
      </c>
      <c r="G8" s="69">
        <f>'Basic T2'!BG8</f>
        <v>18.788377543493393</v>
      </c>
      <c r="H8" s="69">
        <f>'Basic T2'!BR8</f>
        <v>12.982298621615227</v>
      </c>
      <c r="I8" s="69">
        <f>'Basic T2'!CC8</f>
        <v>8.6331912968567686</v>
      </c>
      <c r="J8" s="69">
        <f>'Basic T2'!CN8</f>
        <v>1.6850124646104216</v>
      </c>
      <c r="K8" s="309">
        <f>SUM(B8:J8)</f>
        <v>86.376585725760791</v>
      </c>
      <c r="L8" s="97"/>
      <c r="M8" s="97">
        <f t="shared" ref="M8:M33" si="0">B8/B$35*100</f>
        <v>6.1195510293963089</v>
      </c>
      <c r="N8" s="97">
        <f t="shared" ref="N8:N33" si="1">C8/C$35*100</f>
        <v>8.1368289792240684</v>
      </c>
      <c r="O8" s="97">
        <f t="shared" ref="O8:O33" si="2">D8/D$35*100</f>
        <v>10.247406360193745</v>
      </c>
      <c r="P8" s="97">
        <f t="shared" ref="P8:P33" si="3">E8/E$35*100</f>
        <v>7.6003253157478312</v>
      </c>
      <c r="Q8" s="97">
        <f t="shared" ref="Q8:Q33" si="4">F8/F$35*100</f>
        <v>10.567598151044487</v>
      </c>
      <c r="R8" s="97">
        <f t="shared" ref="R8:R33" si="5">G8/G$35*100</f>
        <v>6.5537517874924429</v>
      </c>
      <c r="S8" s="97">
        <f t="shared" ref="S8:S33" si="6">H8/H$35*100</f>
        <v>5.0382223313740209</v>
      </c>
      <c r="T8" s="97">
        <f t="shared" ref="T8:T33" si="7">I8/I$35*100</f>
        <v>5.7224994062797272</v>
      </c>
      <c r="U8" s="97">
        <f t="shared" ref="U8:U33" si="8">J8/J$35*100</f>
        <v>3.2885793715044866</v>
      </c>
      <c r="V8" s="97">
        <f t="shared" ref="V8:V33" si="9">K8/K$35*100</f>
        <v>7.0681075433845608</v>
      </c>
      <c r="W8" s="97"/>
      <c r="X8" s="97">
        <f t="shared" ref="X8:X32" si="10">IF($K8&gt;0,B8/$K8*100,0)</f>
        <v>1.1533211011963309</v>
      </c>
      <c r="Y8" s="97">
        <f t="shared" ref="Y8:AG23" si="11">IF($K8&gt;0,C8/$K8*100,0)</f>
        <v>10.584586537376641</v>
      </c>
      <c r="Z8" s="97">
        <f t="shared" si="11"/>
        <v>26.769488898008543</v>
      </c>
      <c r="AA8" s="97">
        <f t="shared" si="11"/>
        <v>5.3201888540029403</v>
      </c>
      <c r="AB8" s="97">
        <f t="shared" si="11"/>
        <v>7.4452282163288057</v>
      </c>
      <c r="AC8" s="97">
        <f t="shared" si="11"/>
        <v>21.751702021593083</v>
      </c>
      <c r="AD8" s="97">
        <f t="shared" si="11"/>
        <v>15.029881665886929</v>
      </c>
      <c r="AE8" s="97">
        <f t="shared" si="11"/>
        <v>9.9948281404251222</v>
      </c>
      <c r="AF8" s="97">
        <f>IF($K8&gt;0,J8/$K8*100,0)</f>
        <v>1.9507745651815998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0.42445737762700886</v>
      </c>
      <c r="C9" s="69">
        <f>'Basic T2'!O9</f>
        <v>3.3413449543478944</v>
      </c>
      <c r="D9" s="69">
        <f>'Basic T2'!Z9</f>
        <v>7.8905078983122356</v>
      </c>
      <c r="E9" s="69">
        <f>'Basic T2'!AK9</f>
        <v>2.4098425551411942</v>
      </c>
      <c r="F9" s="69">
        <f>'Basic T2'!AV9</f>
        <v>2.4715988561746443</v>
      </c>
      <c r="G9" s="69">
        <f>'Basic T2'!BG9</f>
        <v>7.9686592728837331</v>
      </c>
      <c r="H9" s="69">
        <f>'Basic T2'!BR9</f>
        <v>7.7165456380939732</v>
      </c>
      <c r="I9" s="69">
        <f>'Basic T2'!CC9</f>
        <v>4.5812549731681091</v>
      </c>
      <c r="J9" s="69">
        <f>'Basic T2'!CN9</f>
        <v>1.5101974503906637</v>
      </c>
      <c r="K9" s="309">
        <f>SUM(B9:J9)</f>
        <v>38.314408976139461</v>
      </c>
      <c r="L9" s="97"/>
      <c r="M9" s="97">
        <f t="shared" si="0"/>
        <v>2.6073982870613066</v>
      </c>
      <c r="N9" s="97">
        <f t="shared" si="1"/>
        <v>2.9737644847984792</v>
      </c>
      <c r="O9" s="97">
        <f t="shared" si="2"/>
        <v>3.4968967109529721</v>
      </c>
      <c r="P9" s="97">
        <f t="shared" si="3"/>
        <v>3.9856372454412683</v>
      </c>
      <c r="Q9" s="97">
        <f t="shared" si="4"/>
        <v>4.0614417401489913</v>
      </c>
      <c r="R9" s="97">
        <f t="shared" si="5"/>
        <v>2.7796234577831291</v>
      </c>
      <c r="S9" s="97">
        <f t="shared" si="6"/>
        <v>2.9946678695390219</v>
      </c>
      <c r="T9" s="97">
        <f t="shared" si="7"/>
        <v>3.0366787856902393</v>
      </c>
      <c r="U9" s="97">
        <f t="shared" si="8"/>
        <v>2.9473990766006883</v>
      </c>
      <c r="V9" s="97">
        <f t="shared" si="9"/>
        <v>3.1352288450526991</v>
      </c>
      <c r="W9" s="97"/>
      <c r="X9" s="97">
        <f t="shared" si="10"/>
        <v>1.1078270263580012</v>
      </c>
      <c r="Y9" s="97">
        <f t="shared" si="11"/>
        <v>8.7208573579426414</v>
      </c>
      <c r="Z9" s="97">
        <f t="shared" si="11"/>
        <v>20.594100520318868</v>
      </c>
      <c r="AA9" s="97">
        <f t="shared" si="11"/>
        <v>6.289650863835428</v>
      </c>
      <c r="AB9" s="97">
        <f t="shared" si="11"/>
        <v>6.4508338304627069</v>
      </c>
      <c r="AC9" s="97">
        <f t="shared" si="11"/>
        <v>20.798074368956769</v>
      </c>
      <c r="AD9" s="97">
        <f t="shared" si="11"/>
        <v>20.140061779106393</v>
      </c>
      <c r="AE9" s="97">
        <f t="shared" si="11"/>
        <v>11.957002849818496</v>
      </c>
      <c r="AF9" s="97">
        <f t="shared" si="11"/>
        <v>3.9415914032006825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2.89652270302981</v>
      </c>
      <c r="C10" s="69">
        <f>'Basic T2'!O10</f>
        <v>11.674129467346676</v>
      </c>
      <c r="D10" s="69">
        <f>'Basic T2'!Z10</f>
        <v>21.217355591775505</v>
      </c>
      <c r="E10" s="69">
        <f>'Basic T2'!AK10</f>
        <v>2.3150057862208735</v>
      </c>
      <c r="F10" s="69">
        <f>'Basic T2'!AV10</f>
        <v>5.7150817414780262</v>
      </c>
      <c r="G10" s="69">
        <f>'Basic T2'!BG10</f>
        <v>10.225109998190396</v>
      </c>
      <c r="H10" s="69">
        <f>'Basic T2'!BR10</f>
        <v>6.9286746018364331</v>
      </c>
      <c r="I10" s="69">
        <f>'Basic T2'!CC10</f>
        <v>3.9960826637955797</v>
      </c>
      <c r="J10" s="69">
        <f>'Basic T2'!CN10</f>
        <v>0.93255193000268377</v>
      </c>
      <c r="K10" s="309">
        <f t="shared" ref="K10:K32" si="12">SUM(B10:J10)</f>
        <v>65.900514483675991</v>
      </c>
      <c r="L10" s="97"/>
      <c r="M10" s="97">
        <f t="shared" si="0"/>
        <v>17.793042911721422</v>
      </c>
      <c r="N10" s="97">
        <f t="shared" si="1"/>
        <v>10.389861590244047</v>
      </c>
      <c r="O10" s="97">
        <f t="shared" si="2"/>
        <v>9.4030576916182493</v>
      </c>
      <c r="P10" s="97">
        <f t="shared" si="3"/>
        <v>3.8287867667078181</v>
      </c>
      <c r="Q10" s="97">
        <f t="shared" si="4"/>
        <v>9.3912778261789711</v>
      </c>
      <c r="R10" s="97">
        <f t="shared" si="5"/>
        <v>3.5667173907283121</v>
      </c>
      <c r="S10" s="97">
        <f t="shared" si="6"/>
        <v>2.6889077291501349</v>
      </c>
      <c r="T10" s="97">
        <f t="shared" si="7"/>
        <v>2.6487980961733935</v>
      </c>
      <c r="U10" s="97">
        <f t="shared" si="8"/>
        <v>1.8200286966853778</v>
      </c>
      <c r="V10" s="97">
        <f t="shared" si="9"/>
        <v>5.3925716051552257</v>
      </c>
      <c r="W10" s="97"/>
      <c r="X10" s="97">
        <f t="shared" si="10"/>
        <v>4.3952960393765945</v>
      </c>
      <c r="Y10" s="97">
        <f t="shared" si="11"/>
        <v>17.714777432031184</v>
      </c>
      <c r="Z10" s="97">
        <f t="shared" si="11"/>
        <v>32.196039375430352</v>
      </c>
      <c r="AA10" s="97">
        <f t="shared" si="11"/>
        <v>3.512879685930701</v>
      </c>
      <c r="AB10" s="97">
        <f t="shared" si="11"/>
        <v>8.672286986308265</v>
      </c>
      <c r="AC10" s="97">
        <f t="shared" si="11"/>
        <v>15.515979015191492</v>
      </c>
      <c r="AD10" s="97">
        <f t="shared" si="11"/>
        <v>10.513839923894242</v>
      </c>
      <c r="AE10" s="97">
        <f t="shared" si="11"/>
        <v>6.0638110265215559</v>
      </c>
      <c r="AF10" s="97">
        <f t="shared" si="11"/>
        <v>1.4150905153156024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3.2483752203433061</v>
      </c>
      <c r="C11" s="69">
        <f>'Basic T2'!O11</f>
        <v>9.4085630069750934</v>
      </c>
      <c r="D11" s="69">
        <f>'Basic T2'!Z11</f>
        <v>19.656606038946588</v>
      </c>
      <c r="E11" s="69">
        <f>'Basic T2'!AK11</f>
        <v>6.2147925943320566</v>
      </c>
      <c r="F11" s="69">
        <f>'Basic T2'!AV11</f>
        <v>1.3691585700252775</v>
      </c>
      <c r="G11" s="69">
        <f>'Basic T2'!BG11</f>
        <v>6.6999096607572426</v>
      </c>
      <c r="H11" s="69">
        <f>'Basic T2'!BR11</f>
        <v>4.5565699762361591</v>
      </c>
      <c r="I11" s="69">
        <f>'Basic T2'!CC11</f>
        <v>2.314076357287882</v>
      </c>
      <c r="J11" s="69">
        <f>'Basic T2'!CN11</f>
        <v>0.35500699784389583</v>
      </c>
      <c r="K11" s="309">
        <f t="shared" si="12"/>
        <v>53.823058422747494</v>
      </c>
      <c r="L11" s="97"/>
      <c r="M11" s="97">
        <f t="shared" si="0"/>
        <v>19.954436962804685</v>
      </c>
      <c r="N11" s="97">
        <f t="shared" si="1"/>
        <v>8.3735294934825877</v>
      </c>
      <c r="O11" s="97">
        <f t="shared" si="2"/>
        <v>8.7113683798217085</v>
      </c>
      <c r="P11" s="97">
        <f t="shared" si="3"/>
        <v>10.278641973442587</v>
      </c>
      <c r="Q11" s="97">
        <f t="shared" si="4"/>
        <v>2.2498625742973082</v>
      </c>
      <c r="R11" s="97">
        <f t="shared" si="5"/>
        <v>2.3370588979053166</v>
      </c>
      <c r="S11" s="97">
        <f t="shared" si="6"/>
        <v>1.7683318861976043</v>
      </c>
      <c r="T11" s="97">
        <f t="shared" si="7"/>
        <v>1.5338824457054725</v>
      </c>
      <c r="U11" s="97">
        <f t="shared" si="8"/>
        <v>0.69285463126772462</v>
      </c>
      <c r="V11" s="97">
        <f t="shared" si="9"/>
        <v>4.4042857453717525</v>
      </c>
      <c r="W11" s="97"/>
      <c r="X11" s="97">
        <f t="shared" si="10"/>
        <v>6.0352854622814034</v>
      </c>
      <c r="Y11" s="97">
        <f t="shared" si="11"/>
        <v>17.480543251698062</v>
      </c>
      <c r="Z11" s="97">
        <f t="shared" si="11"/>
        <v>36.52078981568804</v>
      </c>
      <c r="AA11" s="97">
        <f t="shared" si="11"/>
        <v>11.546710232478111</v>
      </c>
      <c r="AB11" s="97">
        <f t="shared" si="11"/>
        <v>2.5438141386752253</v>
      </c>
      <c r="AC11" s="97">
        <f t="shared" si="11"/>
        <v>12.44802851620492</v>
      </c>
      <c r="AD11" s="97">
        <f t="shared" si="11"/>
        <v>8.4658325070401315</v>
      </c>
      <c r="AE11" s="97">
        <f t="shared" si="11"/>
        <v>4.2994144612002811</v>
      </c>
      <c r="AF11" s="97">
        <f t="shared" si="11"/>
        <v>0.65958161473383969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4.443910456726039</v>
      </c>
      <c r="C12" s="69">
        <f>'Basic T2'!O12</f>
        <v>27.121318586205554</v>
      </c>
      <c r="D12" s="69">
        <f>'Basic T2'!Z12</f>
        <v>15.543590777564544</v>
      </c>
      <c r="E12" s="69">
        <f>'Basic T2'!AK12</f>
        <v>0.98176397488377942</v>
      </c>
      <c r="F12" s="69">
        <f>'Basic T2'!AV12</f>
        <v>0.48596253933059469</v>
      </c>
      <c r="G12" s="69">
        <f>'Basic T2'!BG12</f>
        <v>2.8948860783092001</v>
      </c>
      <c r="H12" s="69">
        <f>'Basic T2'!BR12</f>
        <v>2.2726409981888565</v>
      </c>
      <c r="I12" s="69">
        <f>'Basic T2'!CC12</f>
        <v>1.4168088649630071</v>
      </c>
      <c r="J12" s="69">
        <f>'Basic T2'!CN12</f>
        <v>0.34617941252789702</v>
      </c>
      <c r="K12" s="309">
        <f t="shared" si="12"/>
        <v>55.507061688699466</v>
      </c>
      <c r="L12" s="97"/>
      <c r="M12" s="97">
        <f t="shared" si="0"/>
        <v>27.298487724492794</v>
      </c>
      <c r="N12" s="97">
        <f t="shared" si="1"/>
        <v>24.137709543462364</v>
      </c>
      <c r="O12" s="97">
        <f t="shared" si="2"/>
        <v>6.8885719610128886</v>
      </c>
      <c r="P12" s="97">
        <f t="shared" si="3"/>
        <v>1.6237388854227426</v>
      </c>
      <c r="Q12" s="97">
        <f t="shared" si="4"/>
        <v>0.79855537093136197</v>
      </c>
      <c r="R12" s="97">
        <f t="shared" si="5"/>
        <v>1.0097926106917217</v>
      </c>
      <c r="S12" s="97">
        <f t="shared" si="6"/>
        <v>0.88197560093149774</v>
      </c>
      <c r="T12" s="97">
        <f t="shared" si="7"/>
        <v>0.93912987790674396</v>
      </c>
      <c r="U12" s="97">
        <f t="shared" si="8"/>
        <v>0.67562614448789449</v>
      </c>
      <c r="V12" s="97">
        <f t="shared" si="9"/>
        <v>4.5420860078751772</v>
      </c>
      <c r="W12" s="97"/>
      <c r="X12" s="97">
        <f t="shared" si="10"/>
        <v>8.006027200014378</v>
      </c>
      <c r="Y12" s="97">
        <f t="shared" si="11"/>
        <v>48.86102373480005</v>
      </c>
      <c r="Z12" s="97">
        <f t="shared" si="11"/>
        <v>28.002906845867187</v>
      </c>
      <c r="AA12" s="97">
        <f t="shared" si="11"/>
        <v>1.7687190512620021</v>
      </c>
      <c r="AB12" s="97">
        <f t="shared" si="11"/>
        <v>0.87549678283462529</v>
      </c>
      <c r="AC12" s="97">
        <f t="shared" si="11"/>
        <v>5.2153473634482843</v>
      </c>
      <c r="AD12" s="97">
        <f t="shared" si="11"/>
        <v>4.0943276928159529</v>
      </c>
      <c r="AE12" s="97">
        <f t="shared" si="11"/>
        <v>2.5524839936743606</v>
      </c>
      <c r="AF12" s="97">
        <f t="shared" si="11"/>
        <v>0.62366733528316953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1.2539400866342452</v>
      </c>
      <c r="C13" s="69">
        <f>'Basic T2'!O13</f>
        <v>15.981348629872125</v>
      </c>
      <c r="D13" s="69">
        <f>'Basic T2'!Z13</f>
        <v>29.530730734652952</v>
      </c>
      <c r="E13" s="69">
        <f>'Basic T2'!AK13</f>
        <v>2.5637776811566049</v>
      </c>
      <c r="F13" s="69">
        <f>'Basic T2'!AV13</f>
        <v>4.3974692181780348</v>
      </c>
      <c r="G13" s="69">
        <f>'Basic T2'!BG13</f>
        <v>13.126674926570848</v>
      </c>
      <c r="H13" s="69">
        <f>'Basic T2'!BR13</f>
        <v>7.9875308695168803</v>
      </c>
      <c r="I13" s="69">
        <f>'Basic T2'!CC13</f>
        <v>4.6140585173108608</v>
      </c>
      <c r="J13" s="69">
        <f>'Basic T2'!CN13</f>
        <v>1.1443606075905612</v>
      </c>
      <c r="K13" s="309">
        <f t="shared" si="12"/>
        <v>80.599891271483102</v>
      </c>
      <c r="L13" s="97"/>
      <c r="M13" s="97">
        <f t="shared" si="0"/>
        <v>7.7028257872353985</v>
      </c>
      <c r="N13" s="97">
        <f t="shared" si="1"/>
        <v>14.223244718524317</v>
      </c>
      <c r="O13" s="97">
        <f t="shared" si="2"/>
        <v>13.087359712311313</v>
      </c>
      <c r="P13" s="97">
        <f t="shared" si="3"/>
        <v>4.2402304637076664</v>
      </c>
      <c r="Q13" s="97">
        <f t="shared" si="4"/>
        <v>7.226118020369654</v>
      </c>
      <c r="R13" s="97">
        <f t="shared" si="5"/>
        <v>4.5788397143232116</v>
      </c>
      <c r="S13" s="97">
        <f t="shared" si="6"/>
        <v>3.0998329011116499</v>
      </c>
      <c r="T13" s="97">
        <f t="shared" si="7"/>
        <v>3.0584225714382876</v>
      </c>
      <c r="U13" s="97">
        <f t="shared" si="8"/>
        <v>2.2334082190630844</v>
      </c>
      <c r="V13" s="97">
        <f t="shared" si="9"/>
        <v>6.595406552658428</v>
      </c>
      <c r="W13" s="97"/>
      <c r="X13" s="97">
        <f t="shared" si="10"/>
        <v>1.5557590300098822</v>
      </c>
      <c r="Y13" s="97">
        <f t="shared" si="11"/>
        <v>19.828002715341697</v>
      </c>
      <c r="Z13" s="97">
        <f t="shared" si="11"/>
        <v>36.63867316543287</v>
      </c>
      <c r="AA13" s="97">
        <f t="shared" si="11"/>
        <v>3.1808699003340846</v>
      </c>
      <c r="AB13" s="97">
        <f t="shared" si="11"/>
        <v>5.4559245041238604</v>
      </c>
      <c r="AC13" s="97">
        <f t="shared" si="11"/>
        <v>16.286219149299487</v>
      </c>
      <c r="AD13" s="97">
        <f t="shared" si="11"/>
        <v>9.9101012960583663</v>
      </c>
      <c r="AE13" s="97">
        <f t="shared" si="11"/>
        <v>5.7246460814313185</v>
      </c>
      <c r="AF13" s="97">
        <f t="shared" si="11"/>
        <v>1.4198041579684431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0.43656835517864823</v>
      </c>
      <c r="C14" s="69">
        <f>'Basic T2'!O14</f>
        <v>2.6616395062264688</v>
      </c>
      <c r="D14" s="69">
        <f>'Basic T2'!Z14</f>
        <v>6.4890538394643551</v>
      </c>
      <c r="E14" s="69">
        <f>'Basic T2'!AK14</f>
        <v>1.1025051474963614</v>
      </c>
      <c r="F14" s="69">
        <f>'Basic T2'!AV14</f>
        <v>2.4369216880703082</v>
      </c>
      <c r="G14" s="69">
        <f>'Basic T2'!BG14</f>
        <v>5.3954478155388719</v>
      </c>
      <c r="H14" s="69">
        <f>'Basic T2'!BR14</f>
        <v>3.837651952557362</v>
      </c>
      <c r="I14" s="69">
        <f>'Basic T2'!CC14</f>
        <v>3.0622676148786949</v>
      </c>
      <c r="J14" s="69">
        <f>'Basic T2'!CN14</f>
        <v>0.62169048207763433</v>
      </c>
      <c r="K14" s="309">
        <f t="shared" si="12"/>
        <v>26.043746401488708</v>
      </c>
      <c r="L14" s="97"/>
      <c r="M14" s="97">
        <f t="shared" si="0"/>
        <v>2.6817947843004988</v>
      </c>
      <c r="N14" s="97">
        <f t="shared" si="1"/>
        <v>2.3688332522068389</v>
      </c>
      <c r="O14" s="97">
        <f t="shared" si="2"/>
        <v>2.875803601093073</v>
      </c>
      <c r="P14" s="97">
        <f t="shared" si="3"/>
        <v>1.8234326428411667</v>
      </c>
      <c r="Q14" s="97">
        <f t="shared" si="4"/>
        <v>4.0044586671809554</v>
      </c>
      <c r="R14" s="97">
        <f t="shared" si="5"/>
        <v>1.8820372160157999</v>
      </c>
      <c r="S14" s="97">
        <f t="shared" si="6"/>
        <v>1.4893313064932416</v>
      </c>
      <c r="T14" s="97">
        <f t="shared" si="7"/>
        <v>2.0298200289379853</v>
      </c>
      <c r="U14" s="97">
        <f t="shared" si="8"/>
        <v>1.2133313775182522</v>
      </c>
      <c r="V14" s="97">
        <f t="shared" si="9"/>
        <v>2.1311330941326747</v>
      </c>
      <c r="W14" s="97"/>
      <c r="X14" s="97">
        <f t="shared" si="10"/>
        <v>1.6762886124313252</v>
      </c>
      <c r="Y14" s="97">
        <f t="shared" si="11"/>
        <v>10.219879525759492</v>
      </c>
      <c r="Z14" s="97">
        <f t="shared" si="11"/>
        <v>24.91597690835075</v>
      </c>
      <c r="AA14" s="97">
        <f t="shared" si="11"/>
        <v>4.2332816888177822</v>
      </c>
      <c r="AB14" s="97">
        <f t="shared" si="11"/>
        <v>9.3570320126101727</v>
      </c>
      <c r="AC14" s="97">
        <f t="shared" si="11"/>
        <v>20.71686512517438</v>
      </c>
      <c r="AD14" s="97">
        <f t="shared" si="11"/>
        <v>14.735406701464408</v>
      </c>
      <c r="AE14" s="97">
        <f t="shared" si="11"/>
        <v>11.758168612422251</v>
      </c>
      <c r="AF14" s="97">
        <f t="shared" si="11"/>
        <v>2.3871008129694329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7.5929814001088461E-2</v>
      </c>
      <c r="C15" s="69">
        <f>'Basic T2'!O15</f>
        <v>2.0344948677839523</v>
      </c>
      <c r="D15" s="69">
        <f>'Basic T2'!Z15</f>
        <v>6.2378019468983608</v>
      </c>
      <c r="E15" s="69">
        <f>'Basic T2'!AK15</f>
        <v>3.1793440073034533</v>
      </c>
      <c r="F15" s="69">
        <f>'Basic T2'!AV15</f>
        <v>1.0110093953746249</v>
      </c>
      <c r="G15" s="69">
        <f>'Basic T2'!BG15</f>
        <v>5.1607162179222286</v>
      </c>
      <c r="H15" s="69">
        <f>'Basic T2'!BR15</f>
        <v>3.7715402077222233</v>
      </c>
      <c r="I15" s="69">
        <f>'Basic T2'!CC15</f>
        <v>0.96900625103329574</v>
      </c>
      <c r="J15" s="69">
        <f>'Basic T2'!CN15</f>
        <v>0.18053370819610848</v>
      </c>
      <c r="K15" s="309">
        <f t="shared" si="12"/>
        <v>22.620376416235334</v>
      </c>
      <c r="L15" s="97"/>
      <c r="M15" s="97">
        <f t="shared" si="0"/>
        <v>0.46642908663798888</v>
      </c>
      <c r="N15" s="97">
        <f t="shared" si="1"/>
        <v>1.8106806286037744</v>
      </c>
      <c r="O15" s="97">
        <f t="shared" si="2"/>
        <v>2.7644543789571103</v>
      </c>
      <c r="P15" s="97">
        <f t="shared" si="3"/>
        <v>5.2583152640180248</v>
      </c>
      <c r="Q15" s="97">
        <f t="shared" si="4"/>
        <v>1.6613358384590353</v>
      </c>
      <c r="R15" s="97">
        <f t="shared" si="5"/>
        <v>1.8001582659095527</v>
      </c>
      <c r="S15" s="97">
        <f t="shared" si="6"/>
        <v>1.4636743963494621</v>
      </c>
      <c r="T15" s="97">
        <f t="shared" si="7"/>
        <v>0.64230450890602775</v>
      </c>
      <c r="U15" s="97">
        <f t="shared" si="8"/>
        <v>0.3523412681532877</v>
      </c>
      <c r="V15" s="97">
        <f t="shared" si="9"/>
        <v>1.8510022344412707</v>
      </c>
      <c r="W15" s="97"/>
      <c r="X15" s="97">
        <f t="shared" si="10"/>
        <v>0.33566998445963669</v>
      </c>
      <c r="Y15" s="97">
        <f t="shared" si="11"/>
        <v>8.9940805154936907</v>
      </c>
      <c r="Z15" s="97">
        <f t="shared" si="11"/>
        <v>27.576030708407224</v>
      </c>
      <c r="AA15" s="97">
        <f t="shared" si="11"/>
        <v>14.055221490574052</v>
      </c>
      <c r="AB15" s="97">
        <f t="shared" si="11"/>
        <v>4.4694631812094539</v>
      </c>
      <c r="AC15" s="97">
        <f t="shared" si="11"/>
        <v>22.814457739165757</v>
      </c>
      <c r="AD15" s="97">
        <f t="shared" si="11"/>
        <v>16.673198263028347</v>
      </c>
      <c r="AE15" s="97">
        <f t="shared" si="11"/>
        <v>4.2837759779179025</v>
      </c>
      <c r="AF15" s="97">
        <f t="shared" si="11"/>
        <v>0.79810213974394317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4.2344881997841657E-2</v>
      </c>
      <c r="C16" s="69">
        <f>'Basic T2'!O16</f>
        <v>0.66702448906946932</v>
      </c>
      <c r="D16" s="69">
        <f>'Basic T2'!Z16</f>
        <v>3.2047849268603756</v>
      </c>
      <c r="E16" s="69">
        <f>'Basic T2'!AK16</f>
        <v>0.92393936186796599</v>
      </c>
      <c r="F16" s="69">
        <f>'Basic T2'!AV16</f>
        <v>0.64437660645607464</v>
      </c>
      <c r="G16" s="69">
        <f>'Basic T2'!BG16</f>
        <v>3.1018140031115675</v>
      </c>
      <c r="H16" s="69">
        <f>'Basic T2'!BR16</f>
        <v>3.2820766801073966</v>
      </c>
      <c r="I16" s="69">
        <f>'Basic T2'!CC16</f>
        <v>1.705441171686171</v>
      </c>
      <c r="J16" s="69">
        <f>'Basic T2'!CN16</f>
        <v>0.24497810096167477</v>
      </c>
      <c r="K16" s="309">
        <f t="shared" si="12"/>
        <v>13.816780222118537</v>
      </c>
      <c r="L16" s="97"/>
      <c r="M16" s="97">
        <f t="shared" si="0"/>
        <v>0.26012028205104748</v>
      </c>
      <c r="N16" s="97">
        <f t="shared" si="1"/>
        <v>0.5936453024715489</v>
      </c>
      <c r="O16" s="97">
        <f t="shared" si="2"/>
        <v>1.4202890377242792</v>
      </c>
      <c r="P16" s="97">
        <f t="shared" si="3"/>
        <v>1.5281027905055167</v>
      </c>
      <c r="Q16" s="97">
        <f t="shared" si="4"/>
        <v>1.0588684483722453</v>
      </c>
      <c r="R16" s="97">
        <f t="shared" si="5"/>
        <v>1.0819730985447171</v>
      </c>
      <c r="S16" s="97">
        <f t="shared" si="6"/>
        <v>1.2737214344667145</v>
      </c>
      <c r="T16" s="97">
        <f t="shared" si="7"/>
        <v>1.1304494197843595</v>
      </c>
      <c r="U16" s="97">
        <f t="shared" si="8"/>
        <v>0.47811511559302938</v>
      </c>
      <c r="V16" s="97">
        <f t="shared" si="9"/>
        <v>1.1306129744847875</v>
      </c>
      <c r="W16" s="97"/>
      <c r="X16" s="97">
        <f t="shared" si="10"/>
        <v>0.30647431107034639</v>
      </c>
      <c r="Y16" s="97">
        <f t="shared" si="11"/>
        <v>4.8276405815709929</v>
      </c>
      <c r="Z16" s="97">
        <f t="shared" si="11"/>
        <v>23.194875183221114</v>
      </c>
      <c r="AA16" s="97">
        <f t="shared" si="11"/>
        <v>6.6870815560117354</v>
      </c>
      <c r="AB16" s="97">
        <f t="shared" si="11"/>
        <v>4.6637248048899771</v>
      </c>
      <c r="AC16" s="97">
        <f t="shared" si="11"/>
        <v>22.449615273940893</v>
      </c>
      <c r="AD16" s="97">
        <f t="shared" si="11"/>
        <v>23.754280138677299</v>
      </c>
      <c r="AE16" s="97">
        <f t="shared" si="11"/>
        <v>12.343260472190348</v>
      </c>
      <c r="AF16" s="97">
        <f t="shared" si="11"/>
        <v>1.7730476784272979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0.32002380918735607</v>
      </c>
      <c r="C17" s="69">
        <f>'Basic T2'!O17</f>
        <v>3.2039355812265153</v>
      </c>
      <c r="D17" s="69">
        <f>'Basic T2'!Z17</f>
        <v>6.8681838910807693</v>
      </c>
      <c r="E17" s="69">
        <f>'Basic T2'!AK17</f>
        <v>0.86109693139700139</v>
      </c>
      <c r="F17" s="69">
        <f>'Basic T2'!AV17</f>
        <v>1.0301695253466341</v>
      </c>
      <c r="G17" s="69">
        <f>'Basic T2'!BG17</f>
        <v>3.3818416846607362</v>
      </c>
      <c r="H17" s="69">
        <f>'Basic T2'!BR17</f>
        <v>1.3840702305735848</v>
      </c>
      <c r="I17" s="69">
        <f>'Basic T2'!CC17</f>
        <v>1.331161881461209</v>
      </c>
      <c r="J17" s="69">
        <f>'Basic T2'!CN17</f>
        <v>0.5118500142344371</v>
      </c>
      <c r="K17" s="309">
        <f t="shared" si="12"/>
        <v>18.892333549168246</v>
      </c>
      <c r="L17" s="97"/>
      <c r="M17" s="97">
        <f t="shared" si="0"/>
        <v>1.9658735502701055</v>
      </c>
      <c r="N17" s="97">
        <f t="shared" si="1"/>
        <v>2.8514714802599737</v>
      </c>
      <c r="O17" s="97">
        <f t="shared" si="2"/>
        <v>3.0438255646480994</v>
      </c>
      <c r="P17" s="97">
        <f t="shared" si="3"/>
        <v>1.4241677301237587</v>
      </c>
      <c r="Q17" s="97">
        <f t="shared" si="4"/>
        <v>1.6928206206357999</v>
      </c>
      <c r="R17" s="97">
        <f t="shared" si="5"/>
        <v>1.1796522043776627</v>
      </c>
      <c r="S17" s="97">
        <f t="shared" si="6"/>
        <v>0.53713550636214136</v>
      </c>
      <c r="T17" s="97">
        <f t="shared" si="7"/>
        <v>0.88235888843299826</v>
      </c>
      <c r="U17" s="97">
        <f t="shared" si="8"/>
        <v>0.99895961215029982</v>
      </c>
      <c r="V17" s="97">
        <f t="shared" si="9"/>
        <v>1.5459403048757998</v>
      </c>
      <c r="W17" s="97"/>
      <c r="X17" s="97">
        <f t="shared" si="10"/>
        <v>1.6939347823522066</v>
      </c>
      <c r="Y17" s="97">
        <f t="shared" si="11"/>
        <v>16.958919198034021</v>
      </c>
      <c r="Z17" s="97">
        <f t="shared" si="11"/>
        <v>36.354343804093745</v>
      </c>
      <c r="AA17" s="97">
        <f t="shared" si="11"/>
        <v>4.5579172586380254</v>
      </c>
      <c r="AB17" s="97">
        <f t="shared" si="11"/>
        <v>5.4528442591041824</v>
      </c>
      <c r="AC17" s="97">
        <f t="shared" si="11"/>
        <v>17.900603310116896</v>
      </c>
      <c r="AD17" s="97">
        <f t="shared" si="11"/>
        <v>7.3260946138362026</v>
      </c>
      <c r="AE17" s="97">
        <f t="shared" si="11"/>
        <v>7.0460426606210049</v>
      </c>
      <c r="AF17" s="97">
        <f t="shared" si="11"/>
        <v>2.7093001132037062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0.71879044679666815</v>
      </c>
      <c r="C18" s="69">
        <f>'Basic T2'!O18</f>
        <v>8.057976604593204</v>
      </c>
      <c r="D18" s="69">
        <f>'Basic T2'!Z18</f>
        <v>17.898522972893659</v>
      </c>
      <c r="E18" s="69">
        <f>'Basic T2'!AK18</f>
        <v>4.9439687269030408</v>
      </c>
      <c r="F18" s="69">
        <f>'Basic T2'!AV18</f>
        <v>4.3132450989279789</v>
      </c>
      <c r="G18" s="69">
        <f>'Basic T2'!BG18</f>
        <v>16.179296568550818</v>
      </c>
      <c r="H18" s="69">
        <f>'Basic T2'!BR18</f>
        <v>12.198968204447537</v>
      </c>
      <c r="I18" s="69">
        <f>'Basic T2'!CC18</f>
        <v>6.368377159762689</v>
      </c>
      <c r="J18" s="69">
        <f>'Basic T2'!CN18</f>
        <v>1.4497026624212308</v>
      </c>
      <c r="K18" s="309">
        <f t="shared" si="12"/>
        <v>72.128848445296825</v>
      </c>
      <c r="L18" s="97"/>
      <c r="M18" s="97">
        <f t="shared" si="0"/>
        <v>4.4154562472479624</v>
      </c>
      <c r="N18" s="97">
        <f t="shared" si="1"/>
        <v>7.1715207419381519</v>
      </c>
      <c r="O18" s="97">
        <f t="shared" si="2"/>
        <v>7.9322252662868227</v>
      </c>
      <c r="P18" s="97">
        <f t="shared" si="3"/>
        <v>8.1768270944518573</v>
      </c>
      <c r="Q18" s="97">
        <f t="shared" si="4"/>
        <v>7.0877171821450826</v>
      </c>
      <c r="R18" s="97">
        <f t="shared" si="5"/>
        <v>5.6436535598163617</v>
      </c>
      <c r="S18" s="97">
        <f t="shared" si="6"/>
        <v>4.7342243325875968</v>
      </c>
      <c r="T18" s="97">
        <f t="shared" si="7"/>
        <v>4.2212703579238182</v>
      </c>
      <c r="U18" s="97">
        <f t="shared" si="8"/>
        <v>2.8293335334797298</v>
      </c>
      <c r="V18" s="97">
        <f t="shared" si="9"/>
        <v>5.902229794199866</v>
      </c>
      <c r="W18" s="97"/>
      <c r="X18" s="97">
        <f t="shared" si="10"/>
        <v>0.99653670104244818</v>
      </c>
      <c r="Y18" s="97">
        <f t="shared" si="11"/>
        <v>11.171641830251106</v>
      </c>
      <c r="Z18" s="97">
        <f t="shared" si="11"/>
        <v>24.814652332163686</v>
      </c>
      <c r="AA18" s="97">
        <f t="shared" si="11"/>
        <v>6.8543569368816293</v>
      </c>
      <c r="AB18" s="97">
        <f t="shared" si="11"/>
        <v>5.9799167627072034</v>
      </c>
      <c r="AC18" s="97">
        <f t="shared" si="11"/>
        <v>22.43110338968096</v>
      </c>
      <c r="AD18" s="97">
        <f t="shared" si="11"/>
        <v>16.912744993702962</v>
      </c>
      <c r="AE18" s="97">
        <f t="shared" si="11"/>
        <v>8.8291679363112578</v>
      </c>
      <c r="AF18" s="97">
        <f t="shared" si="11"/>
        <v>2.0098791172587465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0.68206456311037778</v>
      </c>
      <c r="C19" s="69">
        <f>'Basic T2'!O19</f>
        <v>7.0269505707326179</v>
      </c>
      <c r="D19" s="69">
        <f>'Basic T2'!Z19</f>
        <v>23.946750243815409</v>
      </c>
      <c r="E19" s="69">
        <f>'Basic T2'!AK19</f>
        <v>8.0034345787217305</v>
      </c>
      <c r="F19" s="69">
        <f>'Basic T2'!AV19</f>
        <v>7.7994789027894633</v>
      </c>
      <c r="G19" s="69">
        <f>'Basic T2'!BG19</f>
        <v>31.533554995851411</v>
      </c>
      <c r="H19" s="69">
        <f>'Basic T2'!BR19</f>
        <v>33.090163865681127</v>
      </c>
      <c r="I19" s="69">
        <f>'Basic T2'!CC19</f>
        <v>13.697471664472092</v>
      </c>
      <c r="J19" s="69">
        <f>'Basic T2'!CN19</f>
        <v>3.4437079456099702</v>
      </c>
      <c r="K19" s="309">
        <f t="shared" si="12"/>
        <v>129.22357733078417</v>
      </c>
      <c r="L19" s="97"/>
      <c r="M19" s="97">
        <f t="shared" si="0"/>
        <v>4.1898528975081106</v>
      </c>
      <c r="N19" s="97">
        <f t="shared" si="1"/>
        <v>6.2539176077847607</v>
      </c>
      <c r="O19" s="97">
        <f t="shared" si="2"/>
        <v>10.612664386727509</v>
      </c>
      <c r="P19" s="97">
        <f t="shared" si="3"/>
        <v>13.236875944593363</v>
      </c>
      <c r="Q19" s="97">
        <f t="shared" si="4"/>
        <v>12.816452430402913</v>
      </c>
      <c r="R19" s="97">
        <f t="shared" si="5"/>
        <v>10.999517757275534</v>
      </c>
      <c r="S19" s="97">
        <f t="shared" si="6"/>
        <v>12.841763034114987</v>
      </c>
      <c r="T19" s="97">
        <f t="shared" si="7"/>
        <v>9.0793509343426031</v>
      </c>
      <c r="U19" s="97">
        <f t="shared" si="8"/>
        <v>6.7209632861899236</v>
      </c>
      <c r="V19" s="97">
        <f t="shared" si="9"/>
        <v>10.574232982705787</v>
      </c>
      <c r="W19" s="97"/>
      <c r="X19" s="97">
        <f t="shared" si="10"/>
        <v>0.52781742867591508</v>
      </c>
      <c r="Y19" s="97">
        <f t="shared" si="11"/>
        <v>5.4378238986103575</v>
      </c>
      <c r="Z19" s="97">
        <f t="shared" si="11"/>
        <v>18.531254697056525</v>
      </c>
      <c r="AA19" s="97">
        <f t="shared" si="11"/>
        <v>6.1934785772372516</v>
      </c>
      <c r="AB19" s="97">
        <f t="shared" si="11"/>
        <v>6.0356469491821132</v>
      </c>
      <c r="AC19" s="97">
        <f t="shared" si="11"/>
        <v>24.402323203862704</v>
      </c>
      <c r="AD19" s="97">
        <f t="shared" si="11"/>
        <v>25.606909009319196</v>
      </c>
      <c r="AE19" s="97">
        <f t="shared" si="11"/>
        <v>10.599823923315133</v>
      </c>
      <c r="AF19" s="97">
        <f t="shared" si="11"/>
        <v>2.6649223127408312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3.9767183940066224E-2</v>
      </c>
      <c r="C20" s="69">
        <f>'Basic T2'!O20</f>
        <v>1.0090462921952417</v>
      </c>
      <c r="D20" s="69">
        <f>'Basic T2'!Z20</f>
        <v>3.4305673568541359</v>
      </c>
      <c r="E20" s="69">
        <f>'Basic T2'!AK20</f>
        <v>1.6486296861484493</v>
      </c>
      <c r="F20" s="69">
        <f>'Basic T2'!AV20</f>
        <v>1.2413679557281885</v>
      </c>
      <c r="G20" s="69">
        <f>'Basic T2'!BG20</f>
        <v>6.0186972454878491</v>
      </c>
      <c r="H20" s="69">
        <f>'Basic T2'!BR20</f>
        <v>6.5558829779359771</v>
      </c>
      <c r="I20" s="69">
        <f>'Basic T2'!CC20</f>
        <v>5.302878165915776</v>
      </c>
      <c r="J20" s="69">
        <f>'Basic T2'!CN20</f>
        <v>1.4362533492851985</v>
      </c>
      <c r="K20" s="309">
        <f t="shared" si="12"/>
        <v>26.683090213490882</v>
      </c>
      <c r="L20" s="97"/>
      <c r="M20" s="97">
        <f t="shared" si="0"/>
        <v>0.24428574634812214</v>
      </c>
      <c r="N20" s="97">
        <f t="shared" si="1"/>
        <v>0.89804137802150885</v>
      </c>
      <c r="O20" s="97">
        <f t="shared" si="2"/>
        <v>1.5203507634092672</v>
      </c>
      <c r="P20" s="97">
        <f t="shared" si="3"/>
        <v>2.7266677099029062</v>
      </c>
      <c r="Q20" s="97">
        <f t="shared" si="4"/>
        <v>2.0398713236504418</v>
      </c>
      <c r="R20" s="97">
        <f t="shared" si="5"/>
        <v>2.0994387482197503</v>
      </c>
      <c r="S20" s="97">
        <f t="shared" si="6"/>
        <v>2.5442332659270122</v>
      </c>
      <c r="T20" s="97">
        <f t="shared" si="7"/>
        <v>3.5150057623622026</v>
      </c>
      <c r="U20" s="97">
        <f t="shared" si="8"/>
        <v>2.8030849835912361</v>
      </c>
      <c r="V20" s="97">
        <f t="shared" si="9"/>
        <v>2.1834499434554315</v>
      </c>
      <c r="W20" s="97"/>
      <c r="X20" s="97">
        <f t="shared" si="10"/>
        <v>0.14903515155812075</v>
      </c>
      <c r="Y20" s="97">
        <f t="shared" si="11"/>
        <v>3.7815945758976266</v>
      </c>
      <c r="Z20" s="97">
        <f t="shared" si="11"/>
        <v>12.856709359396659</v>
      </c>
      <c r="AA20" s="97">
        <f t="shared" si="11"/>
        <v>6.178556055381125</v>
      </c>
      <c r="AB20" s="97">
        <f t="shared" si="11"/>
        <v>4.6522645832848735</v>
      </c>
      <c r="AC20" s="97">
        <f t="shared" si="11"/>
        <v>22.556222676355588</v>
      </c>
      <c r="AD20" s="97">
        <f t="shared" si="11"/>
        <v>24.569429273305623</v>
      </c>
      <c r="AE20" s="97">
        <f t="shared" si="11"/>
        <v>19.873553338416023</v>
      </c>
      <c r="AF20" s="97">
        <f t="shared" si="11"/>
        <v>5.3826349864043621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1.6582300516279916E-2</v>
      </c>
      <c r="C21" s="69">
        <f>'Basic T2'!O21</f>
        <v>0.15956334312017478</v>
      </c>
      <c r="D21" s="69">
        <f>'Basic T2'!Z21</f>
        <v>1.2522288531061609</v>
      </c>
      <c r="E21" s="69">
        <f>'Basic T2'!AK21</f>
        <v>0.66317759505544105</v>
      </c>
      <c r="F21" s="69">
        <f>'Basic T2'!AV21</f>
        <v>0.95561684545677483</v>
      </c>
      <c r="G21" s="69">
        <f>'Basic T2'!BG21</f>
        <v>1.7842862580445302</v>
      </c>
      <c r="H21" s="69">
        <f>'Basic T2'!BR21</f>
        <v>2.6392006441263662</v>
      </c>
      <c r="I21" s="69">
        <f>'Basic T2'!CC21</f>
        <v>1.9301267047188415</v>
      </c>
      <c r="J21" s="69">
        <f>'Basic T2'!CN21</f>
        <v>1.2412170391799227</v>
      </c>
      <c r="K21" s="309">
        <f t="shared" si="12"/>
        <v>10.641999583324491</v>
      </c>
      <c r="L21" s="97"/>
      <c r="M21" s="97">
        <f t="shared" si="0"/>
        <v>0.10186337719797678</v>
      </c>
      <c r="N21" s="97">
        <f t="shared" si="1"/>
        <v>0.14200982219122446</v>
      </c>
      <c r="O21" s="97">
        <f t="shared" si="2"/>
        <v>0.5549598345531076</v>
      </c>
      <c r="P21" s="97">
        <f t="shared" si="3"/>
        <v>1.0968290511577705</v>
      </c>
      <c r="Q21" s="97">
        <f t="shared" si="4"/>
        <v>1.5703123239564274</v>
      </c>
      <c r="R21" s="97">
        <f t="shared" si="5"/>
        <v>0.62239377647098726</v>
      </c>
      <c r="S21" s="97">
        <f t="shared" si="6"/>
        <v>1.0242315332413603</v>
      </c>
      <c r="T21" s="97">
        <f t="shared" si="7"/>
        <v>1.2793819274941367</v>
      </c>
      <c r="U21" s="97">
        <f t="shared" si="8"/>
        <v>2.4224394990162281</v>
      </c>
      <c r="V21" s="97">
        <f t="shared" si="9"/>
        <v>0.870823926409933</v>
      </c>
      <c r="W21" s="97"/>
      <c r="X21" s="97">
        <f t="shared" si="10"/>
        <v>0.15581940580286804</v>
      </c>
      <c r="Y21" s="97">
        <f t="shared" si="11"/>
        <v>1.4993737020080604</v>
      </c>
      <c r="Z21" s="97">
        <f t="shared" si="11"/>
        <v>11.766856813905013</v>
      </c>
      <c r="AA21" s="97">
        <f t="shared" si="11"/>
        <v>6.2317010056513151</v>
      </c>
      <c r="AB21" s="97">
        <f t="shared" si="11"/>
        <v>8.9796737725321965</v>
      </c>
      <c r="AC21" s="97">
        <f t="shared" si="11"/>
        <v>16.766456755367876</v>
      </c>
      <c r="AD21" s="97">
        <f t="shared" si="11"/>
        <v>24.799856676012926</v>
      </c>
      <c r="AE21" s="97">
        <f t="shared" si="11"/>
        <v>18.136880100458363</v>
      </c>
      <c r="AF21" s="97">
        <f t="shared" si="11"/>
        <v>11.663381768261399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3.197181661483358E-2</v>
      </c>
      <c r="C22" s="69">
        <f>'Basic T2'!O22</f>
        <v>0.6931253131729892</v>
      </c>
      <c r="D22" s="69">
        <f>'Basic T2'!Z22</f>
        <v>1.9624896412532398</v>
      </c>
      <c r="E22" s="69">
        <f>'Basic T2'!AK22</f>
        <v>0.7566434334435852</v>
      </c>
      <c r="F22" s="69">
        <f>'Basic T2'!AV22</f>
        <v>2.9812198093938984</v>
      </c>
      <c r="G22" s="69">
        <f>'Basic T2'!BG22</f>
        <v>19.30250584497357</v>
      </c>
      <c r="H22" s="69">
        <f>'Basic T2'!BR22</f>
        <v>9.6194912255622924</v>
      </c>
      <c r="I22" s="69">
        <f>'Basic T2'!CC22</f>
        <v>4.7004566271275214</v>
      </c>
      <c r="J22" s="69">
        <f>'Basic T2'!CN22</f>
        <v>1.8246879870050565</v>
      </c>
      <c r="K22" s="309">
        <f t="shared" si="12"/>
        <v>41.872591698546991</v>
      </c>
      <c r="L22" s="97"/>
      <c r="M22" s="97">
        <f t="shared" si="0"/>
        <v>0.19639960163211159</v>
      </c>
      <c r="N22" s="97">
        <f t="shared" si="1"/>
        <v>0.61687478185888966</v>
      </c>
      <c r="O22" s="97">
        <f t="shared" si="2"/>
        <v>0.86973153822526872</v>
      </c>
      <c r="P22" s="97">
        <f t="shared" si="3"/>
        <v>1.2514121486557541</v>
      </c>
      <c r="Q22" s="97">
        <f t="shared" si="4"/>
        <v>4.8988736744972172</v>
      </c>
      <c r="R22" s="97">
        <f t="shared" si="5"/>
        <v>6.7330897461334249</v>
      </c>
      <c r="S22" s="97">
        <f t="shared" si="6"/>
        <v>3.7331705980319283</v>
      </c>
      <c r="T22" s="97">
        <f t="shared" si="7"/>
        <v>3.1156914439940873</v>
      </c>
      <c r="U22" s="97">
        <f t="shared" si="8"/>
        <v>3.5611791601103877</v>
      </c>
      <c r="V22" s="97">
        <f t="shared" si="9"/>
        <v>3.4263912929507603</v>
      </c>
      <c r="W22" s="97"/>
      <c r="X22" s="97">
        <f t="shared" si="10"/>
        <v>7.6354998145345326E-2</v>
      </c>
      <c r="Y22" s="97">
        <f t="shared" si="11"/>
        <v>1.6553198286912849</v>
      </c>
      <c r="Z22" s="97">
        <f t="shared" si="11"/>
        <v>4.6868119732873845</v>
      </c>
      <c r="AA22" s="97">
        <f t="shared" si="11"/>
        <v>1.8070136161880836</v>
      </c>
      <c r="AB22" s="97">
        <f t="shared" si="11"/>
        <v>7.1197403563088955</v>
      </c>
      <c r="AC22" s="97">
        <f t="shared" si="11"/>
        <v>46.098187530253547</v>
      </c>
      <c r="AD22" s="97">
        <f t="shared" si="11"/>
        <v>22.973240574206194</v>
      </c>
      <c r="AE22" s="97">
        <f t="shared" si="11"/>
        <v>11.225616653890166</v>
      </c>
      <c r="AF22" s="97">
        <f t="shared" si="11"/>
        <v>4.3577144690290917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9.0685716978748318E-3</v>
      </c>
      <c r="C23" s="69">
        <f>'Basic T2'!O23</f>
        <v>0.25026382816965326</v>
      </c>
      <c r="D23" s="69">
        <f>'Basic T2'!Z23</f>
        <v>1.0421546737418403</v>
      </c>
      <c r="E23" s="69">
        <f>'Basic T2'!AK23</f>
        <v>0.68070968265197696</v>
      </c>
      <c r="F23" s="69">
        <f>'Basic T2'!AV23</f>
        <v>1.0085665549503442</v>
      </c>
      <c r="G23" s="69">
        <f>'Basic T2'!BG23</f>
        <v>13.162043309818834</v>
      </c>
      <c r="H23" s="69">
        <f>'Basic T2'!BR23</f>
        <v>11.068202751258701</v>
      </c>
      <c r="I23" s="69">
        <f>'Basic T2'!CC23</f>
        <v>5.097583338788394</v>
      </c>
      <c r="J23" s="69">
        <f>'Basic T2'!CN23</f>
        <v>2.4402464304583793</v>
      </c>
      <c r="K23" s="309">
        <f t="shared" si="12"/>
        <v>34.758839141536001</v>
      </c>
      <c r="L23" s="97"/>
      <c r="M23" s="97">
        <f t="shared" si="0"/>
        <v>5.5707309043194E-2</v>
      </c>
      <c r="N23" s="97">
        <f t="shared" si="1"/>
        <v>0.22273237100892779</v>
      </c>
      <c r="O23" s="97">
        <f t="shared" si="2"/>
        <v>0.46185965439456939</v>
      </c>
      <c r="P23" s="97">
        <f t="shared" si="3"/>
        <v>1.1258253609648228</v>
      </c>
      <c r="Q23" s="97">
        <f t="shared" si="4"/>
        <v>1.6573216538599</v>
      </c>
      <c r="R23" s="97">
        <f t="shared" si="5"/>
        <v>4.591176894816611</v>
      </c>
      <c r="S23" s="97">
        <f t="shared" si="6"/>
        <v>4.2953923565370076</v>
      </c>
      <c r="T23" s="97">
        <f t="shared" si="7"/>
        <v>3.3789263583558915</v>
      </c>
      <c r="U23" s="97">
        <f t="shared" si="8"/>
        <v>4.7625428542145931</v>
      </c>
      <c r="V23" s="97">
        <f t="shared" si="9"/>
        <v>2.844280207087535</v>
      </c>
      <c r="W23" s="97"/>
      <c r="X23" s="97">
        <f t="shared" si="10"/>
        <v>2.6089972858265281E-2</v>
      </c>
      <c r="Y23" s="97">
        <f t="shared" si="11"/>
        <v>0.72000053612433168</v>
      </c>
      <c r="Z23" s="97">
        <f t="shared" si="11"/>
        <v>2.9982436107783874</v>
      </c>
      <c r="AA23" s="97">
        <f t="shared" si="11"/>
        <v>1.9583786440052449</v>
      </c>
      <c r="AB23" s="97">
        <f t="shared" si="11"/>
        <v>2.9016117334745242</v>
      </c>
      <c r="AC23" s="97">
        <f t="shared" si="11"/>
        <v>37.866751695083224</v>
      </c>
      <c r="AD23" s="97">
        <f t="shared" si="11"/>
        <v>31.842843502884588</v>
      </c>
      <c r="AE23" s="97">
        <f t="shared" si="11"/>
        <v>14.665574181091973</v>
      </c>
      <c r="AF23" s="97">
        <f t="shared" si="11"/>
        <v>7.0205061236994588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7.4968490654760897E-2</v>
      </c>
      <c r="C24" s="69">
        <f>'Basic T2'!O24</f>
        <v>0.76467491495892326</v>
      </c>
      <c r="D24" s="69">
        <f>'Basic T2'!Z24</f>
        <v>1.6963215019886182</v>
      </c>
      <c r="E24" s="69">
        <f>'Basic T2'!AK24</f>
        <v>0.63865952457471142</v>
      </c>
      <c r="F24" s="69">
        <f>'Basic T2'!AV24</f>
        <v>0.63680497992199547</v>
      </c>
      <c r="G24" s="69">
        <f>'Basic T2'!BG24</f>
        <v>5.6268295748107668</v>
      </c>
      <c r="H24" s="69">
        <f>'Basic T2'!BR24</f>
        <v>5.7363068274122968</v>
      </c>
      <c r="I24" s="69">
        <f>'Basic T2'!CC24</f>
        <v>4.3104530396452905</v>
      </c>
      <c r="J24" s="69">
        <f>'Basic T2'!CN24</f>
        <v>1.8551877486342427</v>
      </c>
      <c r="K24" s="309">
        <f t="shared" si="12"/>
        <v>21.340206602601604</v>
      </c>
      <c r="L24" s="97"/>
      <c r="M24" s="97">
        <f t="shared" si="0"/>
        <v>0.46052377557816049</v>
      </c>
      <c r="N24" s="97">
        <f t="shared" si="1"/>
        <v>0.68055323098627396</v>
      </c>
      <c r="O24" s="97">
        <f t="shared" si="2"/>
        <v>0.75177176900001819</v>
      </c>
      <c r="P24" s="97">
        <f t="shared" si="3"/>
        <v>1.0562786281909784</v>
      </c>
      <c r="Q24" s="97">
        <f t="shared" si="4"/>
        <v>1.0464264131408791</v>
      </c>
      <c r="R24" s="97">
        <f t="shared" si="5"/>
        <v>1.9627476773055499</v>
      </c>
      <c r="S24" s="97">
        <f t="shared" si="6"/>
        <v>2.2261688780877953</v>
      </c>
      <c r="T24" s="97">
        <f t="shared" si="7"/>
        <v>2.8571780830511186</v>
      </c>
      <c r="U24" s="97">
        <f t="shared" si="8"/>
        <v>3.620704468697785</v>
      </c>
      <c r="V24" s="97">
        <f t="shared" si="9"/>
        <v>1.7462472497364374</v>
      </c>
      <c r="W24" s="97"/>
      <c r="X24" s="97">
        <f t="shared" si="10"/>
        <v>0.35130161600975984</v>
      </c>
      <c r="Y24" s="97">
        <f t="shared" ref="Y24:AG32" si="13">IF($K24&gt;0,C24/$K24*100,0)</f>
        <v>3.5832591933093143</v>
      </c>
      <c r="Z24" s="97">
        <f t="shared" si="13"/>
        <v>7.9489460133990359</v>
      </c>
      <c r="AA24" s="97">
        <f t="shared" si="13"/>
        <v>2.9927523030487055</v>
      </c>
      <c r="AB24" s="97">
        <f t="shared" si="13"/>
        <v>2.9840619248942133</v>
      </c>
      <c r="AC24" s="97">
        <f t="shared" si="13"/>
        <v>26.367268506785656</v>
      </c>
      <c r="AD24" s="97">
        <f t="shared" si="13"/>
        <v>26.880277844699862</v>
      </c>
      <c r="AE24" s="97">
        <f t="shared" si="13"/>
        <v>20.198740902160708</v>
      </c>
      <c r="AF24" s="97">
        <f t="shared" si="13"/>
        <v>8.6933916956927462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5.2591536444361361E-2</v>
      </c>
      <c r="C25" s="69">
        <f>'Basic T2'!O25</f>
        <v>2.8705987534369304</v>
      </c>
      <c r="D25" s="69">
        <f>'Basic T2'!Z25</f>
        <v>9.2503457666863547</v>
      </c>
      <c r="E25" s="69">
        <f>'Basic T2'!AK25</f>
        <v>7.2920838773667453</v>
      </c>
      <c r="F25" s="69">
        <f>'Basic T2'!AV25</f>
        <v>4.176832648931156</v>
      </c>
      <c r="G25" s="69">
        <f>'Basic T2'!BG25</f>
        <v>36.250987780996446</v>
      </c>
      <c r="H25" s="69">
        <f>'Basic T2'!BR25</f>
        <v>25.39760523109641</v>
      </c>
      <c r="I25" s="69">
        <f>'Basic T2'!CC25</f>
        <v>3.4700121617291306</v>
      </c>
      <c r="J25" s="69">
        <f>'Basic T2'!CN25</f>
        <v>0.83952281745811452</v>
      </c>
      <c r="K25" s="309">
        <f t="shared" si="12"/>
        <v>89.600580574145653</v>
      </c>
      <c r="L25" s="97"/>
      <c r="M25" s="97">
        <f t="shared" si="0"/>
        <v>0.32306443300757104</v>
      </c>
      <c r="N25" s="97">
        <f t="shared" si="1"/>
        <v>2.5548049482198802</v>
      </c>
      <c r="O25" s="97">
        <f t="shared" si="2"/>
        <v>4.0995464555104668</v>
      </c>
      <c r="P25" s="97">
        <f t="shared" si="3"/>
        <v>12.060373420043545</v>
      </c>
      <c r="Q25" s="97">
        <f t="shared" si="4"/>
        <v>6.8635581456133323</v>
      </c>
      <c r="R25" s="97">
        <f t="shared" si="5"/>
        <v>12.64505013368483</v>
      </c>
      <c r="S25" s="97">
        <f t="shared" si="6"/>
        <v>9.8564041367592026</v>
      </c>
      <c r="T25" s="97">
        <f t="shared" si="7"/>
        <v>2.3000929612793488</v>
      </c>
      <c r="U25" s="97">
        <f t="shared" si="8"/>
        <v>1.6384670602649773</v>
      </c>
      <c r="V25" s="97">
        <f t="shared" si="9"/>
        <v>7.3319237398252346</v>
      </c>
      <c r="W25" s="97"/>
      <c r="X25" s="97">
        <f t="shared" si="10"/>
        <v>5.8695530885362043E-2</v>
      </c>
      <c r="Y25" s="97">
        <f t="shared" si="13"/>
        <v>3.2037724923684756</v>
      </c>
      <c r="Z25" s="97">
        <f t="shared" si="13"/>
        <v>10.323979719117524</v>
      </c>
      <c r="AA25" s="97">
        <f t="shared" si="13"/>
        <v>8.1384337362997901</v>
      </c>
      <c r="AB25" s="97">
        <f t="shared" si="13"/>
        <v>4.661613375903042</v>
      </c>
      <c r="AC25" s="97">
        <f t="shared" si="13"/>
        <v>40.458429564525289</v>
      </c>
      <c r="AD25" s="97">
        <f t="shared" si="13"/>
        <v>28.345357885353835</v>
      </c>
      <c r="AE25" s="97">
        <f t="shared" si="13"/>
        <v>3.8727563365034787</v>
      </c>
      <c r="AF25" s="97">
        <f t="shared" si="13"/>
        <v>0.93696135904320221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4.6861855174267136E-2</v>
      </c>
      <c r="C26" s="69">
        <f>'Basic T2'!O26</f>
        <v>0.47053840939400443</v>
      </c>
      <c r="D26" s="69">
        <f>'Basic T2'!Z26</f>
        <v>2.3393374133535163</v>
      </c>
      <c r="E26" s="69">
        <f>'Basic T2'!AK26</f>
        <v>1.4677089915615282</v>
      </c>
      <c r="F26" s="69">
        <f>'Basic T2'!AV26</f>
        <v>1.914670308230672</v>
      </c>
      <c r="G26" s="69">
        <f>'Basic T2'!BG26</f>
        <v>7.4324875537620052</v>
      </c>
      <c r="H26" s="69">
        <f>'Basic T2'!BR26</f>
        <v>7.5970030506017459</v>
      </c>
      <c r="I26" s="69">
        <f>'Basic T2'!CC26</f>
        <v>4.5808869317985978</v>
      </c>
      <c r="J26" s="69">
        <f>'Basic T2'!CN26</f>
        <v>1.4452586234380209</v>
      </c>
      <c r="K26" s="309">
        <f t="shared" si="12"/>
        <v>27.294753137314359</v>
      </c>
      <c r="L26" s="97"/>
      <c r="M26" s="97">
        <f t="shared" si="0"/>
        <v>0.28786758659492828</v>
      </c>
      <c r="N26" s="97">
        <f t="shared" si="1"/>
        <v>0.4187746041511427</v>
      </c>
      <c r="O26" s="97">
        <f t="shared" si="2"/>
        <v>1.0367420465183137</v>
      </c>
      <c r="P26" s="97">
        <f t="shared" si="3"/>
        <v>2.4274430749663356</v>
      </c>
      <c r="Q26" s="97">
        <f t="shared" si="4"/>
        <v>3.1462718511318597</v>
      </c>
      <c r="R26" s="97">
        <f t="shared" si="5"/>
        <v>2.5925963260117735</v>
      </c>
      <c r="S26" s="97">
        <f t="shared" si="6"/>
        <v>2.9482753044465211</v>
      </c>
      <c r="T26" s="97">
        <f t="shared" si="7"/>
        <v>3.0364348299563635</v>
      </c>
      <c r="U26" s="97">
        <f t="shared" si="8"/>
        <v>2.8206602594041432</v>
      </c>
      <c r="V26" s="97">
        <f t="shared" si="9"/>
        <v>2.2335016940491808</v>
      </c>
      <c r="W26" s="97"/>
      <c r="X26" s="97">
        <f t="shared" si="10"/>
        <v>0.17168814437893853</v>
      </c>
      <c r="Y26" s="97">
        <f t="shared" si="13"/>
        <v>1.7239152412436971</v>
      </c>
      <c r="Z26" s="97">
        <f t="shared" si="13"/>
        <v>8.5706487308560177</v>
      </c>
      <c r="AA26" s="97">
        <f t="shared" si="13"/>
        <v>5.3772568822212179</v>
      </c>
      <c r="AB26" s="97">
        <f t="shared" si="13"/>
        <v>7.0147925449200965</v>
      </c>
      <c r="AC26" s="97">
        <f t="shared" si="13"/>
        <v>27.230462632765608</v>
      </c>
      <c r="AD26" s="97">
        <f t="shared" si="13"/>
        <v>27.833199341949594</v>
      </c>
      <c r="AE26" s="97">
        <f t="shared" si="13"/>
        <v>16.783031188276684</v>
      </c>
      <c r="AF26" s="97">
        <f t="shared" si="13"/>
        <v>5.2950052933881411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2.3555559227005332E-3</v>
      </c>
      <c r="C27" s="69">
        <f>'Basic T2'!O27</f>
        <v>4.1371529734282285E-2</v>
      </c>
      <c r="D27" s="69">
        <f>'Basic T2'!Z27</f>
        <v>0.19743357900107067</v>
      </c>
      <c r="E27" s="69">
        <f>'Basic T2'!AK27</f>
        <v>6.2137408431150613E-2</v>
      </c>
      <c r="F27" s="69">
        <f>'Basic T2'!AV27</f>
        <v>4.9254495679067339E-2</v>
      </c>
      <c r="G27" s="69">
        <f>'Basic T2'!BG27</f>
        <v>0.2498437702185578</v>
      </c>
      <c r="H27" s="69">
        <f>'Basic T2'!BR27</f>
        <v>0.34571312978116531</v>
      </c>
      <c r="I27" s="69">
        <f>'Basic T2'!CC27</f>
        <v>0.28843787961151418</v>
      </c>
      <c r="J27" s="69">
        <f>'Basic T2'!CN27</f>
        <v>7.6475092457296681E-2</v>
      </c>
      <c r="K27" s="309">
        <f t="shared" si="12"/>
        <v>1.3130224408368054</v>
      </c>
      <c r="L27" s="97"/>
      <c r="M27" s="97">
        <f t="shared" si="0"/>
        <v>1.4469939272262209E-2</v>
      </c>
      <c r="N27" s="97">
        <f t="shared" si="1"/>
        <v>3.6820258754039249E-2</v>
      </c>
      <c r="O27" s="97">
        <f t="shared" si="2"/>
        <v>8.7498148653801372E-2</v>
      </c>
      <c r="P27" s="97">
        <f t="shared" si="3"/>
        <v>0.10276902482696831</v>
      </c>
      <c r="Q27" s="97">
        <f t="shared" si="4"/>
        <v>8.093718935869948E-2</v>
      </c>
      <c r="R27" s="97">
        <f t="shared" si="5"/>
        <v>8.715037005581025E-2</v>
      </c>
      <c r="S27" s="97">
        <f t="shared" si="6"/>
        <v>0.13416573300914905</v>
      </c>
      <c r="T27" s="97">
        <f t="shared" si="7"/>
        <v>0.19119066612440638</v>
      </c>
      <c r="U27" s="97">
        <f t="shared" si="8"/>
        <v>0.14925373952477572</v>
      </c>
      <c r="V27" s="97">
        <f t="shared" si="9"/>
        <v>0.10744328154133104</v>
      </c>
      <c r="W27" s="97"/>
      <c r="X27" s="97">
        <f t="shared" si="10"/>
        <v>0.17939951743698365</v>
      </c>
      <c r="Y27" s="97">
        <f t="shared" si="13"/>
        <v>3.1508623499165553</v>
      </c>
      <c r="Z27" s="97">
        <f t="shared" si="13"/>
        <v>15.03657308973667</v>
      </c>
      <c r="AA27" s="97">
        <f t="shared" si="13"/>
        <v>4.7323950070152403</v>
      </c>
      <c r="AB27" s="97">
        <f t="shared" si="13"/>
        <v>3.7512303024826323</v>
      </c>
      <c r="AC27" s="97">
        <f t="shared" si="13"/>
        <v>19.028141671312891</v>
      </c>
      <c r="AD27" s="97">
        <f t="shared" si="13"/>
        <v>26.329567494736651</v>
      </c>
      <c r="AE27" s="97">
        <f t="shared" si="13"/>
        <v>21.967475241907454</v>
      </c>
      <c r="AF27" s="97">
        <f t="shared" si="13"/>
        <v>5.8243553254549223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0.16271668991611801</v>
      </c>
      <c r="C28" s="69">
        <f>'Basic T2'!O28</f>
        <v>2.0797256170664724</v>
      </c>
      <c r="D28" s="69">
        <f>'Basic T2'!Z28</f>
        <v>8.7931064536001227</v>
      </c>
      <c r="E28" s="69">
        <f>'Basic T2'!AK28</f>
        <v>2.8564254066692412</v>
      </c>
      <c r="F28" s="69">
        <f>'Basic T2'!AV28</f>
        <v>2.2488804527291406</v>
      </c>
      <c r="G28" s="69">
        <f>'Basic T2'!BG28</f>
        <v>22.744164277625806</v>
      </c>
      <c r="H28" s="69">
        <f>'Basic T2'!BR28</f>
        <v>21.288967707335782</v>
      </c>
      <c r="I28" s="69">
        <f>'Basic T2'!CC28</f>
        <v>12.64190992744834</v>
      </c>
      <c r="J28" s="69">
        <f>'Basic T2'!CN28</f>
        <v>4.8480464560562897</v>
      </c>
      <c r="K28" s="309">
        <f t="shared" si="12"/>
        <v>77.663942988447317</v>
      </c>
      <c r="L28" s="97"/>
      <c r="M28" s="97">
        <f t="shared" si="0"/>
        <v>0.99955199491524904</v>
      </c>
      <c r="N28" s="97">
        <f t="shared" si="1"/>
        <v>1.8509355551901954</v>
      </c>
      <c r="O28" s="97">
        <f t="shared" si="2"/>
        <v>3.8969082133775803</v>
      </c>
      <c r="P28" s="97">
        <f t="shared" si="3"/>
        <v>4.7242403722008364</v>
      </c>
      <c r="Q28" s="97">
        <f t="shared" si="4"/>
        <v>3.6954609023633163</v>
      </c>
      <c r="R28" s="97">
        <f t="shared" si="5"/>
        <v>7.9336071964943438</v>
      </c>
      <c r="S28" s="97">
        <f t="shared" si="6"/>
        <v>8.2619076668300124</v>
      </c>
      <c r="T28" s="97">
        <f t="shared" si="7"/>
        <v>8.3796732362926072</v>
      </c>
      <c r="U28" s="97">
        <f t="shared" si="8"/>
        <v>9.4617612049346143</v>
      </c>
      <c r="V28" s="97">
        <f t="shared" si="9"/>
        <v>6.3551609116441252</v>
      </c>
      <c r="W28" s="97"/>
      <c r="X28" s="97">
        <f t="shared" si="10"/>
        <v>0.20951381510506423</v>
      </c>
      <c r="Y28" s="97">
        <f t="shared" si="13"/>
        <v>2.6778522143484733</v>
      </c>
      <c r="Z28" s="97">
        <f t="shared" si="13"/>
        <v>11.321993341115988</v>
      </c>
      <c r="AA28" s="97">
        <f t="shared" si="13"/>
        <v>3.6779299334494779</v>
      </c>
      <c r="AB28" s="97">
        <f t="shared" si="13"/>
        <v>2.895655778207999</v>
      </c>
      <c r="AC28" s="97">
        <f t="shared" si="13"/>
        <v>29.285358690852263</v>
      </c>
      <c r="AD28" s="97">
        <f t="shared" si="13"/>
        <v>27.411649329345234</v>
      </c>
      <c r="AE28" s="97">
        <f t="shared" si="13"/>
        <v>16.277708085628426</v>
      </c>
      <c r="AF28" s="97">
        <f t="shared" si="13"/>
        <v>6.2423388119470671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8.2694570948036603E-2</v>
      </c>
      <c r="C29" s="69">
        <f>'Basic T2'!O29</f>
        <v>0.86455453182597797</v>
      </c>
      <c r="D29" s="69">
        <f>'Basic T2'!Z29</f>
        <v>3.6057852408727604</v>
      </c>
      <c r="E29" s="69">
        <f>'Basic T2'!AK29</f>
        <v>1.0831585021509917</v>
      </c>
      <c r="F29" s="69">
        <f>'Basic T2'!AV29</f>
        <v>1.4986080634089274</v>
      </c>
      <c r="G29" s="69">
        <f>'Basic T2'!BG29</f>
        <v>6.9491995320519431</v>
      </c>
      <c r="H29" s="69">
        <f>'Basic T2'!BR29</f>
        <v>6.723835383507959</v>
      </c>
      <c r="I29" s="69">
        <f>'Basic T2'!CC29</f>
        <v>2.9952573455403186</v>
      </c>
      <c r="J29" s="69">
        <f>'Basic T2'!CN29</f>
        <v>0.956804831239214</v>
      </c>
      <c r="K29" s="309">
        <f t="shared" si="12"/>
        <v>24.75989800154613</v>
      </c>
      <c r="L29" s="97"/>
      <c r="M29" s="97">
        <f t="shared" si="0"/>
        <v>0.50798429713867277</v>
      </c>
      <c r="N29" s="97">
        <f t="shared" si="1"/>
        <v>0.7694451177721725</v>
      </c>
      <c r="O29" s="97">
        <f t="shared" si="2"/>
        <v>1.5980034126710372</v>
      </c>
      <c r="P29" s="97">
        <f t="shared" si="3"/>
        <v>1.7914352369947377</v>
      </c>
      <c r="Q29" s="97">
        <f t="shared" si="4"/>
        <v>2.4625797692240026</v>
      </c>
      <c r="R29" s="97">
        <f t="shared" si="5"/>
        <v>2.4240160572352982</v>
      </c>
      <c r="S29" s="97">
        <f t="shared" si="6"/>
        <v>2.609412906684303</v>
      </c>
      <c r="T29" s="97">
        <f t="shared" si="7"/>
        <v>1.9854023607411602</v>
      </c>
      <c r="U29" s="97">
        <f t="shared" si="8"/>
        <v>1.8673622282649374</v>
      </c>
      <c r="V29" s="97">
        <f t="shared" si="9"/>
        <v>2.0260770944777824</v>
      </c>
      <c r="W29" s="97"/>
      <c r="X29" s="97">
        <f>IF($K29&gt;0,B29/$K29*100,0)</f>
        <v>0.33398591118134957</v>
      </c>
      <c r="Y29" s="97">
        <f t="shared" si="13"/>
        <v>3.4917532042013697</v>
      </c>
      <c r="Z29" s="97">
        <f t="shared" si="13"/>
        <v>14.563005229858367</v>
      </c>
      <c r="AA29" s="97">
        <f t="shared" si="13"/>
        <v>4.3746484823295875</v>
      </c>
      <c r="AB29" s="97">
        <f t="shared" si="13"/>
        <v>6.0525615384818909</v>
      </c>
      <c r="AC29" s="97">
        <f t="shared" si="13"/>
        <v>28.06634959327377</v>
      </c>
      <c r="AD29" s="97">
        <f t="shared" si="13"/>
        <v>27.156151382724154</v>
      </c>
      <c r="AE29" s="97">
        <f t="shared" si="13"/>
        <v>12.097211972978563</v>
      </c>
      <c r="AF29" s="97">
        <f t="shared" si="13"/>
        <v>3.8643326849709414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6.1052080137902157E-2</v>
      </c>
      <c r="C30" s="69">
        <f>'Basic T2'!O30</f>
        <v>0.45796679314070537</v>
      </c>
      <c r="D30" s="69">
        <f>'Basic T2'!Z30</f>
        <v>1.2293233791533107</v>
      </c>
      <c r="E30" s="69">
        <f>'Basic T2'!AK30</f>
        <v>0.57616696194935724</v>
      </c>
      <c r="F30" s="69">
        <f>'Basic T2'!AV30</f>
        <v>1.2476115974940234</v>
      </c>
      <c r="G30" s="69">
        <f>'Basic T2'!BG30</f>
        <v>9.9736349252029175</v>
      </c>
      <c r="H30" s="69">
        <f>'Basic T2'!BR30</f>
        <v>11.558492117220275</v>
      </c>
      <c r="I30" s="69">
        <f>'Basic T2'!CC30</f>
        <v>8.7984323488280527</v>
      </c>
      <c r="J30" s="69">
        <f>'Basic T2'!CN30</f>
        <v>3.6525584778423705</v>
      </c>
      <c r="K30" s="309">
        <f t="shared" si="12"/>
        <v>37.555238680968912</v>
      </c>
      <c r="L30" s="97"/>
      <c r="M30" s="97">
        <f t="shared" si="0"/>
        <v>0.37503668816655855</v>
      </c>
      <c r="N30" s="97">
        <f t="shared" si="1"/>
        <v>0.40758598805751584</v>
      </c>
      <c r="O30" s="97">
        <f t="shared" si="2"/>
        <v>0.54480864054116396</v>
      </c>
      <c r="P30" s="97">
        <f t="shared" si="3"/>
        <v>0.95292221404213395</v>
      </c>
      <c r="Q30" s="97">
        <f t="shared" si="4"/>
        <v>2.0501311549393861</v>
      </c>
      <c r="R30" s="97">
        <f t="shared" si="5"/>
        <v>3.4789979905147344</v>
      </c>
      <c r="S30" s="97">
        <f t="shared" si="6"/>
        <v>4.4856658130657312</v>
      </c>
      <c r="T30" s="97">
        <f t="shared" si="7"/>
        <v>5.8320292185222744</v>
      </c>
      <c r="U30" s="97">
        <f t="shared" si="8"/>
        <v>7.1285695006555239</v>
      </c>
      <c r="V30" s="97">
        <f t="shared" si="9"/>
        <v>3.0731067173380802</v>
      </c>
      <c r="W30" s="97"/>
      <c r="X30" s="97">
        <f t="shared" si="10"/>
        <v>0.16256608207589493</v>
      </c>
      <c r="Y30" s="97">
        <f t="shared" si="13"/>
        <v>1.2194484956709373</v>
      </c>
      <c r="Z30" s="97">
        <f t="shared" si="13"/>
        <v>3.2733738949082207</v>
      </c>
      <c r="AA30" s="97">
        <f t="shared" si="13"/>
        <v>1.5341853285606448</v>
      </c>
      <c r="AB30" s="97">
        <f t="shared" si="13"/>
        <v>3.32207074515612</v>
      </c>
      <c r="AC30" s="97">
        <f t="shared" si="13"/>
        <v>26.557240149446976</v>
      </c>
      <c r="AD30" s="97">
        <f t="shared" si="13"/>
        <v>30.777309699478845</v>
      </c>
      <c r="AE30" s="97">
        <f t="shared" si="13"/>
        <v>23.427976116915616</v>
      </c>
      <c r="AF30" s="97">
        <f t="shared" si="13"/>
        <v>9.7258294877867506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8.1551380608007373E-2</v>
      </c>
      <c r="C31" s="69">
        <f>'Basic T2'!O31</f>
        <v>0.52625037661522689</v>
      </c>
      <c r="D31" s="69">
        <f>'Basic T2'!Z31</f>
        <v>1.9576546170803222</v>
      </c>
      <c r="E31" s="69">
        <f>'Basic T2'!AK31</f>
        <v>0.90154706976283017</v>
      </c>
      <c r="F31" s="69">
        <f>'Basic T2'!AV31</f>
        <v>1.4128803623021962</v>
      </c>
      <c r="G31" s="69">
        <f>'Basic T2'!BG31</f>
        <v>9.9554787948532688</v>
      </c>
      <c r="H31" s="69">
        <f>'Basic T2'!BR31</f>
        <v>13.016351110635373</v>
      </c>
      <c r="I31" s="69">
        <f>'Basic T2'!CC31</f>
        <v>10.499752300296</v>
      </c>
      <c r="J31" s="69">
        <f>'Basic T2'!CN31</f>
        <v>5.0239661507460109</v>
      </c>
      <c r="K31" s="309">
        <f t="shared" si="12"/>
        <v>43.375432162899237</v>
      </c>
      <c r="L31" s="97"/>
      <c r="M31" s="97">
        <f t="shared" si="0"/>
        <v>0.50096179572512323</v>
      </c>
      <c r="N31" s="97">
        <f t="shared" si="1"/>
        <v>0.46835771267908627</v>
      </c>
      <c r="O31" s="97">
        <f t="shared" si="2"/>
        <v>0.86758876359712722</v>
      </c>
      <c r="P31" s="97">
        <f t="shared" si="3"/>
        <v>1.4910681911975132</v>
      </c>
      <c r="Q31" s="97">
        <f t="shared" si="4"/>
        <v>2.3217081780707445</v>
      </c>
      <c r="R31" s="97">
        <f t="shared" si="5"/>
        <v>3.472664778854627</v>
      </c>
      <c r="S31" s="97">
        <f t="shared" si="6"/>
        <v>5.0514375573999057</v>
      </c>
      <c r="T31" s="97">
        <f t="shared" si="7"/>
        <v>6.9597468929483997</v>
      </c>
      <c r="U31" s="97">
        <f t="shared" si="8"/>
        <v>9.805097465732981</v>
      </c>
      <c r="V31" s="97">
        <f t="shared" si="9"/>
        <v>3.5493671889454981</v>
      </c>
      <c r="W31" s="97"/>
      <c r="X31" s="97">
        <f t="shared" si="10"/>
        <v>0.18801283708652375</v>
      </c>
      <c r="Y31" s="97">
        <f t="shared" si="13"/>
        <v>1.2132452643673026</v>
      </c>
      <c r="Z31" s="97">
        <f t="shared" si="13"/>
        <v>4.513279797946967</v>
      </c>
      <c r="AA31" s="97">
        <f t="shared" si="13"/>
        <v>2.0784739766442253</v>
      </c>
      <c r="AB31" s="97">
        <f t="shared" si="13"/>
        <v>3.2573286117266398</v>
      </c>
      <c r="AC31" s="97">
        <f t="shared" si="13"/>
        <v>22.951883816315245</v>
      </c>
      <c r="AD31" s="97">
        <f t="shared" si="13"/>
        <v>30.008579653458266</v>
      </c>
      <c r="AE31" s="97">
        <f t="shared" si="13"/>
        <v>24.206680548711311</v>
      </c>
      <c r="AF31" s="97">
        <f t="shared" si="13"/>
        <v>11.582515493743513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8.4528960185799664E-4</v>
      </c>
      <c r="C32" s="69">
        <f>'Basic T2'!O32</f>
        <v>0.17201120083586904</v>
      </c>
      <c r="D32" s="69">
        <f>'Basic T2'!Z32</f>
        <v>0.77608927340304634</v>
      </c>
      <c r="E32" s="69">
        <f>'Basic T2'!AK32</f>
        <v>0.46596454615332733</v>
      </c>
      <c r="F32" s="69">
        <f>'Basic T2'!AV32</f>
        <v>0.57236894026680729</v>
      </c>
      <c r="G32" s="69">
        <f>'Basic T2'!BG32</f>
        <v>3.5365268668255272</v>
      </c>
      <c r="H32" s="69">
        <f>'Basic T2'!BR32</f>
        <v>5.4766106545925544</v>
      </c>
      <c r="I32" s="69">
        <f>'Basic T2'!CC32</f>
        <v>6.7606727409766103</v>
      </c>
      <c r="J32" s="69">
        <f>'Basic T2'!CN32</f>
        <v>2.9020454504152271</v>
      </c>
      <c r="K32" s="309">
        <f t="shared" si="12"/>
        <v>20.663134963070824</v>
      </c>
      <c r="L32" s="97"/>
      <c r="M32" s="97">
        <f t="shared" si="0"/>
        <v>5.1925276273370397E-3</v>
      </c>
      <c r="N32" s="97">
        <f t="shared" si="1"/>
        <v>0.15308829439104576</v>
      </c>
      <c r="O32" s="97">
        <f t="shared" si="2"/>
        <v>0.34394541676455248</v>
      </c>
      <c r="P32" s="97">
        <f t="shared" si="3"/>
        <v>0.77065850059031171</v>
      </c>
      <c r="Q32" s="97">
        <f t="shared" si="4"/>
        <v>0.94054223198758258</v>
      </c>
      <c r="R32" s="97">
        <f t="shared" si="5"/>
        <v>1.2336094067366374</v>
      </c>
      <c r="S32" s="97">
        <f t="shared" si="6"/>
        <v>2.1253849494933372</v>
      </c>
      <c r="T32" s="97">
        <f t="shared" si="7"/>
        <v>4.4813029638733894</v>
      </c>
      <c r="U32" s="97">
        <f t="shared" si="8"/>
        <v>5.6638197068829772</v>
      </c>
      <c r="V32" s="97">
        <f t="shared" si="9"/>
        <v>1.6908431709277054</v>
      </c>
      <c r="W32" s="97"/>
      <c r="X32" s="97">
        <f t="shared" si="10"/>
        <v>4.0908100506951107E-3</v>
      </c>
      <c r="Y32" s="97">
        <f t="shared" si="13"/>
        <v>0.83245451933255843</v>
      </c>
      <c r="Z32" s="97">
        <f t="shared" si="13"/>
        <v>3.7559125214546287</v>
      </c>
      <c r="AA32" s="97">
        <f t="shared" si="13"/>
        <v>2.2550525222145605</v>
      </c>
      <c r="AB32" s="97">
        <f t="shared" si="13"/>
        <v>2.7700004926152091</v>
      </c>
      <c r="AC32" s="97">
        <f t="shared" si="13"/>
        <v>17.11515156410686</v>
      </c>
      <c r="AD32" s="97">
        <f t="shared" si="13"/>
        <v>26.504258256940965</v>
      </c>
      <c r="AE32" s="97">
        <f t="shared" si="13"/>
        <v>32.718523849644747</v>
      </c>
      <c r="AF32" s="97">
        <f t="shared" si="13"/>
        <v>14.04455546363979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7.6807622906798143E-2</v>
      </c>
      <c r="C33" s="69">
        <f>'Basic T2'!O33</f>
        <v>1.6797578252127396</v>
      </c>
      <c r="D33" s="69">
        <f>'Basic T2'!Z33</f>
        <v>6.5038530749667496</v>
      </c>
      <c r="E33" s="69">
        <f>'Basic T2'!AK33</f>
        <v>3.2752867724344736</v>
      </c>
      <c r="F33" s="69">
        <f>'Basic T2'!AV33</f>
        <v>2.8051198316554609</v>
      </c>
      <c r="G33" s="69">
        <f>'Basic T2'!BG33</f>
        <v>19.238275456957904</v>
      </c>
      <c r="H33" s="69">
        <f>'Basic T2'!BR33</f>
        <v>30.643780940480443</v>
      </c>
      <c r="I33" s="69">
        <f>'Basic T2'!CC33</f>
        <v>26.79793844603071</v>
      </c>
      <c r="J33" s="69">
        <f>'Basic T2'!CN33</f>
        <v>10.270266907027228</v>
      </c>
      <c r="K33" s="309">
        <f t="shared" ref="K33" si="14">SUM(B33:J33)</f>
        <v>101.29108687767251</v>
      </c>
      <c r="L33" s="97"/>
      <c r="M33" s="97">
        <f t="shared" si="0"/>
        <v>0.47182137702509547</v>
      </c>
      <c r="N33" s="97">
        <f t="shared" si="1"/>
        <v>1.4949681137172064</v>
      </c>
      <c r="O33" s="97">
        <f t="shared" si="2"/>
        <v>2.8823622914359355</v>
      </c>
      <c r="P33" s="97">
        <f t="shared" si="3"/>
        <v>5.4169949492617828</v>
      </c>
      <c r="Q33" s="97">
        <f t="shared" si="4"/>
        <v>4.6094983180394298</v>
      </c>
      <c r="R33" s="97">
        <f t="shared" si="5"/>
        <v>6.7106849366018659</v>
      </c>
      <c r="S33" s="97">
        <f t="shared" si="6"/>
        <v>11.892360971808651</v>
      </c>
      <c r="T33" s="97">
        <f t="shared" si="7"/>
        <v>17.762977973482943</v>
      </c>
      <c r="U33" s="97">
        <f t="shared" si="8"/>
        <v>20.044117536011036</v>
      </c>
      <c r="V33" s="97">
        <f t="shared" si="9"/>
        <v>8.2885458972729289</v>
      </c>
      <c r="W33" s="97"/>
      <c r="X33" s="97">
        <f t="shared" ref="X33" si="15">IF($K33&gt;0,B33/$K33*100,0)</f>
        <v>7.582860967772749E-2</v>
      </c>
      <c r="Y33" s="97">
        <f t="shared" ref="Y33" si="16">IF($K33&gt;0,C33/$K33*100,0)</f>
        <v>1.6583471231198792</v>
      </c>
      <c r="Z33" s="97">
        <f t="shared" ref="Z33" si="17">IF($K33&gt;0,D33/$K33*100,0)</f>
        <v>6.4209529934468366</v>
      </c>
      <c r="AA33" s="97">
        <f t="shared" ref="AA33" si="18">IF($K33&gt;0,E33/$K33*100,0)</f>
        <v>3.2335389750432637</v>
      </c>
      <c r="AB33" s="97">
        <f t="shared" ref="AB33" si="19">IF($K33&gt;0,F33/$K33*100,0)</f>
        <v>2.7693649245201164</v>
      </c>
      <c r="AC33" s="97">
        <f t="shared" ref="AC33" si="20">IF($K33&gt;0,G33/$K33*100,0)</f>
        <v>18.993058570090806</v>
      </c>
      <c r="AD33" s="97">
        <f t="shared" ref="AD33" si="21">IF($K33&gt;0,H33/$K33*100,0)</f>
        <v>30.253186025625734</v>
      </c>
      <c r="AE33" s="97">
        <f t="shared" ref="AE33" si="22">IF($K33&gt;0,I33/$K33*100,0)</f>
        <v>26.456363804639704</v>
      </c>
      <c r="AF33" s="97">
        <f>IF($K33&gt;0,J33/$K33*100,0)</f>
        <v>10.139358973835922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16.278962049384393</v>
      </c>
      <c r="C35" s="310">
        <f t="shared" ref="C35:K35" si="24">SUM(C8:C33)</f>
        <v>112.36077945743321</v>
      </c>
      <c r="D35" s="310">
        <f t="shared" si="24"/>
        <v>225.64315021366241</v>
      </c>
      <c r="E35" s="310">
        <f t="shared" si="24"/>
        <v>60.463168290028094</v>
      </c>
      <c r="F35" s="310">
        <f t="shared" si="24"/>
        <v>60.855208921056082</v>
      </c>
      <c r="G35" s="310">
        <f t="shared" si="24"/>
        <v>286.68124995747036</v>
      </c>
      <c r="H35" s="310">
        <f t="shared" si="24"/>
        <v>257.67617559812413</v>
      </c>
      <c r="I35" s="310">
        <f t="shared" si="24"/>
        <v>150.86399637513148</v>
      </c>
      <c r="J35" s="310">
        <f t="shared" si="24"/>
        <v>51.238309137709763</v>
      </c>
      <c r="K35" s="310">
        <f t="shared" si="24"/>
        <v>1222.0609999999999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1.3320907916531495</v>
      </c>
      <c r="Y35" s="98">
        <f t="shared" ref="Y35:AG35" si="26">IF($K35&gt;0,C35/$K35*100,0)</f>
        <v>9.1943675035397749</v>
      </c>
      <c r="Z35" s="98">
        <f t="shared" si="26"/>
        <v>18.464147879169897</v>
      </c>
      <c r="AA35" s="98">
        <f t="shared" si="26"/>
        <v>4.947639135037293</v>
      </c>
      <c r="AB35" s="98">
        <f t="shared" si="26"/>
        <v>4.9797194183478641</v>
      </c>
      <c r="AC35" s="98">
        <f t="shared" si="26"/>
        <v>23.458833066227495</v>
      </c>
      <c r="AD35" s="98">
        <f t="shared" si="26"/>
        <v>21.085377538283616</v>
      </c>
      <c r="AE35" s="98">
        <f t="shared" si="26"/>
        <v>12.345046309073892</v>
      </c>
      <c r="AF35" s="98">
        <f t="shared" si="26"/>
        <v>4.1927783586670193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automation\Data\Results\Workbooks\LSIPs\WY_LSIP\[WY_LSIP_MainTables.Main.xlsm]Manager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automation\Data\Results\Workbooks\LSIPs\WY_LSIP\[WY_LSIP_MainTables.Main.xlsm]Manager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automation\Data\Results\Workbooks\LSIPs\WY_LSIP\[WY_LSIP_MainTables.Main.xlsm]Manager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automation\Data\Results\Workbooks\LSIPs\WY_LSIP\[WY_LSIP_MainTables.Main.xlsm]Manager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automation\Data\Results\Workbooks\LSIPs\WY_LSIP\[WY_LSIP_MainTables.Main.xlsm]Manager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automation\Data\Results\Workbooks\LSIPs\WY_LSIP\[WY_LSIP_MainTables.Main.xlsm]Manager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automation\Data\Results\Workbooks\LSIPs\WY_LSIP\[WY_LSIP_MainTables.Main.xlsm]Manager</v>
      </c>
      <c r="Y79" s="91" t="str">
        <f ca="1">CELL("filename")</f>
        <v>M:\IE\Projects\Nuffield via NFER AI and automation\Data\Results\Workbooks\LSIPs\WY_LSIP\[WY_LSIP_MainTables.Main.xlsm]Manager</v>
      </c>
      <c r="AW79" s="91" t="str">
        <f ca="1">CELL("filename")</f>
        <v>M:\IE\Projects\Nuffield via NFER AI and automation\Data\Results\Workbooks\LSIPs\WY_LSIP\[WY_LSIP_MainTables.Main.xlsm]Manager</v>
      </c>
      <c r="BU79" s="91" t="str">
        <f ca="1">CELL("filename")</f>
        <v>M:\IE\Projects\Nuffield via NFER AI and automation\Data\Results\Workbooks\LSIPs\WY_LSIP\[WY_LSIP_MainTables.Main.xlsm]Manager</v>
      </c>
      <c r="CS79" s="91" t="str">
        <f ca="1">CELL("filename")</f>
        <v>M:\IE\Projects\Nuffield via NFER AI and automation\Data\Results\Workbooks\LSIPs\WY_LSIP\[WY_LSIP_MainTables.Main.xlsm]Manager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automation\Data\Results\Workbooks\LSIPs\WY_LSIP\[WY_LSIP_MainTables.Main.xlsm]Manager</v>
      </c>
      <c r="Y96" s="91" t="str">
        <f ca="1">CELL("filename")</f>
        <v>M:\IE\Projects\Nuffield via NFER AI and automation\Data\Results\Workbooks\LSIPs\WY_LSIP\[WY_LSIP_MainTables.Main.xlsm]Manager</v>
      </c>
      <c r="AW96" s="91" t="str">
        <f ca="1">CELL("filename")</f>
        <v>M:\IE\Projects\Nuffield via NFER AI and automation\Data\Results\Workbooks\LSIPs\WY_LSIP\[WY_LSIP_MainTables.Main.xlsm]Manager</v>
      </c>
      <c r="BU96" s="91" t="str">
        <f ca="1">CELL("filename")</f>
        <v>M:\IE\Projects\Nuffield via NFER AI and automation\Data\Results\Workbooks\LSIPs\WY_LSIP\[WY_LSIP_MainTables.Main.xlsm]Manager</v>
      </c>
      <c r="CS96" s="91" t="str">
        <f ca="1">CELL("filename")</f>
        <v>M:\IE\Projects\Nuffield via NFER AI and automation\Data\Results\Workbooks\LSIPs\WY_LSIP\[WY_LSIP_MainTables.Main.xlsm]Manager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CEB204-0B87-4A25-8A86-BBD93F8F3904}"/>
</file>

<file path=customXml/itemProps2.xml><?xml version="1.0" encoding="utf-8"?>
<ds:datastoreItem xmlns:ds="http://schemas.openxmlformats.org/officeDocument/2006/customXml" ds:itemID="{321461E1-4477-4B89-A1B7-452D4A1945D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2024-02-29T16:18:33Z</dcterms:modified>
</cp:coreProperties>
</file>