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YY_LSIP\"/>
    </mc:Choice>
  </mc:AlternateContent>
  <xr:revisionPtr revIDLastSave="0" documentId="13_ncr:1_{21609863-D314-4D5A-8498-58301692F6D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P6" i="78"/>
  <c r="Q6" i="78"/>
  <c r="M6" i="78"/>
  <c r="L1" i="78" s="1"/>
  <c r="N107" i="78" l="1"/>
  <c r="P107" i="78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<sst xmlns="http://schemas.openxmlformats.org/spreadsheetml/2006/main" count="2355" uniqueCount="531">
  <si>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</si>
  <si>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</si>
  <si>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</si>
  <si>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</si>
  <si>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</si>
  <si>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</si>
  <si>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</si>
  <si>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</si>
  <si>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</si>
  <si>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</si>
  <si>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</si>
  <si>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</si>
  <si>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</si>
  <si>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</si>
  <si>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</si>
  <si>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</si>
  <si>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</si>
  <si>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</si>
  <si>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</si>
  <si>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</si>
  <si>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</si>
  <si>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</si>
  <si>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</si>
  <si>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</si>
  <si>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</si>
  <si>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</si>
  <si>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</si>
  <si>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</si>
  <si>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</si>
  <si>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</si>
  <si>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</si>
  <si>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</si>
  <si>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</si>
  <si>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</si>
  <si>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</si>
  <si>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</si>
  <si>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</si>
  <si>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</si>
  <si>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</si>
  <si>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</si>
  <si>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</si>
  <si>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</si>
  <si>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</si>
  <si>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</si>
  <si>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</si>
  <si>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</si>
  <si>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</si>
  <si>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</si>
  <si>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</si>
  <si>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</si>
  <si>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</si>
  <si>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</si>
  <si>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</si>
  <si>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</si>
  <si>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</si>
  <si>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</si>
  <si>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</si>
  <si>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</si>
  <si>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</si>
  <si>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</si>
  <si>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</si>
  <si>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</si>
  <si>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</si>
  <si>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</si>
  <si>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</si>
  <si>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</si>
  <si>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</si>
  <si>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</si>
  <si>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</si>
  <si>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</si>
  <si>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</si>
  <si>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</si>
  <si>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</si>
  <si>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</si>
  <si>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</si>
  <si>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</si>
  <si>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</si>
  <si>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</si>
  <si>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</si>
  <si>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</si>
  <si>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</si>
  <si>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</si>
  <si>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</si>
  <si>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</si>
  <si>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</si>
  <si>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</si>
  <si>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</si>
  <si>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</si>
  <si>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</si>
  <si>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</si>
  <si>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</si>
  <si>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</si>
  <si>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</si>
  <si>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</si>
  <si>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</si>
  <si>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</si>
  <si>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</si>
  <si>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</si>
  <si>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</si>
  <si>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</si>
  <si>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</si>
  <si>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</si>
  <si>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</si>
  <si>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</si>
  <si>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</si>
  <si>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</si>
  <si>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</si>
  <si>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</si>
  <si>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</si>
  <si>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</si>
  <si>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</si>
  <si>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</si>
  <si>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</si>
  <si>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</si>
  <si>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</si>
  <si>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</si>
  <si>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</si>
  <si>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</si>
  <si>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</si>
  <si>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</si>
  <si>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</si>
  <si>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</si>
  <si>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</si>
  <si>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</si>
  <si>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</si>
  <si>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</si>
  <si>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</si>
  <si>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</si>
  <si>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</si>
  <si>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</si>
  <si>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</si>
  <si>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</si>
  <si>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</si>
  <si>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</si>
  <si>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</si>
  <si>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</si>
  <si>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</si>
  <si>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</si>
  <si>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</si>
  <si>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</si>
  <si>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</si>
  <si>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</si>
  <si>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</si>
  <si>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</si>
  <si>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</si>
  <si>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</si>
  <si>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</si>
  <si>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</si>
  <si>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</si>
  <si>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</si>
  <si>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</si>
  <si>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</si>
  <si>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</si>
  <si>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</si>
  <si>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</si>
  <si>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</si>
  <si>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</si>
  <si>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</si>
  <si>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</si>
  <si>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</si>
  <si>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</si>
  <si>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</si>
  <si>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</si>
  <si>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</si>
  <si>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</si>
  <si>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</si>
  <si>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</si>
  <si>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</si>
  <si>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</si>
  <si>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</si>
  <si>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</si>
  <si>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</si>
  <si>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</si>
  <si>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</si>
  <si>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</si>
  <si>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</si>
  <si>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</si>
  <si>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</si>
  <si>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</si>
  <si>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</si>
  <si>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</si>
  <si>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</si>
  <si>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</si>
  <si>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</si>
  <si>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</si>
  <si>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</si>
  <si>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</si>
  <si>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</si>
  <si>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</si>
  <si>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</si>
  <si>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</si>
  <si>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</si>
  <si>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</si>
  <si>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</si>
  <si>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</si>
  <si>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</si>
  <si>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</si>
  <si>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</si>
  <si>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</si>
  <si>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</si>
  <si>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</si>
  <si>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</si>
  <si>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</si>
  <si>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</si>
  <si>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</si>
  <si>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</si>
  <si>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</si>
  <si>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</si>
  <si>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</si>
  <si>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</si>
  <si>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</si>
  <si>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</si>
  <si>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</si>
  <si>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</si>
  <si>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</si>
  <si>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</si>
  <si>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</si>
  <si>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</si>
  <si>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</si>
  <si>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</si>
  <si>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</si>
  <si>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</si>
  <si>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</si>
  <si>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</si>
  <si>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</si>
  <si>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</si>
  <si>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</si>
  <si>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</si>
  <si>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</si>
  <si>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</si>
  <si>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</si>
  <si>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</si>
  <si>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</si>
  <si>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</si>
  <si>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</si>
  <si>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</si>
  <si>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</si>
  <si>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</si>
  <si>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</si>
  <si>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</si>
  <si>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</si>
  <si>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</si>
  <si>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</si>
  <si>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</si>
  <si>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</si>
  <si>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</si>
  <si>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</si>
  <si>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</si>
  <si>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</si>
  <si>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</si>
  <si>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</si>
  <si>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</si>
  <si>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</si>
  <si>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</si>
  <si>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</si>
  <si>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</si>
  <si>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</si>
  <si>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</si>
  <si>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</si>
  <si>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</si>
  <si>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</si>
  <si>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</si>
  <si>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</si>
  <si>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</si>
  <si>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</si>
  <si>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</si>
  <si>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</si>
  <si>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</si>
  <si>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</si>
  <si>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</si>
  <si>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</si>
  <si>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</si>
  <si>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</si>
  <si>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</si>
  <si>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</si>
  <si>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</si>
  <si>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</si>
  <si>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</si>
  <si>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</si>
  <si>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</si>
  <si>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</si>
  <si>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</si>
  <si>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</si>
  <si>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</si>
  <si>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</si>
  <si>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</si>
  <si>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</si>
  <si>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</si>
  <si>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</si>
  <si>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</si>
  <si>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</si>
  <si>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</si>
  <si>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</si>
  <si>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</si>
  <si>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</si>
  <si>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</si>
  <si>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</si>
  <si>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</si>
  <si>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</si>
  <si>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</si>
  <si>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</si>
  <si>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</si>
  <si>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</si>
  <si>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</si>
  <si>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</si>
  <si>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</si>
  <si>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</si>
  <si>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</si>
  <si>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</si>
  <si>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</si>
  <si>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</si>
  <si>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</si>
  <si>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</si>
  <si>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</si>
  <si>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</si>
  <si>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</si>
  <si>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</si>
  <si>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</si>
  <si>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</si>
  <si>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</si>
  <si>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</si>
  <si>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</si>
  <si>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</si>
  <si>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</si>
  <si>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</si>
  <si>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</si>
  <si>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</si>
  <si>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</si>
  <si>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</si>
  <si>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</si>
  <si>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</si>
  <si>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</si>
  <si>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</si>
  <si>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</si>
  <si>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</si>
  <si>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</si>
  <si>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</si>
  <si>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</si>
  <si>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</si>
  <si>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</si>
  <si>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</si>
  <si>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</si>
  <si>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</si>
  <si>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</si>
  <si>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</si>
  <si>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</si>
  <si>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</si>
  <si>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</si>
  <si>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</si>
  <si>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</si>
  <si>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</si>
  <si>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</si>
  <si>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</si>
  <si>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</si>
  <si>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</si>
  <si>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</si>
  <si>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</si>
  <si>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</si>
  <si>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</si>
  <si>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</si>
  <si>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</si>
  <si>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</si>
  <si>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</si>
  <si>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</si>
  <si>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</si>
  <si>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</si>
  <si>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</si>
  <si>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</si>
  <si>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</si>
  <si>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</si>
  <si>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</si>
  <si>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</si>
  <si>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</si>
  <si>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</si>
  <si>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</si>
  <si>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</si>
  <si>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</si>
  <si>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</si>
  <si>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</si>
  <si>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</si>
  <si>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</si>
  <si>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</si>
  <si>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</si>
  <si>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</si>
  <si>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</si>
  <si>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</si>
  <si>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</si>
  <si>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</si>
  <si>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</si>
  <si>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</si>
  <si>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</si>
  <si>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</si>
  <si>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</si>
  <si>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</si>
  <si>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</si>
  <si>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</si>
  <si>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</si>
  <si>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</si>
  <si>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</si>
  <si>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</si>
  <si>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</si>
  <si>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</si>
  <si>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</si>
  <si>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</si>
  <si>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</si>
  <si>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</si>
  <si>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</si>
  <si>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</si>
  <si>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</si>
  <si>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</si>
  <si>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</si>
  <si>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</si>
  <si>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</si>
  <si>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</si>
  <si>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</si>
  <si>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</si>
  <si>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</si>
  <si>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</si>
  <si>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</si>
  <si>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</si>
  <si>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</si>
  <si>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</si>
  <si>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</si>
  <si>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</si>
  <si>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</si>
  <si>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</si>
  <si>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</si>
  <si>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</si>
  <si>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</si>
  <si>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</si>
  <si>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</si>
  <si>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</si>
  <si>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</si>
  <si>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</si>
  <si>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</si>
  <si>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</si>
  <si>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</si>
  <si>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</si>
  <si>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</si>
  <si>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</si>
  <si>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</si>
  <si>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</si>
  <si>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</si>
  <si>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</si>
  <si>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</si>
  <si>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</si>
  <si>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</si>
  <si>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</si>
  <si>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</si>
  <si>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</si>
  <si>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</si>
  <si>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</si>
  <si>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</si>
  <si>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</si>
  <si>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</si>
  <si>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</si>
  <si>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</si>
  <si>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</si>
  <si>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</si>
  <si>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</si>
  <si>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</si>
  <si>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</si>
  <si>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</si>
  <si>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</si>
  <si>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</si>
  <si>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</si>
  <si>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</si>
  <si>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</si>
  <si>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</si>
  <si>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</si>
  <si>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</si>
  <si>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</si>
  <si>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</si>
  <si>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</si>
  <si>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</si>
  <si>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</si>
  <si>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</si>
  <si>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</si>
  <si>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</si>
  <si>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</si>
  <si>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</si>
  <si>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</si>
  <si>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</si>
  <si>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</si>
  <si>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</si>
  <si>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</si>
  <si>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</si>
  <si>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</si>
  <si>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</si>
  <si>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</si>
  <si>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</si>
  <si>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</si>
  <si>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</si>
  <si>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</si>
  <si>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</si>
  <si>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</si>
  <si>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</si>
  <si>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</si>
  <si>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</si>
  <si>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</si>
  <si>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</si>
  <si>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</si>
  <si>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</si>
  <si>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</si>
  <si>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</si>
  <si>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</si>
  <si>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</si>
  <si>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</si>
  <si>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</si>
  <si>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</si>
  <si>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</si>
  <si>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</si>
  <si>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</si>
  <si>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</si>
  <si>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</si>
  <si>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</si>
  <si>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</si>
  <si>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</si>
  <si>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</si>
  <si>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</si>
  <si>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</si>
  <si>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</si>
  <si>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</si>
  <si>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</si>
  <si>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automation/Data/Results/Workbooks/LSIPs/YY_LSIP/YY_LSIP_Database.Main.xlsx</t>
  </si>
  <si>
    <t>LSIP</t>
  </si>
  <si>
    <t>38. York and North Yorkshire</t>
  </si>
  <si>
    <t>28-02-2024 10:27:52</t>
  </si>
  <si>
    <t>LSIP name</t>
  </si>
  <si>
    <t>York and North Yorkshire</t>
  </si>
  <si>
    <t>29 02 2024 04:19:03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</si>
</sst>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-0.43361644770492092</c:v>
                </c:pt>
                <c:pt idx="2">
                  <c:v>-1.0944614627692584</c:v>
                </c:pt>
                <c:pt idx="3">
                  <c:v>-1.9769821369267748</c:v>
                </c:pt>
                <c:pt idx="4">
                  <c:v>4.6709005382207014</c:v>
                </c:pt>
                <c:pt idx="5">
                  <c:v>-0.51043266412964527</c:v>
                </c:pt>
                <c:pt idx="7">
                  <c:v>5.8591600640552466</c:v>
                </c:pt>
                <c:pt idx="8">
                  <c:v>-1.020477345772175</c:v>
                </c:pt>
                <c:pt idx="9">
                  <c:v>-2.1087248586508012</c:v>
                </c:pt>
                <c:pt idx="10">
                  <c:v>1.7474547618207215</c:v>
                </c:pt>
                <c:pt idx="11">
                  <c:v>5.5510086690042648</c:v>
                </c:pt>
                <c:pt idx="12">
                  <c:v>-3.3670929445685394</c:v>
                </c:pt>
                <c:pt idx="13">
                  <c:v>1.6229850168151705</c:v>
                </c:pt>
                <c:pt idx="14">
                  <c:v>10.153663699231675</c:v>
                </c:pt>
                <c:pt idx="15">
                  <c:v>0.71205967195193676</c:v>
                </c:pt>
                <c:pt idx="17">
                  <c:v>-2.0009071335678752</c:v>
                </c:pt>
                <c:pt idx="18">
                  <c:v>-1.5113206097280507</c:v>
                </c:pt>
                <c:pt idx="19">
                  <c:v>-0.86237038422908308</c:v>
                </c:pt>
                <c:pt idx="20">
                  <c:v>-1.3417444498856734</c:v>
                </c:pt>
                <c:pt idx="22">
                  <c:v>2.2689756639687308</c:v>
                </c:pt>
                <c:pt idx="24">
                  <c:v>-2.8250805154331093</c:v>
                </c:pt>
                <c:pt idx="25">
                  <c:v>-1.0799531992122136</c:v>
                </c:pt>
                <c:pt idx="26">
                  <c:v>3.3012819213544375</c:v>
                </c:pt>
                <c:pt idx="27">
                  <c:v>-0.45246780027472511</c:v>
                </c:pt>
                <c:pt idx="29">
                  <c:v>-7.1805038947578392</c:v>
                </c:pt>
                <c:pt idx="30">
                  <c:v>-4.6235150486390815</c:v>
                </c:pt>
                <c:pt idx="31">
                  <c:v>-20.510348619814746</c:v>
                </c:pt>
                <c:pt idx="32">
                  <c:v>-7.7634260368005243</c:v>
                </c:pt>
                <c:pt idx="33">
                  <c:v>-8.0587163718159882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0.28088627274531763</c:v>
                </c:pt>
                <c:pt idx="2">
                  <c:v>0.92331751411207641</c:v>
                </c:pt>
                <c:pt idx="3">
                  <c:v>0.16244765229112001</c:v>
                </c:pt>
                <c:pt idx="4">
                  <c:v>2.8267418278749012E-2</c:v>
                </c:pt>
                <c:pt idx="5">
                  <c:v>0.51665507930391819</c:v>
                </c:pt>
                <c:pt idx="7">
                  <c:v>-0.87936538572034317</c:v>
                </c:pt>
                <c:pt idx="8">
                  <c:v>9.7250266371862182E-3</c:v>
                </c:pt>
                <c:pt idx="9">
                  <c:v>1.0600842267124655</c:v>
                </c:pt>
                <c:pt idx="10">
                  <c:v>0.77496034632149602</c:v>
                </c:pt>
                <c:pt idx="11">
                  <c:v>-0.39971487862267008</c:v>
                </c:pt>
                <c:pt idx="12">
                  <c:v>-6.7848603654196982E-2</c:v>
                </c:pt>
                <c:pt idx="13">
                  <c:v>0.86658903105554241</c:v>
                </c:pt>
                <c:pt idx="14">
                  <c:v>2.8520906256934708E-3</c:v>
                </c:pt>
                <c:pt idx="15">
                  <c:v>0.41399464446980616</c:v>
                </c:pt>
                <c:pt idx="17">
                  <c:v>0.90859761540242889</c:v>
                </c:pt>
                <c:pt idx="18">
                  <c:v>0.94385798929277342</c:v>
                </c:pt>
                <c:pt idx="19">
                  <c:v>-1.5173283263214543E-2</c:v>
                </c:pt>
                <c:pt idx="20">
                  <c:v>0.44931555868614748</c:v>
                </c:pt>
                <c:pt idx="22">
                  <c:v>5.9979011375332902E-3</c:v>
                </c:pt>
                <c:pt idx="24">
                  <c:v>-1.190801512681694</c:v>
                </c:pt>
                <c:pt idx="25">
                  <c:v>0.39088185910836071</c:v>
                </c:pt>
                <c:pt idx="26">
                  <c:v>-1.6999711277073226</c:v>
                </c:pt>
                <c:pt idx="27">
                  <c:v>-1.1801014176960556</c:v>
                </c:pt>
                <c:pt idx="29">
                  <c:v>0.54290577611353363</c:v>
                </c:pt>
                <c:pt idx="30">
                  <c:v>-0.23760606042482202</c:v>
                </c:pt>
                <c:pt idx="31">
                  <c:v>-4.9383468343532915</c:v>
                </c:pt>
                <c:pt idx="32">
                  <c:v>0.33059069478926784</c:v>
                </c:pt>
                <c:pt idx="33">
                  <c:v>0.12003836543230673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9.8399999999999856</c:v>
                </c:pt>
                <c:pt idx="1">
                  <c:v>12.138000000000023</c:v>
                </c:pt>
                <c:pt idx="2">
                  <c:v>10.839000000000025</c:v>
                </c:pt>
                <c:pt idx="3">
                  <c:v>11.941000000000008</c:v>
                </c:pt>
                <c:pt idx="4">
                  <c:v>12.421000000000005</c:v>
                </c:pt>
                <c:pt idx="5">
                  <c:v>9.6510000000000069</c:v>
                </c:pt>
                <c:pt idx="6">
                  <c:v>10.042999999999999</c:v>
                </c:pt>
                <c:pt idx="7">
                  <c:v>7.8220000000000081</c:v>
                </c:pt>
                <c:pt idx="8">
                  <c:v>11.071000000000007</c:v>
                </c:pt>
                <c:pt idx="9">
                  <c:v>9.3769999999999989</c:v>
                </c:pt>
                <c:pt idx="10">
                  <c:v>6.4430000000000129</c:v>
                </c:pt>
                <c:pt idx="11">
                  <c:v>6.5000000000000027</c:v>
                </c:pt>
                <c:pt idx="12">
                  <c:v>6.5569999999999924</c:v>
                </c:pt>
                <c:pt idx="13">
                  <c:v>6.6229999999999833</c:v>
                </c:pt>
                <c:pt idx="14">
                  <c:v>6.6739999999999799</c:v>
                </c:pt>
                <c:pt idx="15">
                  <c:v>6.6779999999999999</c:v>
                </c:pt>
                <c:pt idx="16">
                  <c:v>6.6869999999999941</c:v>
                </c:pt>
                <c:pt idx="17">
                  <c:v>6.6960000000000184</c:v>
                </c:pt>
                <c:pt idx="18">
                  <c:v>6.702</c:v>
                </c:pt>
                <c:pt idx="19">
                  <c:v>6.7089999999999748</c:v>
                </c:pt>
                <c:pt idx="20">
                  <c:v>6.7199999999999784</c:v>
                </c:pt>
                <c:pt idx="21">
                  <c:v>6.7309999999999892</c:v>
                </c:pt>
                <c:pt idx="22">
                  <c:v>6.741999999999992</c:v>
                </c:pt>
                <c:pt idx="23">
                  <c:v>6.7520000000000042</c:v>
                </c:pt>
                <c:pt idx="24" formatCode="#,##0.00">
                  <c:v>6.7609999999999708</c:v>
                </c:pt>
                <c:pt idx="25">
                  <c:v>6.7700000000000049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1.1309999999999996</c:v>
                </c:pt>
                <c:pt idx="1">
                  <c:v>1.0899999999999992</c:v>
                </c:pt>
                <c:pt idx="2">
                  <c:v>1.0559999999999989</c:v>
                </c:pt>
                <c:pt idx="3">
                  <c:v>1.2469999999999988</c:v>
                </c:pt>
                <c:pt idx="4">
                  <c:v>1.3790000000000022</c:v>
                </c:pt>
                <c:pt idx="5">
                  <c:v>1.272999999999999</c:v>
                </c:pt>
                <c:pt idx="6">
                  <c:v>1.0100000000000005</c:v>
                </c:pt>
                <c:pt idx="7">
                  <c:v>0.4539999999999999</c:v>
                </c:pt>
                <c:pt idx="8">
                  <c:v>0.70899999999999996</c:v>
                </c:pt>
                <c:pt idx="9">
                  <c:v>0.43899999999999983</c:v>
                </c:pt>
                <c:pt idx="10">
                  <c:v>0.40400000000000019</c:v>
                </c:pt>
                <c:pt idx="11">
                  <c:v>0.37399999999999983</c:v>
                </c:pt>
                <c:pt idx="12">
                  <c:v>0.36199999999999954</c:v>
                </c:pt>
                <c:pt idx="13">
                  <c:v>0.3390000000000003</c:v>
                </c:pt>
                <c:pt idx="14">
                  <c:v>0.31700000000000034</c:v>
                </c:pt>
                <c:pt idx="15">
                  <c:v>0.29800000000000032</c:v>
                </c:pt>
                <c:pt idx="16">
                  <c:v>0.28299999999999986</c:v>
                </c:pt>
                <c:pt idx="17">
                  <c:v>0.26899999999999968</c:v>
                </c:pt>
                <c:pt idx="18">
                  <c:v>0.25600000000000001</c:v>
                </c:pt>
                <c:pt idx="19">
                  <c:v>0.24400000000000047</c:v>
                </c:pt>
                <c:pt idx="20">
                  <c:v>0.2339999999999999</c:v>
                </c:pt>
                <c:pt idx="21">
                  <c:v>0.223</c:v>
                </c:pt>
                <c:pt idx="22">
                  <c:v>0.21299999999999997</c:v>
                </c:pt>
                <c:pt idx="23">
                  <c:v>0.20399999999999946</c:v>
                </c:pt>
                <c:pt idx="24" formatCode="#,##0.00">
                  <c:v>0.19600000000000026</c:v>
                </c:pt>
                <c:pt idx="25">
                  <c:v>0.18900000000000008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1.839000000000002</c:v>
                </c:pt>
                <c:pt idx="1">
                  <c:v>1.3470000000000053</c:v>
                </c:pt>
                <c:pt idx="2">
                  <c:v>1.1939999999999993</c:v>
                </c:pt>
                <c:pt idx="3">
                  <c:v>1.4570000000000034</c:v>
                </c:pt>
                <c:pt idx="4">
                  <c:v>1.3959999999999977</c:v>
                </c:pt>
                <c:pt idx="5">
                  <c:v>1.9879999999999991</c:v>
                </c:pt>
                <c:pt idx="6">
                  <c:v>2.2480000000000016</c:v>
                </c:pt>
                <c:pt idx="7">
                  <c:v>1.4899999999999998</c:v>
                </c:pt>
                <c:pt idx="8">
                  <c:v>1.5169999999999979</c:v>
                </c:pt>
                <c:pt idx="9">
                  <c:v>1.6140000000000003</c:v>
                </c:pt>
                <c:pt idx="10">
                  <c:v>1.5690000000000004</c:v>
                </c:pt>
                <c:pt idx="11">
                  <c:v>1.5540000000000027</c:v>
                </c:pt>
                <c:pt idx="12">
                  <c:v>1.532999999999999</c:v>
                </c:pt>
                <c:pt idx="13">
                  <c:v>1.526999999999997</c:v>
                </c:pt>
                <c:pt idx="14">
                  <c:v>1.5259999999999996</c:v>
                </c:pt>
                <c:pt idx="15">
                  <c:v>1.5240000000000005</c:v>
                </c:pt>
                <c:pt idx="16">
                  <c:v>1.5210000000000028</c:v>
                </c:pt>
                <c:pt idx="17">
                  <c:v>1.5199999999999976</c:v>
                </c:pt>
                <c:pt idx="18">
                  <c:v>1.5179999999999989</c:v>
                </c:pt>
                <c:pt idx="19">
                  <c:v>1.5170000000000003</c:v>
                </c:pt>
                <c:pt idx="20">
                  <c:v>1.5160000000000009</c:v>
                </c:pt>
                <c:pt idx="21">
                  <c:v>1.5149999999999972</c:v>
                </c:pt>
                <c:pt idx="22">
                  <c:v>1.5149999999999997</c:v>
                </c:pt>
                <c:pt idx="23">
                  <c:v>1.5150000000000015</c:v>
                </c:pt>
                <c:pt idx="24" formatCode="#,##0.00">
                  <c:v>1.5140000000000007</c:v>
                </c:pt>
                <c:pt idx="25">
                  <c:v>1.5139999999999989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1.6329999999999958</c:v>
                </c:pt>
                <c:pt idx="1">
                  <c:v>1.8789999999999991</c:v>
                </c:pt>
                <c:pt idx="2">
                  <c:v>1.9160000000000001</c:v>
                </c:pt>
                <c:pt idx="3">
                  <c:v>1.576000000000003</c:v>
                </c:pt>
                <c:pt idx="4">
                  <c:v>1.6010000000000051</c:v>
                </c:pt>
                <c:pt idx="5">
                  <c:v>2.092999999999996</c:v>
                </c:pt>
                <c:pt idx="6">
                  <c:v>1.6179999999999999</c:v>
                </c:pt>
                <c:pt idx="7">
                  <c:v>1.6069999999999993</c:v>
                </c:pt>
                <c:pt idx="8">
                  <c:v>2.1710000000000007</c:v>
                </c:pt>
                <c:pt idx="9">
                  <c:v>1.4870000000000005</c:v>
                </c:pt>
                <c:pt idx="10">
                  <c:v>1.4420000000000048</c:v>
                </c:pt>
                <c:pt idx="11">
                  <c:v>1.4169999999999998</c:v>
                </c:pt>
                <c:pt idx="12">
                  <c:v>1.4089999999999996</c:v>
                </c:pt>
                <c:pt idx="13">
                  <c:v>1.4219999999999986</c:v>
                </c:pt>
                <c:pt idx="14">
                  <c:v>1.4659999999999989</c:v>
                </c:pt>
                <c:pt idx="15">
                  <c:v>1.4900000000000027</c:v>
                </c:pt>
                <c:pt idx="16">
                  <c:v>1.5080000000000002</c:v>
                </c:pt>
                <c:pt idx="17">
                  <c:v>1.5199999999999978</c:v>
                </c:pt>
                <c:pt idx="18">
                  <c:v>1.5290000000000015</c:v>
                </c:pt>
                <c:pt idx="19">
                  <c:v>1.5359999999999996</c:v>
                </c:pt>
                <c:pt idx="20">
                  <c:v>1.5420000000000029</c:v>
                </c:pt>
                <c:pt idx="21">
                  <c:v>1.5470000000000028</c:v>
                </c:pt>
                <c:pt idx="22">
                  <c:v>1.5509999999999962</c:v>
                </c:pt>
                <c:pt idx="23">
                  <c:v>1.5559999999999958</c:v>
                </c:pt>
                <c:pt idx="24" formatCode="#,##0.00">
                  <c:v>1.5600000000000007</c:v>
                </c:pt>
                <c:pt idx="25">
                  <c:v>1.5639999999999983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12.030000000000028</c:v>
                </c:pt>
                <c:pt idx="1">
                  <c:v>10.94</c:v>
                </c:pt>
                <c:pt idx="2">
                  <c:v>11.336999999999996</c:v>
                </c:pt>
                <c:pt idx="3">
                  <c:v>12.901000000000016</c:v>
                </c:pt>
                <c:pt idx="4">
                  <c:v>11.949999999999973</c:v>
                </c:pt>
                <c:pt idx="5">
                  <c:v>13.645000000000014</c:v>
                </c:pt>
                <c:pt idx="6">
                  <c:v>15.159999999999965</c:v>
                </c:pt>
                <c:pt idx="7">
                  <c:v>16.514000000000003</c:v>
                </c:pt>
                <c:pt idx="8">
                  <c:v>13.873000000000005</c:v>
                </c:pt>
                <c:pt idx="9">
                  <c:v>15.192999999999968</c:v>
                </c:pt>
                <c:pt idx="10">
                  <c:v>16.051000000000002</c:v>
                </c:pt>
                <c:pt idx="11">
                  <c:v>15.830000000000013</c:v>
                </c:pt>
                <c:pt idx="12">
                  <c:v>15.627000000000008</c:v>
                </c:pt>
                <c:pt idx="13">
                  <c:v>15.511999999999984</c:v>
                </c:pt>
                <c:pt idx="14">
                  <c:v>15.277000000000012</c:v>
                </c:pt>
                <c:pt idx="15">
                  <c:v>14.975000000000003</c:v>
                </c:pt>
                <c:pt idx="16">
                  <c:v>14.713999999999983</c:v>
                </c:pt>
                <c:pt idx="17">
                  <c:v>14.446</c:v>
                </c:pt>
                <c:pt idx="18">
                  <c:v>14.176000000000004</c:v>
                </c:pt>
                <c:pt idx="19">
                  <c:v>13.910000000000014</c:v>
                </c:pt>
                <c:pt idx="20">
                  <c:v>13.650999999999998</c:v>
                </c:pt>
                <c:pt idx="21">
                  <c:v>13.397000000000043</c:v>
                </c:pt>
                <c:pt idx="22">
                  <c:v>13.145999999999988</c:v>
                </c:pt>
                <c:pt idx="23">
                  <c:v>12.898000000000009</c:v>
                </c:pt>
                <c:pt idx="24" formatCode="#,##0.00">
                  <c:v>12.653000000000013</c:v>
                </c:pt>
                <c:pt idx="25">
                  <c:v>12.410999999999992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3.6819999999999946</c:v>
                </c:pt>
                <c:pt idx="1">
                  <c:v>3.8599999999999932</c:v>
                </c:pt>
                <c:pt idx="2">
                  <c:v>5.1580000000000155</c:v>
                </c:pt>
                <c:pt idx="3">
                  <c:v>4.7890000000000112</c:v>
                </c:pt>
                <c:pt idx="4">
                  <c:v>3.5399999999999996</c:v>
                </c:pt>
                <c:pt idx="5">
                  <c:v>4.9579999999999949</c:v>
                </c:pt>
                <c:pt idx="6">
                  <c:v>3.9930000000000057</c:v>
                </c:pt>
                <c:pt idx="7">
                  <c:v>3.8630000000000093</c:v>
                </c:pt>
                <c:pt idx="8">
                  <c:v>4.5539999999999932</c:v>
                </c:pt>
                <c:pt idx="9">
                  <c:v>4.7750000000000226</c:v>
                </c:pt>
                <c:pt idx="10">
                  <c:v>4.6960000000000015</c:v>
                </c:pt>
                <c:pt idx="11">
                  <c:v>4.8060000000000089</c:v>
                </c:pt>
                <c:pt idx="12">
                  <c:v>4.8180000000000112</c:v>
                </c:pt>
                <c:pt idx="13">
                  <c:v>4.8580000000000201</c:v>
                </c:pt>
                <c:pt idx="14">
                  <c:v>4.8970000000000118</c:v>
                </c:pt>
                <c:pt idx="15">
                  <c:v>4.9409999999999972</c:v>
                </c:pt>
                <c:pt idx="16">
                  <c:v>4.9469999999999983</c:v>
                </c:pt>
                <c:pt idx="17">
                  <c:v>4.9519999999999786</c:v>
                </c:pt>
                <c:pt idx="18">
                  <c:v>4.9559999999999924</c:v>
                </c:pt>
                <c:pt idx="19">
                  <c:v>4.9600000000000106</c:v>
                </c:pt>
                <c:pt idx="20">
                  <c:v>4.9670000000000014</c:v>
                </c:pt>
                <c:pt idx="21">
                  <c:v>4.9709999999999974</c:v>
                </c:pt>
                <c:pt idx="22">
                  <c:v>4.9749999999999934</c:v>
                </c:pt>
                <c:pt idx="23">
                  <c:v>4.9769999999999976</c:v>
                </c:pt>
                <c:pt idx="24" formatCode="#,##0.00">
                  <c:v>4.9779999999999909</c:v>
                </c:pt>
                <c:pt idx="25">
                  <c:v>4.9789999999999983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17.962000000000032</c:v>
                </c:pt>
                <c:pt idx="1">
                  <c:v>16.868999999999978</c:v>
                </c:pt>
                <c:pt idx="2">
                  <c:v>19.826000000000004</c:v>
                </c:pt>
                <c:pt idx="3">
                  <c:v>17.863999999999976</c:v>
                </c:pt>
                <c:pt idx="4">
                  <c:v>20.717999999999979</c:v>
                </c:pt>
                <c:pt idx="5">
                  <c:v>23.056999999999903</c:v>
                </c:pt>
                <c:pt idx="6">
                  <c:v>17.522000000000038</c:v>
                </c:pt>
                <c:pt idx="7">
                  <c:v>19.311000000000028</c:v>
                </c:pt>
                <c:pt idx="8">
                  <c:v>22.958000000000052</c:v>
                </c:pt>
                <c:pt idx="9">
                  <c:v>19.769000000000062</c:v>
                </c:pt>
                <c:pt idx="10">
                  <c:v>19.978999999999971</c:v>
                </c:pt>
                <c:pt idx="11">
                  <c:v>19.85599999999998</c:v>
                </c:pt>
                <c:pt idx="12">
                  <c:v>19.530000000000033</c:v>
                </c:pt>
                <c:pt idx="13">
                  <c:v>19.206999999999976</c:v>
                </c:pt>
                <c:pt idx="14">
                  <c:v>18.983999999999991</c:v>
                </c:pt>
                <c:pt idx="15">
                  <c:v>18.729999999999901</c:v>
                </c:pt>
                <c:pt idx="16">
                  <c:v>18.488000000000021</c:v>
                </c:pt>
                <c:pt idx="17">
                  <c:v>18.247999999999983</c:v>
                </c:pt>
                <c:pt idx="18">
                  <c:v>18.018999999999956</c:v>
                </c:pt>
                <c:pt idx="19">
                  <c:v>17.800999999999966</c:v>
                </c:pt>
                <c:pt idx="20">
                  <c:v>17.600999999999964</c:v>
                </c:pt>
                <c:pt idx="21">
                  <c:v>17.402999999999942</c:v>
                </c:pt>
                <c:pt idx="22">
                  <c:v>17.213000000000019</c:v>
                </c:pt>
                <c:pt idx="23">
                  <c:v>17.032000000000025</c:v>
                </c:pt>
                <c:pt idx="24" formatCode="#,##0.00">
                  <c:v>16.858000000000029</c:v>
                </c:pt>
                <c:pt idx="25">
                  <c:v>16.693000000000037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31.587000000000003</c:v>
                </c:pt>
                <c:pt idx="1">
                  <c:v>29.165999999999958</c:v>
                </c:pt>
                <c:pt idx="2">
                  <c:v>28.115999999999957</c:v>
                </c:pt>
                <c:pt idx="3">
                  <c:v>25.40799999999998</c:v>
                </c:pt>
                <c:pt idx="4">
                  <c:v>27.754000000000069</c:v>
                </c:pt>
                <c:pt idx="5">
                  <c:v>29.794000000000008</c:v>
                </c:pt>
                <c:pt idx="6">
                  <c:v>30.090000000000046</c:v>
                </c:pt>
                <c:pt idx="7">
                  <c:v>29.604000000000063</c:v>
                </c:pt>
                <c:pt idx="8">
                  <c:v>28.601999999999968</c:v>
                </c:pt>
                <c:pt idx="9">
                  <c:v>31.570000000000103</c:v>
                </c:pt>
                <c:pt idx="10">
                  <c:v>33.33099999999996</c:v>
                </c:pt>
                <c:pt idx="11">
                  <c:v>32.776000000000003</c:v>
                </c:pt>
                <c:pt idx="12">
                  <c:v>32.779000000000053</c:v>
                </c:pt>
                <c:pt idx="13">
                  <c:v>32.800000000000004</c:v>
                </c:pt>
                <c:pt idx="14">
                  <c:v>32.873000000000026</c:v>
                </c:pt>
                <c:pt idx="15">
                  <c:v>32.96099999999997</c:v>
                </c:pt>
                <c:pt idx="16">
                  <c:v>33.02200000000002</c:v>
                </c:pt>
                <c:pt idx="17">
                  <c:v>33.022000000000013</c:v>
                </c:pt>
                <c:pt idx="18">
                  <c:v>33.049999999999947</c:v>
                </c:pt>
                <c:pt idx="19">
                  <c:v>33.061999999999941</c:v>
                </c:pt>
                <c:pt idx="20">
                  <c:v>33.104000000000092</c:v>
                </c:pt>
                <c:pt idx="21">
                  <c:v>33.149000000000001</c:v>
                </c:pt>
                <c:pt idx="22">
                  <c:v>33.199000000000076</c:v>
                </c:pt>
                <c:pt idx="23">
                  <c:v>33.252000000000045</c:v>
                </c:pt>
                <c:pt idx="24" formatCode="#,##0.00">
                  <c:v>33.305999999999969</c:v>
                </c:pt>
                <c:pt idx="25">
                  <c:v>33.361000000000097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65.150999999999996</c:v>
                </c:pt>
                <c:pt idx="1">
                  <c:v>67.034000000000162</c:v>
                </c:pt>
                <c:pt idx="2">
                  <c:v>62.410000000000053</c:v>
                </c:pt>
                <c:pt idx="3">
                  <c:v>64.014999999999972</c:v>
                </c:pt>
                <c:pt idx="4">
                  <c:v>64.931999999999874</c:v>
                </c:pt>
                <c:pt idx="5">
                  <c:v>67.05800000000005</c:v>
                </c:pt>
                <c:pt idx="6">
                  <c:v>71.778000000000105</c:v>
                </c:pt>
                <c:pt idx="7">
                  <c:v>66.737000000000137</c:v>
                </c:pt>
                <c:pt idx="8">
                  <c:v>63.58100000000011</c:v>
                </c:pt>
                <c:pt idx="9">
                  <c:v>62.953999999999901</c:v>
                </c:pt>
                <c:pt idx="10">
                  <c:v>64.215999999999894</c:v>
                </c:pt>
                <c:pt idx="11">
                  <c:v>64.093999999999909</c:v>
                </c:pt>
                <c:pt idx="12">
                  <c:v>63.968999999999994</c:v>
                </c:pt>
                <c:pt idx="13">
                  <c:v>63.929000000000045</c:v>
                </c:pt>
                <c:pt idx="14">
                  <c:v>63.942999999999984</c:v>
                </c:pt>
                <c:pt idx="15">
                  <c:v>63.98700000000013</c:v>
                </c:pt>
                <c:pt idx="16">
                  <c:v>63.985999999999855</c:v>
                </c:pt>
                <c:pt idx="17">
                  <c:v>63.975000000000087</c:v>
                </c:pt>
                <c:pt idx="18">
                  <c:v>63.962000000000181</c:v>
                </c:pt>
                <c:pt idx="19">
                  <c:v>63.948999999999963</c:v>
                </c:pt>
                <c:pt idx="20">
                  <c:v>63.949000000000098</c:v>
                </c:pt>
                <c:pt idx="21">
                  <c:v>63.956999999999937</c:v>
                </c:pt>
                <c:pt idx="22">
                  <c:v>63.966000000000207</c:v>
                </c:pt>
                <c:pt idx="23">
                  <c:v>64.004000000000232</c:v>
                </c:pt>
                <c:pt idx="24" formatCode="#,##0.00">
                  <c:v>64.037000000000049</c:v>
                </c:pt>
                <c:pt idx="25">
                  <c:v>64.069999999999922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22.893999999999942</c:v>
                </c:pt>
                <c:pt idx="1">
                  <c:v>25.069999999999954</c:v>
                </c:pt>
                <c:pt idx="2">
                  <c:v>22.571000000000005</c:v>
                </c:pt>
                <c:pt idx="3">
                  <c:v>23.803000000000026</c:v>
                </c:pt>
                <c:pt idx="4">
                  <c:v>22.735999999999962</c:v>
                </c:pt>
                <c:pt idx="5">
                  <c:v>20.622999999999976</c:v>
                </c:pt>
                <c:pt idx="6">
                  <c:v>20.827999999999992</c:v>
                </c:pt>
                <c:pt idx="7">
                  <c:v>21.490000000000016</c:v>
                </c:pt>
                <c:pt idx="8">
                  <c:v>22.965000000000053</c:v>
                </c:pt>
                <c:pt idx="9">
                  <c:v>18.630000000000027</c:v>
                </c:pt>
                <c:pt idx="10">
                  <c:v>19.111000000000022</c:v>
                </c:pt>
                <c:pt idx="11">
                  <c:v>20.417999999999964</c:v>
                </c:pt>
                <c:pt idx="12">
                  <c:v>20.637999999999955</c:v>
                </c:pt>
                <c:pt idx="13">
                  <c:v>20.820000000000022</c:v>
                </c:pt>
                <c:pt idx="14">
                  <c:v>21.019999999999985</c:v>
                </c:pt>
                <c:pt idx="15">
                  <c:v>21.149999999999967</c:v>
                </c:pt>
                <c:pt idx="16">
                  <c:v>21.24</c:v>
                </c:pt>
                <c:pt idx="17">
                  <c:v>21.328000000000038</c:v>
                </c:pt>
                <c:pt idx="18">
                  <c:v>21.41299999999999</c:v>
                </c:pt>
                <c:pt idx="19">
                  <c:v>21.499000000000056</c:v>
                </c:pt>
                <c:pt idx="20">
                  <c:v>21.592000000000038</c:v>
                </c:pt>
                <c:pt idx="21">
                  <c:v>21.678000000000011</c:v>
                </c:pt>
                <c:pt idx="22">
                  <c:v>21.762000000000054</c:v>
                </c:pt>
                <c:pt idx="23">
                  <c:v>21.844000000000015</c:v>
                </c:pt>
                <c:pt idx="24" formatCode="#,##0.00">
                  <c:v>21.923999999999928</c:v>
                </c:pt>
                <c:pt idx="25">
                  <c:v>22.002999999999943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36.960000000000029</c:v>
                </c:pt>
                <c:pt idx="1">
                  <c:v>36.68099999999999</c:v>
                </c:pt>
                <c:pt idx="2">
                  <c:v>38.412999999999883</c:v>
                </c:pt>
                <c:pt idx="3">
                  <c:v>39.302000000000099</c:v>
                </c:pt>
                <c:pt idx="4">
                  <c:v>43.914000000000009</c:v>
                </c:pt>
                <c:pt idx="5">
                  <c:v>44.547999999999966</c:v>
                </c:pt>
                <c:pt idx="6">
                  <c:v>42.32000000000005</c:v>
                </c:pt>
                <c:pt idx="7">
                  <c:v>47.027000000000044</c:v>
                </c:pt>
                <c:pt idx="8">
                  <c:v>48.098999999999975</c:v>
                </c:pt>
                <c:pt idx="9">
                  <c:v>44.652999999999984</c:v>
                </c:pt>
                <c:pt idx="10">
                  <c:v>40.266000000000012</c:v>
                </c:pt>
                <c:pt idx="11">
                  <c:v>38.313000000000009</c:v>
                </c:pt>
                <c:pt idx="12">
                  <c:v>38.871999999999971</c:v>
                </c:pt>
                <c:pt idx="13">
                  <c:v>39.539999999999907</c:v>
                </c:pt>
                <c:pt idx="14">
                  <c:v>40.396000000000008</c:v>
                </c:pt>
                <c:pt idx="15">
                  <c:v>41.108000000000004</c:v>
                </c:pt>
                <c:pt idx="16">
                  <c:v>41.710000000000079</c:v>
                </c:pt>
                <c:pt idx="17">
                  <c:v>42.264000000000074</c:v>
                </c:pt>
                <c:pt idx="18">
                  <c:v>42.793000000000035</c:v>
                </c:pt>
                <c:pt idx="19">
                  <c:v>43.302999999999962</c:v>
                </c:pt>
                <c:pt idx="20">
                  <c:v>43.807000000000052</c:v>
                </c:pt>
                <c:pt idx="21">
                  <c:v>44.293999999999983</c:v>
                </c:pt>
                <c:pt idx="22">
                  <c:v>44.771000000000122</c:v>
                </c:pt>
                <c:pt idx="23">
                  <c:v>45.234000000000016</c:v>
                </c:pt>
                <c:pt idx="24" formatCode="#,##0.00">
                  <c:v>45.681999999999995</c:v>
                </c:pt>
                <c:pt idx="25">
                  <c:v>46.117000000000012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5.4369999999999949</c:v>
                </c:pt>
                <c:pt idx="1">
                  <c:v>7.9299999999999855</c:v>
                </c:pt>
                <c:pt idx="2">
                  <c:v>7.0150000000000086</c:v>
                </c:pt>
                <c:pt idx="3">
                  <c:v>2.7730000000000095</c:v>
                </c:pt>
                <c:pt idx="4">
                  <c:v>1.6469999999999994</c:v>
                </c:pt>
                <c:pt idx="5">
                  <c:v>1.4409999999999992</c:v>
                </c:pt>
                <c:pt idx="6">
                  <c:v>2.8149999999999955</c:v>
                </c:pt>
                <c:pt idx="7">
                  <c:v>2.0510000000000055</c:v>
                </c:pt>
                <c:pt idx="8">
                  <c:v>2.0199999999999996</c:v>
                </c:pt>
                <c:pt idx="9">
                  <c:v>3.0889999999999969</c:v>
                </c:pt>
                <c:pt idx="10">
                  <c:v>2.3370000000000024</c:v>
                </c:pt>
                <c:pt idx="11">
                  <c:v>2.3089999999999971</c:v>
                </c:pt>
                <c:pt idx="12">
                  <c:v>2.3010000000000046</c:v>
                </c:pt>
                <c:pt idx="13">
                  <c:v>2.2919999999999994</c:v>
                </c:pt>
                <c:pt idx="14">
                  <c:v>2.2879999999999971</c:v>
                </c:pt>
                <c:pt idx="15">
                  <c:v>2.295999999999998</c:v>
                </c:pt>
                <c:pt idx="16">
                  <c:v>2.2999999999999972</c:v>
                </c:pt>
                <c:pt idx="17">
                  <c:v>2.3050000000000002</c:v>
                </c:pt>
                <c:pt idx="18">
                  <c:v>2.3099999999999956</c:v>
                </c:pt>
                <c:pt idx="19">
                  <c:v>2.3139999999999934</c:v>
                </c:pt>
                <c:pt idx="20">
                  <c:v>2.3179999999999996</c:v>
                </c:pt>
                <c:pt idx="21">
                  <c:v>2.3220000000000058</c:v>
                </c:pt>
                <c:pt idx="22">
                  <c:v>2.3259999999999965</c:v>
                </c:pt>
                <c:pt idx="23">
                  <c:v>2.3299999999999952</c:v>
                </c:pt>
                <c:pt idx="24" formatCode="#,##0.00">
                  <c:v>2.3339999999999947</c:v>
                </c:pt>
                <c:pt idx="25">
                  <c:v>2.3379999999999983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5.9790000000000019</c:v>
                </c:pt>
                <c:pt idx="1">
                  <c:v>5.4389999999999992</c:v>
                </c:pt>
                <c:pt idx="2">
                  <c:v>6.7599999999999962</c:v>
                </c:pt>
                <c:pt idx="3">
                  <c:v>6.7739999999999991</c:v>
                </c:pt>
                <c:pt idx="4">
                  <c:v>7.8410000000000002</c:v>
                </c:pt>
                <c:pt idx="5">
                  <c:v>7.0980000000000096</c:v>
                </c:pt>
                <c:pt idx="6">
                  <c:v>7.7500000000000107</c:v>
                </c:pt>
                <c:pt idx="7">
                  <c:v>7.4869999999999957</c:v>
                </c:pt>
                <c:pt idx="8">
                  <c:v>9.6260000000000083</c:v>
                </c:pt>
                <c:pt idx="9">
                  <c:v>7.8300000000000072</c:v>
                </c:pt>
                <c:pt idx="10">
                  <c:v>7.6929999999999934</c:v>
                </c:pt>
                <c:pt idx="11">
                  <c:v>7.8819999999999917</c:v>
                </c:pt>
                <c:pt idx="12">
                  <c:v>7.9349999999999978</c:v>
                </c:pt>
                <c:pt idx="13">
                  <c:v>8.0670000000000126</c:v>
                </c:pt>
                <c:pt idx="14">
                  <c:v>8.1659999999999737</c:v>
                </c:pt>
                <c:pt idx="15">
                  <c:v>8.2429999999999914</c:v>
                </c:pt>
                <c:pt idx="16">
                  <c:v>8.311999999999987</c:v>
                </c:pt>
                <c:pt idx="17">
                  <c:v>8.3690000000000069</c:v>
                </c:pt>
                <c:pt idx="18">
                  <c:v>8.4200000000000035</c:v>
                </c:pt>
                <c:pt idx="19">
                  <c:v>8.4709999999999805</c:v>
                </c:pt>
                <c:pt idx="20">
                  <c:v>8.5249999999999968</c:v>
                </c:pt>
                <c:pt idx="21">
                  <c:v>8.5779999999999816</c:v>
                </c:pt>
                <c:pt idx="22">
                  <c:v>8.6279999999999895</c:v>
                </c:pt>
                <c:pt idx="23">
                  <c:v>8.6750000000000007</c:v>
                </c:pt>
                <c:pt idx="24" formatCode="#,##0.00">
                  <c:v>8.7179999999999911</c:v>
                </c:pt>
                <c:pt idx="25">
                  <c:v>8.756000000000018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11.90099999999995</c:v>
                </c:pt>
                <c:pt idx="1">
                  <c:v>13.017000000000017</c:v>
                </c:pt>
                <c:pt idx="2">
                  <c:v>13.971000000000039</c:v>
                </c:pt>
                <c:pt idx="3">
                  <c:v>11.260000000000005</c:v>
                </c:pt>
                <c:pt idx="4">
                  <c:v>11.559999999999977</c:v>
                </c:pt>
                <c:pt idx="5">
                  <c:v>11.951000000000013</c:v>
                </c:pt>
                <c:pt idx="6">
                  <c:v>10.743</c:v>
                </c:pt>
                <c:pt idx="7">
                  <c:v>9.9240000000000137</c:v>
                </c:pt>
                <c:pt idx="8">
                  <c:v>10.29700000000004</c:v>
                </c:pt>
                <c:pt idx="9">
                  <c:v>10.059999999999969</c:v>
                </c:pt>
                <c:pt idx="10">
                  <c:v>10.06999999999999</c:v>
                </c:pt>
                <c:pt idx="11">
                  <c:v>10.307999999999973</c:v>
                </c:pt>
                <c:pt idx="12">
                  <c:v>10.284000000000006</c:v>
                </c:pt>
                <c:pt idx="13">
                  <c:v>10.257000000000023</c:v>
                </c:pt>
                <c:pt idx="14">
                  <c:v>10.204000000000018</c:v>
                </c:pt>
                <c:pt idx="15">
                  <c:v>10.167000000000005</c:v>
                </c:pt>
                <c:pt idx="16">
                  <c:v>10.142000000000024</c:v>
                </c:pt>
                <c:pt idx="17">
                  <c:v>10.116000000000021</c:v>
                </c:pt>
                <c:pt idx="18">
                  <c:v>10.08900000000002</c:v>
                </c:pt>
                <c:pt idx="19">
                  <c:v>10.062000000000015</c:v>
                </c:pt>
                <c:pt idx="20">
                  <c:v>10.053000000000001</c:v>
                </c:pt>
                <c:pt idx="21">
                  <c:v>10.035999999999991</c:v>
                </c:pt>
                <c:pt idx="22">
                  <c:v>10.018999999999993</c:v>
                </c:pt>
                <c:pt idx="23">
                  <c:v>10.002000000000034</c:v>
                </c:pt>
                <c:pt idx="24" formatCode="#,##0.00">
                  <c:v>9.9849999999999852</c:v>
                </c:pt>
                <c:pt idx="25">
                  <c:v>9.9680000000000248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5.1429999999999945</c:v>
                </c:pt>
                <c:pt idx="1">
                  <c:v>4.6829999999999981</c:v>
                </c:pt>
                <c:pt idx="2">
                  <c:v>5.530000000000026</c:v>
                </c:pt>
                <c:pt idx="3">
                  <c:v>6.8350000000000026</c:v>
                </c:pt>
                <c:pt idx="4">
                  <c:v>6.7880000000000029</c:v>
                </c:pt>
                <c:pt idx="5">
                  <c:v>6.3620000000000116</c:v>
                </c:pt>
                <c:pt idx="6">
                  <c:v>6.7740000000000036</c:v>
                </c:pt>
                <c:pt idx="7">
                  <c:v>6.9819999999999993</c:v>
                </c:pt>
                <c:pt idx="8">
                  <c:v>7.3550000000000129</c:v>
                </c:pt>
                <c:pt idx="9">
                  <c:v>7.0279999999999969</c:v>
                </c:pt>
                <c:pt idx="10">
                  <c:v>8.3349999999999813</c:v>
                </c:pt>
                <c:pt idx="11">
                  <c:v>7.9669999999999925</c:v>
                </c:pt>
                <c:pt idx="12">
                  <c:v>7.6459999999999999</c:v>
                </c:pt>
                <c:pt idx="13">
                  <c:v>7.4339999999999993</c:v>
                </c:pt>
                <c:pt idx="14">
                  <c:v>7.283000000000011</c:v>
                </c:pt>
                <c:pt idx="15">
                  <c:v>7.2930000000000152</c:v>
                </c:pt>
                <c:pt idx="16">
                  <c:v>7.3270000000000035</c:v>
                </c:pt>
                <c:pt idx="17">
                  <c:v>7.3740000000000103</c:v>
                </c:pt>
                <c:pt idx="18">
                  <c:v>7.4269999999999881</c:v>
                </c:pt>
                <c:pt idx="19">
                  <c:v>7.4849999999999826</c:v>
                </c:pt>
                <c:pt idx="20">
                  <c:v>7.5429999999999922</c:v>
                </c:pt>
                <c:pt idx="21">
                  <c:v>7.603000000000006</c:v>
                </c:pt>
                <c:pt idx="22">
                  <c:v>7.6639999999999899</c:v>
                </c:pt>
                <c:pt idx="23">
                  <c:v>7.7260000000000133</c:v>
                </c:pt>
                <c:pt idx="24" formatCode="#,##0.00">
                  <c:v>7.7880000000000047</c:v>
                </c:pt>
                <c:pt idx="25">
                  <c:v>7.8489999999999984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26.63000000000001</c:v>
                </c:pt>
                <c:pt idx="1">
                  <c:v>28.595000000000049</c:v>
                </c:pt>
                <c:pt idx="2">
                  <c:v>28.484999999999978</c:v>
                </c:pt>
                <c:pt idx="3">
                  <c:v>33.37500000000005</c:v>
                </c:pt>
                <c:pt idx="4">
                  <c:v>31.879999999999995</c:v>
                </c:pt>
                <c:pt idx="5">
                  <c:v>31.155999999999963</c:v>
                </c:pt>
                <c:pt idx="6">
                  <c:v>34.957000000000079</c:v>
                </c:pt>
                <c:pt idx="7">
                  <c:v>37.372</c:v>
                </c:pt>
                <c:pt idx="8">
                  <c:v>36.084000000000024</c:v>
                </c:pt>
                <c:pt idx="9">
                  <c:v>33.945000000000036</c:v>
                </c:pt>
                <c:pt idx="10">
                  <c:v>33.975000000000023</c:v>
                </c:pt>
                <c:pt idx="11">
                  <c:v>34.523999999999937</c:v>
                </c:pt>
                <c:pt idx="12">
                  <c:v>34.729999999999933</c:v>
                </c:pt>
                <c:pt idx="13">
                  <c:v>35.001999999999931</c:v>
                </c:pt>
                <c:pt idx="14">
                  <c:v>35.284999999999982</c:v>
                </c:pt>
                <c:pt idx="15">
                  <c:v>35.525000000000006</c:v>
                </c:pt>
                <c:pt idx="16">
                  <c:v>35.747999999999976</c:v>
                </c:pt>
                <c:pt idx="17">
                  <c:v>35.98299999999989</c:v>
                </c:pt>
                <c:pt idx="18">
                  <c:v>36.230000000000054</c:v>
                </c:pt>
                <c:pt idx="19">
                  <c:v>36.489999999999966</c:v>
                </c:pt>
                <c:pt idx="20">
                  <c:v>36.762999999999977</c:v>
                </c:pt>
                <c:pt idx="21">
                  <c:v>37.036000000000001</c:v>
                </c:pt>
                <c:pt idx="22">
                  <c:v>37.311999999999955</c:v>
                </c:pt>
                <c:pt idx="23">
                  <c:v>37.587999999999958</c:v>
                </c:pt>
                <c:pt idx="24" formatCode="#,##0.00">
                  <c:v>37.866000000000057</c:v>
                </c:pt>
                <c:pt idx="25">
                  <c:v>38.146000000000008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23.78999999999991</c:v>
                </c:pt>
                <c:pt idx="1">
                  <c:v>22.22200000000004</c:v>
                </c:pt>
                <c:pt idx="2">
                  <c:v>24.361000000000111</c:v>
                </c:pt>
                <c:pt idx="3">
                  <c:v>24.595000000000034</c:v>
                </c:pt>
                <c:pt idx="4">
                  <c:v>29.047999999999988</c:v>
                </c:pt>
                <c:pt idx="5">
                  <c:v>34.833000000000062</c:v>
                </c:pt>
                <c:pt idx="6">
                  <c:v>31.573000000000008</c:v>
                </c:pt>
                <c:pt idx="7">
                  <c:v>34.471999999999937</c:v>
                </c:pt>
                <c:pt idx="8">
                  <c:v>32.448999999999998</c:v>
                </c:pt>
                <c:pt idx="9">
                  <c:v>31.383999999999958</c:v>
                </c:pt>
                <c:pt idx="10">
                  <c:v>31.311999999999987</c:v>
                </c:pt>
                <c:pt idx="11">
                  <c:v>31.938000000000059</c:v>
                </c:pt>
                <c:pt idx="12">
                  <c:v>32.698999999999991</c:v>
                </c:pt>
                <c:pt idx="13">
                  <c:v>33.191999999999943</c:v>
                </c:pt>
                <c:pt idx="14">
                  <c:v>33.524999999999928</c:v>
                </c:pt>
                <c:pt idx="15">
                  <c:v>33.786000000000058</c:v>
                </c:pt>
                <c:pt idx="16">
                  <c:v>34.079000000000001</c:v>
                </c:pt>
                <c:pt idx="17">
                  <c:v>34.367999999999995</c:v>
                </c:pt>
                <c:pt idx="18">
                  <c:v>34.655999999999906</c:v>
                </c:pt>
                <c:pt idx="19">
                  <c:v>34.943000000000026</c:v>
                </c:pt>
                <c:pt idx="20">
                  <c:v>35.239999999999945</c:v>
                </c:pt>
                <c:pt idx="21">
                  <c:v>35.525999999999954</c:v>
                </c:pt>
                <c:pt idx="22">
                  <c:v>35.813000000000002</c:v>
                </c:pt>
                <c:pt idx="23">
                  <c:v>36.10000000000003</c:v>
                </c:pt>
                <c:pt idx="24" formatCode="#,##0.00">
                  <c:v>36.387999999999963</c:v>
                </c:pt>
                <c:pt idx="25">
                  <c:v>36.677999999999976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13.225999999999996</c:v>
                </c:pt>
                <c:pt idx="1">
                  <c:v>12.121999999999982</c:v>
                </c:pt>
                <c:pt idx="2">
                  <c:v>13.417</c:v>
                </c:pt>
                <c:pt idx="3">
                  <c:v>14.658999999999976</c:v>
                </c:pt>
                <c:pt idx="4">
                  <c:v>13.856999999999992</c:v>
                </c:pt>
                <c:pt idx="5">
                  <c:v>14.421999999999978</c:v>
                </c:pt>
                <c:pt idx="6">
                  <c:v>14.384000000000031</c:v>
                </c:pt>
                <c:pt idx="7">
                  <c:v>13.015000000000015</c:v>
                </c:pt>
                <c:pt idx="8">
                  <c:v>14.038999999999962</c:v>
                </c:pt>
                <c:pt idx="9">
                  <c:v>13.34500000000001</c:v>
                </c:pt>
                <c:pt idx="10">
                  <c:v>13.700999999999976</c:v>
                </c:pt>
                <c:pt idx="11">
                  <c:v>13.502999999999968</c:v>
                </c:pt>
                <c:pt idx="12">
                  <c:v>12.716999999999976</c:v>
                </c:pt>
                <c:pt idx="13">
                  <c:v>12.547000000000002</c:v>
                </c:pt>
                <c:pt idx="14">
                  <c:v>12.710999999999988</c:v>
                </c:pt>
                <c:pt idx="15">
                  <c:v>12.799000000000019</c:v>
                </c:pt>
                <c:pt idx="16">
                  <c:v>12.901000000000041</c:v>
                </c:pt>
                <c:pt idx="17">
                  <c:v>13.006</c:v>
                </c:pt>
                <c:pt idx="18">
                  <c:v>13.085999999999999</c:v>
                </c:pt>
                <c:pt idx="19">
                  <c:v>13.157999999999975</c:v>
                </c:pt>
                <c:pt idx="20">
                  <c:v>13.240999999999962</c:v>
                </c:pt>
                <c:pt idx="21">
                  <c:v>13.33299999999999</c:v>
                </c:pt>
                <c:pt idx="22">
                  <c:v>13.431999999999988</c:v>
                </c:pt>
                <c:pt idx="23">
                  <c:v>13.53</c:v>
                </c:pt>
                <c:pt idx="24" formatCode="#,##0.00">
                  <c:v>13.627000000000001</c:v>
                </c:pt>
                <c:pt idx="25">
                  <c:v>13.720999999999993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10.846000000000011</c:v>
                </c:pt>
                <c:pt idx="1">
                  <c:v>13.576000000000025</c:v>
                </c:pt>
                <c:pt idx="2">
                  <c:v>14.539999999999996</c:v>
                </c:pt>
                <c:pt idx="3">
                  <c:v>10.235000000000012</c:v>
                </c:pt>
                <c:pt idx="4">
                  <c:v>12.861999999999989</c:v>
                </c:pt>
                <c:pt idx="5">
                  <c:v>12.664000000000017</c:v>
                </c:pt>
                <c:pt idx="6">
                  <c:v>15.197999999999997</c:v>
                </c:pt>
                <c:pt idx="7">
                  <c:v>12.373999999999992</c:v>
                </c:pt>
                <c:pt idx="8">
                  <c:v>15.411999999999999</c:v>
                </c:pt>
                <c:pt idx="9">
                  <c:v>15.051000000000034</c:v>
                </c:pt>
                <c:pt idx="10">
                  <c:v>16.834999999999969</c:v>
                </c:pt>
                <c:pt idx="11">
                  <c:v>15.920999999999992</c:v>
                </c:pt>
                <c:pt idx="12">
                  <c:v>15.389999999999995</c:v>
                </c:pt>
                <c:pt idx="13">
                  <c:v>15.322000000000022</c:v>
                </c:pt>
                <c:pt idx="14">
                  <c:v>15.282999999999985</c:v>
                </c:pt>
                <c:pt idx="15">
                  <c:v>15.224000000000007</c:v>
                </c:pt>
                <c:pt idx="16">
                  <c:v>15.158000000000031</c:v>
                </c:pt>
                <c:pt idx="17">
                  <c:v>15.094999999999983</c:v>
                </c:pt>
                <c:pt idx="18">
                  <c:v>15.035999999999994</c:v>
                </c:pt>
                <c:pt idx="19">
                  <c:v>14.982000000000017</c:v>
                </c:pt>
                <c:pt idx="20">
                  <c:v>14.935999999999975</c:v>
                </c:pt>
                <c:pt idx="21">
                  <c:v>14.893000000000027</c:v>
                </c:pt>
                <c:pt idx="22">
                  <c:v>14.853000000000014</c:v>
                </c:pt>
                <c:pt idx="23">
                  <c:v>14.814999999999994</c:v>
                </c:pt>
                <c:pt idx="24" formatCode="#,##0.00">
                  <c:v>14.779000000000014</c:v>
                </c:pt>
                <c:pt idx="25">
                  <c:v>14.745999999999965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19.891999999999996</c:v>
                </c:pt>
                <c:pt idx="1">
                  <c:v>17.924999999999983</c:v>
                </c:pt>
                <c:pt idx="2">
                  <c:v>18.575000000000035</c:v>
                </c:pt>
                <c:pt idx="3">
                  <c:v>18.981000000000034</c:v>
                </c:pt>
                <c:pt idx="4">
                  <c:v>17.546999999999997</c:v>
                </c:pt>
                <c:pt idx="5">
                  <c:v>15.92400000000001</c:v>
                </c:pt>
                <c:pt idx="6">
                  <c:v>15.387000000000015</c:v>
                </c:pt>
                <c:pt idx="7">
                  <c:v>18.783000000000055</c:v>
                </c:pt>
                <c:pt idx="8">
                  <c:v>18.699999999999982</c:v>
                </c:pt>
                <c:pt idx="9">
                  <c:v>19.322000000000006</c:v>
                </c:pt>
                <c:pt idx="10">
                  <c:v>20.006999999999966</c:v>
                </c:pt>
                <c:pt idx="11">
                  <c:v>20.043000000000038</c:v>
                </c:pt>
                <c:pt idx="12">
                  <c:v>20.073000000000011</c:v>
                </c:pt>
                <c:pt idx="13">
                  <c:v>20.066999999999968</c:v>
                </c:pt>
                <c:pt idx="14">
                  <c:v>20.064000000000028</c:v>
                </c:pt>
                <c:pt idx="15">
                  <c:v>20.071999999999992</c:v>
                </c:pt>
                <c:pt idx="16">
                  <c:v>20.071999999999992</c:v>
                </c:pt>
                <c:pt idx="17">
                  <c:v>20.071999999999978</c:v>
                </c:pt>
                <c:pt idx="18">
                  <c:v>20.072999999999983</c:v>
                </c:pt>
                <c:pt idx="19">
                  <c:v>20.075000000000006</c:v>
                </c:pt>
                <c:pt idx="20">
                  <c:v>20.075000000000003</c:v>
                </c:pt>
                <c:pt idx="21">
                  <c:v>20.078999999999997</c:v>
                </c:pt>
                <c:pt idx="22">
                  <c:v>20.08300000000002</c:v>
                </c:pt>
                <c:pt idx="23">
                  <c:v>20.086999999999986</c:v>
                </c:pt>
                <c:pt idx="24" formatCode="#,##0.00">
                  <c:v>20.09</c:v>
                </c:pt>
                <c:pt idx="25">
                  <c:v>20.09200000000002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38.468999999999973</c:v>
                </c:pt>
                <c:pt idx="1">
                  <c:v>36.130999999999986</c:v>
                </c:pt>
                <c:pt idx="2">
                  <c:v>38.389000000000067</c:v>
                </c:pt>
                <c:pt idx="3">
                  <c:v>40.785999999999952</c:v>
                </c:pt>
                <c:pt idx="4">
                  <c:v>36.378999999999976</c:v>
                </c:pt>
                <c:pt idx="5">
                  <c:v>41.382000000000112</c:v>
                </c:pt>
                <c:pt idx="6">
                  <c:v>41.792000000000044</c:v>
                </c:pt>
                <c:pt idx="7">
                  <c:v>38.812999999999931</c:v>
                </c:pt>
                <c:pt idx="8">
                  <c:v>41.29699999999994</c:v>
                </c:pt>
                <c:pt idx="9">
                  <c:v>37.770000000000081</c:v>
                </c:pt>
                <c:pt idx="10">
                  <c:v>37.450000000000031</c:v>
                </c:pt>
                <c:pt idx="11">
                  <c:v>37.293999999999933</c:v>
                </c:pt>
                <c:pt idx="12">
                  <c:v>37.168999999999997</c:v>
                </c:pt>
                <c:pt idx="13">
                  <c:v>37.187000000000012</c:v>
                </c:pt>
                <c:pt idx="14">
                  <c:v>37.261999999999986</c:v>
                </c:pt>
                <c:pt idx="15">
                  <c:v>37.375000000000028</c:v>
                </c:pt>
                <c:pt idx="16">
                  <c:v>37.424000000000028</c:v>
                </c:pt>
                <c:pt idx="17">
                  <c:v>37.482999999999997</c:v>
                </c:pt>
                <c:pt idx="18">
                  <c:v>37.552000000000071</c:v>
                </c:pt>
                <c:pt idx="19">
                  <c:v>37.635000000000055</c:v>
                </c:pt>
                <c:pt idx="20">
                  <c:v>37.755000000000059</c:v>
                </c:pt>
                <c:pt idx="21">
                  <c:v>37.875999999999969</c:v>
                </c:pt>
                <c:pt idx="22">
                  <c:v>38.000000000000014</c:v>
                </c:pt>
                <c:pt idx="23">
                  <c:v>38.125000000000036</c:v>
                </c:pt>
                <c:pt idx="24" formatCode="#,##0.00">
                  <c:v>38.248999999999967</c:v>
                </c:pt>
                <c:pt idx="25">
                  <c:v>38.372999999999962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53.398999999999972</c:v>
                </c:pt>
                <c:pt idx="1">
                  <c:v>52.164000000000037</c:v>
                </c:pt>
                <c:pt idx="2">
                  <c:v>51.584999999999987</c:v>
                </c:pt>
                <c:pt idx="3">
                  <c:v>52.376999999999988</c:v>
                </c:pt>
                <c:pt idx="4">
                  <c:v>51.867999999999952</c:v>
                </c:pt>
                <c:pt idx="5">
                  <c:v>56.539000000000122</c:v>
                </c:pt>
                <c:pt idx="6">
                  <c:v>55.568000000000005</c:v>
                </c:pt>
                <c:pt idx="7">
                  <c:v>52.071999999999953</c:v>
                </c:pt>
                <c:pt idx="8">
                  <c:v>52.657000000000053</c:v>
                </c:pt>
                <c:pt idx="9">
                  <c:v>52.621000000000151</c:v>
                </c:pt>
                <c:pt idx="10">
                  <c:v>53.512000000000043</c:v>
                </c:pt>
                <c:pt idx="11">
                  <c:v>54.414999999999957</c:v>
                </c:pt>
                <c:pt idx="12">
                  <c:v>55.100999999999971</c:v>
                </c:pt>
                <c:pt idx="13">
                  <c:v>55.715000000000053</c:v>
                </c:pt>
                <c:pt idx="14">
                  <c:v>56.450999999999965</c:v>
                </c:pt>
                <c:pt idx="15">
                  <c:v>57.024999999999913</c:v>
                </c:pt>
                <c:pt idx="16">
                  <c:v>57.499000000000031</c:v>
                </c:pt>
                <c:pt idx="17">
                  <c:v>57.945000000000007</c:v>
                </c:pt>
                <c:pt idx="18">
                  <c:v>58.384999999999962</c:v>
                </c:pt>
                <c:pt idx="19">
                  <c:v>58.823</c:v>
                </c:pt>
                <c:pt idx="20">
                  <c:v>59.256999999999955</c:v>
                </c:pt>
                <c:pt idx="21">
                  <c:v>59.68800000000013</c:v>
                </c:pt>
                <c:pt idx="22">
                  <c:v>60.118000000000045</c:v>
                </c:pt>
                <c:pt idx="23">
                  <c:v>60.551000000000059</c:v>
                </c:pt>
                <c:pt idx="24" formatCode="#,##0.00">
                  <c:v>60.985000000000007</c:v>
                </c:pt>
                <c:pt idx="25">
                  <c:v>61.422000000000004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14.442999999999984</c:v>
                </c:pt>
                <c:pt idx="1">
                  <c:v>16.454000000000025</c:v>
                </c:pt>
                <c:pt idx="2">
                  <c:v>15.005000000000024</c:v>
                </c:pt>
                <c:pt idx="3">
                  <c:v>16.221000000000014</c:v>
                </c:pt>
                <c:pt idx="4">
                  <c:v>16.797000000000011</c:v>
                </c:pt>
                <c:pt idx="5">
                  <c:v>15.005000000000003</c:v>
                </c:pt>
                <c:pt idx="6">
                  <c:v>14.919</c:v>
                </c:pt>
                <c:pt idx="7">
                  <c:v>11.373000000000008</c:v>
                </c:pt>
                <c:pt idx="8">
                  <c:v>15.468000000000005</c:v>
                </c:pt>
                <c:pt idx="9">
                  <c:v>12.917</c:v>
                </c:pt>
                <c:pt idx="10">
                  <c:v>9.8580000000000183</c:v>
                </c:pt>
                <c:pt idx="11">
                  <c:v>9.8450000000000042</c:v>
                </c:pt>
                <c:pt idx="12">
                  <c:v>9.86099999999999</c:v>
                </c:pt>
                <c:pt idx="13">
                  <c:v>9.91099999999998</c:v>
                </c:pt>
                <c:pt idx="14">
                  <c:v>9.9829999999999792</c:v>
                </c:pt>
                <c:pt idx="15">
                  <c:v>9.990000000000002</c:v>
                </c:pt>
                <c:pt idx="16">
                  <c:v>9.998999999999997</c:v>
                </c:pt>
                <c:pt idx="17">
                  <c:v>10.005000000000013</c:v>
                </c:pt>
                <c:pt idx="18">
                  <c:v>10.005000000000001</c:v>
                </c:pt>
                <c:pt idx="19">
                  <c:v>10.005999999999975</c:v>
                </c:pt>
                <c:pt idx="20">
                  <c:v>10.011999999999983</c:v>
                </c:pt>
                <c:pt idx="21">
                  <c:v>10.015999999999989</c:v>
                </c:pt>
                <c:pt idx="22">
                  <c:v>10.020999999999988</c:v>
                </c:pt>
                <c:pt idx="23">
                  <c:v>10.027000000000001</c:v>
                </c:pt>
                <c:pt idx="24">
                  <c:v>10.030999999999972</c:v>
                </c:pt>
                <c:pt idx="25">
                  <c:v>10.037000000000003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33.674000000000056</c:v>
                </c:pt>
                <c:pt idx="1">
                  <c:v>31.668999999999972</c:v>
                </c:pt>
                <c:pt idx="2">
                  <c:v>36.321000000000012</c:v>
                </c:pt>
                <c:pt idx="3">
                  <c:v>35.554000000000002</c:v>
                </c:pt>
                <c:pt idx="4">
                  <c:v>36.207999999999949</c:v>
                </c:pt>
                <c:pt idx="5">
                  <c:v>41.659999999999911</c:v>
                </c:pt>
                <c:pt idx="6">
                  <c:v>36.675000000000011</c:v>
                </c:pt>
                <c:pt idx="7">
                  <c:v>39.688000000000045</c:v>
                </c:pt>
                <c:pt idx="8">
                  <c:v>41.385000000000048</c:v>
                </c:pt>
                <c:pt idx="9">
                  <c:v>39.737000000000052</c:v>
                </c:pt>
                <c:pt idx="10">
                  <c:v>40.725999999999971</c:v>
                </c:pt>
                <c:pt idx="11">
                  <c:v>40.492000000000004</c:v>
                </c:pt>
                <c:pt idx="12">
                  <c:v>39.975000000000051</c:v>
                </c:pt>
                <c:pt idx="13">
                  <c:v>39.576999999999984</c:v>
                </c:pt>
                <c:pt idx="14">
                  <c:v>39.158000000000015</c:v>
                </c:pt>
                <c:pt idx="15">
                  <c:v>38.645999999999901</c:v>
                </c:pt>
                <c:pt idx="16">
                  <c:v>38.149000000000001</c:v>
                </c:pt>
                <c:pt idx="17">
                  <c:v>37.645999999999958</c:v>
                </c:pt>
                <c:pt idx="18">
                  <c:v>37.150999999999954</c:v>
                </c:pt>
                <c:pt idx="19">
                  <c:v>36.670999999999992</c:v>
                </c:pt>
                <c:pt idx="20">
                  <c:v>36.218999999999966</c:v>
                </c:pt>
                <c:pt idx="21">
                  <c:v>35.770999999999987</c:v>
                </c:pt>
                <c:pt idx="22">
                  <c:v>35.334000000000003</c:v>
                </c:pt>
                <c:pt idx="23">
                  <c:v>34.907000000000032</c:v>
                </c:pt>
                <c:pt idx="24">
                  <c:v>34.489000000000033</c:v>
                </c:pt>
                <c:pt idx="25">
                  <c:v>34.083000000000027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31.587000000000003</c:v>
                </c:pt>
                <c:pt idx="1">
                  <c:v>29.165999999999958</c:v>
                </c:pt>
                <c:pt idx="2">
                  <c:v>28.115999999999957</c:v>
                </c:pt>
                <c:pt idx="3">
                  <c:v>25.40799999999998</c:v>
                </c:pt>
                <c:pt idx="4">
                  <c:v>27.754000000000069</c:v>
                </c:pt>
                <c:pt idx="5">
                  <c:v>29.794000000000008</c:v>
                </c:pt>
                <c:pt idx="6">
                  <c:v>30.090000000000046</c:v>
                </c:pt>
                <c:pt idx="7">
                  <c:v>29.604000000000063</c:v>
                </c:pt>
                <c:pt idx="8">
                  <c:v>28.601999999999968</c:v>
                </c:pt>
                <c:pt idx="9">
                  <c:v>31.570000000000103</c:v>
                </c:pt>
                <c:pt idx="10">
                  <c:v>33.33099999999996</c:v>
                </c:pt>
                <c:pt idx="11">
                  <c:v>32.776000000000003</c:v>
                </c:pt>
                <c:pt idx="12">
                  <c:v>32.779000000000053</c:v>
                </c:pt>
                <c:pt idx="13">
                  <c:v>32.800000000000004</c:v>
                </c:pt>
                <c:pt idx="14">
                  <c:v>32.873000000000026</c:v>
                </c:pt>
                <c:pt idx="15">
                  <c:v>32.96099999999997</c:v>
                </c:pt>
                <c:pt idx="16">
                  <c:v>33.02200000000002</c:v>
                </c:pt>
                <c:pt idx="17">
                  <c:v>33.022000000000013</c:v>
                </c:pt>
                <c:pt idx="18">
                  <c:v>33.049999999999947</c:v>
                </c:pt>
                <c:pt idx="19">
                  <c:v>33.061999999999941</c:v>
                </c:pt>
                <c:pt idx="20">
                  <c:v>33.104000000000092</c:v>
                </c:pt>
                <c:pt idx="21">
                  <c:v>33.149000000000001</c:v>
                </c:pt>
                <c:pt idx="22">
                  <c:v>33.199000000000076</c:v>
                </c:pt>
                <c:pt idx="23">
                  <c:v>33.252000000000045</c:v>
                </c:pt>
                <c:pt idx="24" formatCode="#,##0.00">
                  <c:v>33.305999999999969</c:v>
                </c:pt>
                <c:pt idx="25">
                  <c:v>33.361000000000097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125.00499999999997</c:v>
                </c:pt>
                <c:pt idx="1">
                  <c:v>128.78500000000011</c:v>
                </c:pt>
                <c:pt idx="2">
                  <c:v>123.39399999999993</c:v>
                </c:pt>
                <c:pt idx="3">
                  <c:v>127.12000000000009</c:v>
                </c:pt>
                <c:pt idx="4">
                  <c:v>131.58199999999985</c:v>
                </c:pt>
                <c:pt idx="5">
                  <c:v>132.22899999999998</c:v>
                </c:pt>
                <c:pt idx="6">
                  <c:v>134.92600000000016</c:v>
                </c:pt>
                <c:pt idx="7">
                  <c:v>135.25400000000019</c:v>
                </c:pt>
                <c:pt idx="8">
                  <c:v>134.64500000000015</c:v>
                </c:pt>
                <c:pt idx="9">
                  <c:v>126.23699999999991</c:v>
                </c:pt>
                <c:pt idx="10">
                  <c:v>123.59299999999993</c:v>
                </c:pt>
                <c:pt idx="11">
                  <c:v>122.82499999999987</c:v>
                </c:pt>
                <c:pt idx="12">
                  <c:v>123.47899999999991</c:v>
                </c:pt>
                <c:pt idx="13">
                  <c:v>124.28899999999997</c:v>
                </c:pt>
                <c:pt idx="14">
                  <c:v>125.35899999999998</c:v>
                </c:pt>
                <c:pt idx="15">
                  <c:v>126.2450000000001</c:v>
                </c:pt>
                <c:pt idx="16">
                  <c:v>126.93599999999994</c:v>
                </c:pt>
                <c:pt idx="17">
                  <c:v>127.56700000000021</c:v>
                </c:pt>
                <c:pt idx="18">
                  <c:v>128.16800000000021</c:v>
                </c:pt>
                <c:pt idx="19">
                  <c:v>128.75099999999998</c:v>
                </c:pt>
                <c:pt idx="20">
                  <c:v>129.34800000000018</c:v>
                </c:pt>
                <c:pt idx="21">
                  <c:v>129.92899999999992</c:v>
                </c:pt>
                <c:pt idx="22">
                  <c:v>130.49900000000039</c:v>
                </c:pt>
                <c:pt idx="23">
                  <c:v>131.08200000000025</c:v>
                </c:pt>
                <c:pt idx="24">
                  <c:v>131.64299999999997</c:v>
                </c:pt>
                <c:pt idx="25">
                  <c:v>132.18999999999988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102.95199999999986</c:v>
                </c:pt>
                <c:pt idx="1">
                  <c:v>107.5840000000001</c:v>
                </c:pt>
                <c:pt idx="2">
                  <c:v>114.07900000000015</c:v>
                </c:pt>
                <c:pt idx="3">
                  <c:v>110.5060000000001</c:v>
                </c:pt>
                <c:pt idx="4">
                  <c:v>115.48299999999995</c:v>
                </c:pt>
                <c:pt idx="5">
                  <c:v>119.92700000000006</c:v>
                </c:pt>
                <c:pt idx="6">
                  <c:v>124.19400000000012</c:v>
                </c:pt>
                <c:pt idx="7">
                  <c:v>123.67699999999996</c:v>
                </c:pt>
                <c:pt idx="8">
                  <c:v>127.28200000000004</c:v>
                </c:pt>
                <c:pt idx="9">
                  <c:v>121.732</c:v>
                </c:pt>
                <c:pt idx="10">
                  <c:v>124.25799999999992</c:v>
                </c:pt>
                <c:pt idx="11">
                  <c:v>124.3519999999999</c:v>
                </c:pt>
                <c:pt idx="12">
                  <c:v>123.70199999999991</c:v>
                </c:pt>
                <c:pt idx="13">
                  <c:v>124.11299999999993</c:v>
                </c:pt>
                <c:pt idx="14">
                  <c:v>124.74499999999989</c:v>
                </c:pt>
                <c:pt idx="15">
                  <c:v>125.3330000000001</c:v>
                </c:pt>
                <c:pt idx="16">
                  <c:v>125.96700000000006</c:v>
                </c:pt>
                <c:pt idx="17">
                  <c:v>126.61599999999991</c:v>
                </c:pt>
                <c:pt idx="18">
                  <c:v>127.25399999999996</c:v>
                </c:pt>
                <c:pt idx="19">
                  <c:v>127.90499999999994</c:v>
                </c:pt>
                <c:pt idx="20">
                  <c:v>128.61899999999986</c:v>
                </c:pt>
                <c:pt idx="21">
                  <c:v>129.32699999999994</c:v>
                </c:pt>
                <c:pt idx="22">
                  <c:v>130.04699999999994</c:v>
                </c:pt>
                <c:pt idx="23">
                  <c:v>130.76600000000002</c:v>
                </c:pt>
                <c:pt idx="24">
                  <c:v>131.48500000000001</c:v>
                </c:pt>
                <c:pt idx="25">
                  <c:v>132.20199999999997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111.75999999999993</c:v>
                </c:pt>
                <c:pt idx="1">
                  <c:v>106.22</c:v>
                </c:pt>
                <c:pt idx="2">
                  <c:v>108.54900000000009</c:v>
                </c:pt>
                <c:pt idx="3">
                  <c:v>112.14399999999998</c:v>
                </c:pt>
                <c:pt idx="4">
                  <c:v>105.79399999999993</c:v>
                </c:pt>
                <c:pt idx="5">
                  <c:v>113.84500000000025</c:v>
                </c:pt>
                <c:pt idx="6">
                  <c:v>112.74700000000007</c:v>
                </c:pt>
                <c:pt idx="7">
                  <c:v>109.66799999999995</c:v>
                </c:pt>
                <c:pt idx="8">
                  <c:v>112.65399999999997</c:v>
                </c:pt>
                <c:pt idx="9">
                  <c:v>109.71300000000024</c:v>
                </c:pt>
                <c:pt idx="10">
                  <c:v>110.96900000000004</c:v>
                </c:pt>
                <c:pt idx="11">
                  <c:v>111.75199999999992</c:v>
                </c:pt>
                <c:pt idx="12">
                  <c:v>112.34299999999998</c:v>
                </c:pt>
                <c:pt idx="13">
                  <c:v>112.96900000000002</c:v>
                </c:pt>
                <c:pt idx="14">
                  <c:v>113.77699999999999</c:v>
                </c:pt>
                <c:pt idx="15">
                  <c:v>114.47199999999992</c:v>
                </c:pt>
                <c:pt idx="16">
                  <c:v>114.99500000000006</c:v>
                </c:pt>
                <c:pt idx="17">
                  <c:v>115.49999999999999</c:v>
                </c:pt>
                <c:pt idx="18">
                  <c:v>116.01000000000002</c:v>
                </c:pt>
                <c:pt idx="19">
                  <c:v>116.53300000000007</c:v>
                </c:pt>
                <c:pt idx="20">
                  <c:v>117.08700000000002</c:v>
                </c:pt>
                <c:pt idx="21">
                  <c:v>117.6430000000001</c:v>
                </c:pt>
                <c:pt idx="22">
                  <c:v>118.20100000000008</c:v>
                </c:pt>
                <c:pt idx="23">
                  <c:v>118.76300000000008</c:v>
                </c:pt>
                <c:pt idx="24">
                  <c:v>119.32399999999998</c:v>
                </c:pt>
                <c:pt idx="25">
                  <c:v>119.88699999999999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25.161340228970563</c:v>
                </c:pt>
                <c:pt idx="1">
                  <c:v>25.064429060273092</c:v>
                </c:pt>
                <c:pt idx="2">
                  <c:v>25.963054400554398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26.505547451708438</c:v>
                </c:pt>
                <c:pt idx="1">
                  <c:v>28.065998848069381</c:v>
                </c:pt>
                <c:pt idx="2">
                  <c:v>28.630024255024249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29.22446183088006</c:v>
                </c:pt>
                <c:pt idx="1">
                  <c:v>27.915796130868348</c:v>
                </c:pt>
                <c:pt idx="2">
                  <c:v>28.627425502425481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6.5848914821199642</c:v>
                </c:pt>
                <c:pt idx="1">
                  <c:v>7.528431228613047</c:v>
                </c:pt>
                <c:pt idx="2">
                  <c:v>7.2247487872488083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9.2074437519338481</c:v>
                </c:pt>
                <c:pt idx="1">
                  <c:v>9.1987306176380876</c:v>
                </c:pt>
                <c:pt idx="2">
                  <c:v>7.3811070686070748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3.3163152543871268</c:v>
                </c:pt>
                <c:pt idx="1">
                  <c:v>2.2266141145380467</c:v>
                </c:pt>
                <c:pt idx="2">
                  <c:v>2.1736399861399867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-2.8760000000002179</c:v>
                </c:pt>
                <c:pt idx="1">
                  <c:v>4.330999999999861</c:v>
                </c:pt>
                <c:pt idx="2">
                  <c:v>-8.6360000000000525</c:v>
                </c:pt>
                <c:pt idx="3">
                  <c:v>3.5369999999999528</c:v>
                </c:pt>
                <c:pt idx="4">
                  <c:v>-0.93399999999994066</c:v>
                </c:pt>
                <c:pt idx="5">
                  <c:v>-5.1469999999999843</c:v>
                </c:pt>
                <c:pt idx="7">
                  <c:v>-9.7250000000003638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8.9179999999999495</c:v>
                </c:pt>
                <c:pt idx="1">
                  <c:v>7.9440000000000452</c:v>
                </c:pt>
                <c:pt idx="2">
                  <c:v>8.5969999999999516</c:v>
                </c:pt>
                <c:pt idx="3">
                  <c:v>3.000000000013614E-2</c:v>
                </c:pt>
                <c:pt idx="4">
                  <c:v>-6.6429999999999438</c:v>
                </c:pt>
                <c:pt idx="5">
                  <c:v>0.17899999999998428</c:v>
                </c:pt>
                <c:pt idx="7">
                  <c:v>19.025000000000123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0.28088627274531763</c:v>
                </c:pt>
                <c:pt idx="2">
                  <c:v>-0.38011724909875477</c:v>
                </c:pt>
                <c:pt idx="3">
                  <c:v>-1.8938014032877093</c:v>
                </c:pt>
                <c:pt idx="4">
                  <c:v>-0.59580845292890317</c:v>
                </c:pt>
                <c:pt idx="6">
                  <c:v>0.12560918193149639</c:v>
                </c:pt>
                <c:pt idx="7">
                  <c:v>0.69240946483823951</c:v>
                </c:pt>
                <c:pt idx="8">
                  <c:v>0.41365079020148077</c:v>
                </c:pt>
                <c:pt idx="10">
                  <c:v>2.8171023791400795</c:v>
                </c:pt>
                <c:pt idx="11">
                  <c:v>-0.94374295988470802</c:v>
                </c:pt>
                <c:pt idx="12">
                  <c:v>6.7222698505742251E-2</c:v>
                </c:pt>
                <c:pt idx="14">
                  <c:v>-0.89038411806606765</c:v>
                </c:pt>
                <c:pt idx="15">
                  <c:v>-0.46553531336499532</c:v>
                </c:pt>
                <c:pt idx="16">
                  <c:v>1.1433079189812956</c:v>
                </c:pt>
                <c:pt idx="17">
                  <c:v>0.74052684603853614</c:v>
                </c:pt>
                <c:pt idx="19">
                  <c:v>-0.58850390756183257</c:v>
                </c:pt>
                <c:pt idx="20">
                  <c:v>-0.94986006995764205</c:v>
                </c:pt>
                <c:pt idx="21">
                  <c:v>-0.64297736424580032</c:v>
                </c:pt>
                <c:pt idx="22">
                  <c:v>0.62489969056449546</c:v>
                </c:pt>
                <c:pt idx="23">
                  <c:v>-0.51987359809030353</c:v>
                </c:pt>
                <c:pt idx="25">
                  <c:v>-0.86713541377559933</c:v>
                </c:pt>
                <c:pt idx="26">
                  <c:v>-0.66389780348616867</c:v>
                </c:pt>
                <c:pt idx="27">
                  <c:v>-0.69968877387707185</c:v>
                </c:pt>
                <c:pt idx="29">
                  <c:v>4.8968939537075151E-2</c:v>
                </c:pt>
                <c:pt idx="30">
                  <c:v>-1.4118311003330497E-2</c:v>
                </c:pt>
                <c:pt idx="31">
                  <c:v>2.0662784255736089</c:v>
                </c:pt>
                <c:pt idx="32">
                  <c:v>0.65372176928324421</c:v>
                </c:pt>
                <c:pt idx="33">
                  <c:v>-0.42053651979645501</c:v>
                </c:pt>
                <c:pt idx="34">
                  <c:v>0.26949136988734246</c:v>
                </c:pt>
                <c:pt idx="36">
                  <c:v>1.5032598784933571</c:v>
                </c:pt>
                <c:pt idx="37">
                  <c:v>0.69544507226739771</c:v>
                </c:pt>
                <c:pt idx="38">
                  <c:v>1.0773324802231032</c:v>
                </c:pt>
                <c:pt idx="39">
                  <c:v>1.0767076705201051</c:v>
                </c:pt>
                <c:pt idx="40">
                  <c:v>1.1355477472365427</c:v>
                </c:pt>
                <c:pt idx="42">
                  <c:v>2.1777132851555914</c:v>
                </c:pt>
                <c:pt idx="43">
                  <c:v>8.3976892963733007E-2</c:v>
                </c:pt>
                <c:pt idx="44">
                  <c:v>0.88803125130969551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-0.43361644770489871</c:v>
                </c:pt>
                <c:pt idx="2">
                  <c:v>-3.7847691184103138</c:v>
                </c:pt>
                <c:pt idx="3">
                  <c:v>-6.0033678404597506</c:v>
                </c:pt>
                <c:pt idx="4">
                  <c:v>-4.1516707389512071</c:v>
                </c:pt>
                <c:pt idx="6">
                  <c:v>-3.3403796018535492</c:v>
                </c:pt>
                <c:pt idx="7">
                  <c:v>-3.2510419268144131</c:v>
                </c:pt>
                <c:pt idx="8">
                  <c:v>-3.2959234351325306</c:v>
                </c:pt>
                <c:pt idx="10">
                  <c:v>1.1546433076759177</c:v>
                </c:pt>
                <c:pt idx="11">
                  <c:v>-1.909285606564548</c:v>
                </c:pt>
                <c:pt idx="12">
                  <c:v>-1.2830615400403755</c:v>
                </c:pt>
                <c:pt idx="14">
                  <c:v>1.8497162945335655</c:v>
                </c:pt>
                <c:pt idx="15">
                  <c:v>-5.965911733495366E-2</c:v>
                </c:pt>
                <c:pt idx="16">
                  <c:v>-1.877367731527313</c:v>
                </c:pt>
                <c:pt idx="17">
                  <c:v>-1.3876073204616368</c:v>
                </c:pt>
                <c:pt idx="19">
                  <c:v>-4.1572337795679815</c:v>
                </c:pt>
                <c:pt idx="20">
                  <c:v>-4.4379908366557919</c:v>
                </c:pt>
                <c:pt idx="21">
                  <c:v>-2.7492786194441399</c:v>
                </c:pt>
                <c:pt idx="22">
                  <c:v>-6.2800350088494934</c:v>
                </c:pt>
                <c:pt idx="23">
                  <c:v>-4.1424880965993953</c:v>
                </c:pt>
                <c:pt idx="25">
                  <c:v>-3.0626459998883249</c:v>
                </c:pt>
                <c:pt idx="26">
                  <c:v>0.13867146838322242</c:v>
                </c:pt>
                <c:pt idx="27">
                  <c:v>-0.47923354413517139</c:v>
                </c:pt>
                <c:pt idx="29">
                  <c:v>2.0301541566584369</c:v>
                </c:pt>
                <c:pt idx="30">
                  <c:v>3.6526350590321943</c:v>
                </c:pt>
                <c:pt idx="31">
                  <c:v>2.9891162651117353</c:v>
                </c:pt>
                <c:pt idx="32">
                  <c:v>1.634969623287108</c:v>
                </c:pt>
                <c:pt idx="33">
                  <c:v>4.8266784143048858</c:v>
                </c:pt>
                <c:pt idx="34">
                  <c:v>2.7095275074912939</c:v>
                </c:pt>
                <c:pt idx="36">
                  <c:v>5.3815062998410212</c:v>
                </c:pt>
                <c:pt idx="37">
                  <c:v>0.7268418225117701</c:v>
                </c:pt>
                <c:pt idx="38">
                  <c:v>1.6288375591896997</c:v>
                </c:pt>
                <c:pt idx="39">
                  <c:v>3.7879553934415666</c:v>
                </c:pt>
                <c:pt idx="40">
                  <c:v>3.0601988013623682</c:v>
                </c:pt>
                <c:pt idx="42">
                  <c:v>0.54046172320130204</c:v>
                </c:pt>
                <c:pt idx="43">
                  <c:v>3.8488325551768288</c:v>
                </c:pt>
                <c:pt idx="44">
                  <c:v>2.6160083110573495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5.0969689669781424</c:v>
                </c:pt>
                <c:pt idx="1">
                  <c:v>0.42441487540554768</c:v>
                </c:pt>
                <c:pt idx="2">
                  <c:v>3.5875282997416242</c:v>
                </c:pt>
                <c:pt idx="3">
                  <c:v>1.4321429974696045</c:v>
                </c:pt>
                <c:pt idx="4">
                  <c:v>0.69357065791365002</c:v>
                </c:pt>
                <c:pt idx="5">
                  <c:v>6.5005344553357993</c:v>
                </c:pt>
                <c:pt idx="6">
                  <c:v>1.8831127842793585</c:v>
                </c:pt>
                <c:pt idx="7">
                  <c:v>0.60453619045330598</c:v>
                </c:pt>
                <c:pt idx="8">
                  <c:v>0.68174900114696779</c:v>
                </c:pt>
                <c:pt idx="9">
                  <c:v>1.1585968242084759</c:v>
                </c:pt>
                <c:pt idx="10">
                  <c:v>2.3608422563559408</c:v>
                </c:pt>
                <c:pt idx="11">
                  <c:v>0.30788597536781026</c:v>
                </c:pt>
                <c:pt idx="12">
                  <c:v>-1.6269083593783638</c:v>
                </c:pt>
                <c:pt idx="13">
                  <c:v>-2.4116247627294269</c:v>
                </c:pt>
                <c:pt idx="14">
                  <c:v>-2.070835224831832</c:v>
                </c:pt>
                <c:pt idx="15">
                  <c:v>-3.3608835488937814</c:v>
                </c:pt>
                <c:pt idx="16">
                  <c:v>-2.1636963986972777</c:v>
                </c:pt>
                <c:pt idx="17">
                  <c:v>-3.0435687614778111</c:v>
                </c:pt>
                <c:pt idx="18">
                  <c:v>-3.2153483138721128E-2</c:v>
                </c:pt>
                <c:pt idx="19">
                  <c:v>4.4477834473903688E-2</c:v>
                </c:pt>
                <c:pt idx="20">
                  <c:v>-2.997570962550494</c:v>
                </c:pt>
                <c:pt idx="21">
                  <c:v>0.4653182605890116</c:v>
                </c:pt>
                <c:pt idx="22">
                  <c:v>-2.6459331431887847</c:v>
                </c:pt>
                <c:pt idx="23">
                  <c:v>-2.7448235420933784</c:v>
                </c:pt>
                <c:pt idx="24">
                  <c:v>-2.8424844678269316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0.37532231344272304</c:v>
                </c:pt>
                <c:pt idx="1">
                  <c:v>6.0887829683876227</c:v>
                </c:pt>
                <c:pt idx="2">
                  <c:v>3.6852984466761427</c:v>
                </c:pt>
                <c:pt idx="3">
                  <c:v>3.217798654922813</c:v>
                </c:pt>
                <c:pt idx="4">
                  <c:v>2.1365409220250378</c:v>
                </c:pt>
                <c:pt idx="5">
                  <c:v>7.0723405592851165</c:v>
                </c:pt>
                <c:pt idx="6">
                  <c:v>-0.54936923278054195</c:v>
                </c:pt>
                <c:pt idx="7">
                  <c:v>0.79693525243759655</c:v>
                </c:pt>
                <c:pt idx="8">
                  <c:v>1.7875543571697596</c:v>
                </c:pt>
                <c:pt idx="9">
                  <c:v>-1.4927364790777276E-2</c:v>
                </c:pt>
                <c:pt idx="10">
                  <c:v>0.18200336424401442</c:v>
                </c:pt>
                <c:pt idx="11">
                  <c:v>-4.2399385475479008</c:v>
                </c:pt>
                <c:pt idx="12">
                  <c:v>-1.1840194599657785</c:v>
                </c:pt>
                <c:pt idx="13">
                  <c:v>0.61666006488665914</c:v>
                </c:pt>
                <c:pt idx="14">
                  <c:v>-1.2768603074572304</c:v>
                </c:pt>
                <c:pt idx="15">
                  <c:v>-1.7593977251099737</c:v>
                </c:pt>
                <c:pt idx="16">
                  <c:v>-0.7750955929403478</c:v>
                </c:pt>
                <c:pt idx="17">
                  <c:v>5.6931630293592725</c:v>
                </c:pt>
                <c:pt idx="18">
                  <c:v>-0.72736108468251714</c:v>
                </c:pt>
                <c:pt idx="19">
                  <c:v>-6.3768396815791994E-2</c:v>
                </c:pt>
                <c:pt idx="20">
                  <c:v>-3.9276579108791694</c:v>
                </c:pt>
                <c:pt idx="21">
                  <c:v>4.3122887664645884</c:v>
                </c:pt>
                <c:pt idx="22">
                  <c:v>1.6057401291155031</c:v>
                </c:pt>
                <c:pt idx="23">
                  <c:v>0.28178503640119956</c:v>
                </c:pt>
                <c:pt idx="24">
                  <c:v>-1.9533871654010628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5.5213838423836918</c:v>
                </c:pt>
                <c:pt idx="1">
                  <c:v>12.213776410460682</c:v>
                </c:pt>
                <c:pt idx="2">
                  <c:v>6.6888370564440507</c:v>
                </c:pt>
                <c:pt idx="3">
                  <c:v>-1.3190223840105517</c:v>
                </c:pt>
                <c:pt idx="4">
                  <c:v>-10.007039935152321</c:v>
                </c:pt>
                <c:pt idx="5">
                  <c:v>-3.0312444101426266</c:v>
                </c:pt>
                <c:pt idx="6">
                  <c:v>-2.5322527019614824</c:v>
                </c:pt>
                <c:pt idx="7">
                  <c:v>-5.3907566852821667</c:v>
                </c:pt>
                <c:pt idx="8">
                  <c:v>-11.868681192739132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6.4641052818303493</c:v>
                </c:pt>
                <c:pt idx="1">
                  <c:v>16.111978582909103</c:v>
                </c:pt>
                <c:pt idx="2">
                  <c:v>2.2021963762800496</c:v>
                </c:pt>
                <c:pt idx="3">
                  <c:v>-5.4239580075136828</c:v>
                </c:pt>
                <c:pt idx="4">
                  <c:v>-3.194693560620891</c:v>
                </c:pt>
                <c:pt idx="5">
                  <c:v>4.9020335478609596</c:v>
                </c:pt>
                <c:pt idx="6">
                  <c:v>0.38463085558541366</c:v>
                </c:pt>
                <c:pt idx="7">
                  <c:v>1.8875251655167027</c:v>
                </c:pt>
                <c:pt idx="8">
                  <c:v>-4.3088182418479661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20.178190117299167</c:v>
                </c:pt>
                <c:pt idx="1">
                  <c:v>21.990264257998366</c:v>
                </c:pt>
                <c:pt idx="2">
                  <c:v>23.219336625059867</c:v>
                </c:pt>
                <c:pt idx="3">
                  <c:v>23.197741118967397</c:v>
                </c:pt>
                <c:pt idx="4">
                  <c:v>22.302999483490392</c:v>
                </c:pt>
                <c:pt idx="5">
                  <c:v>24.523954185559763</c:v>
                </c:pt>
                <c:pt idx="6">
                  <c:v>26.31312086693903</c:v>
                </c:pt>
                <c:pt idx="7">
                  <c:v>26.580341594225931</c:v>
                </c:pt>
                <c:pt idx="8">
                  <c:v>27.618836022110386</c:v>
                </c:pt>
                <c:pt idx="9">
                  <c:v>27.606173048612519</c:v>
                </c:pt>
                <c:pt idx="10">
                  <c:v>29.620923152537905</c:v>
                </c:pt>
                <c:pt idx="11">
                  <c:v>26.366823786867759</c:v>
                </c:pt>
                <c:pt idx="12">
                  <c:v>26.543655889490296</c:v>
                </c:pt>
                <c:pt idx="13">
                  <c:v>26.79243659474626</c:v>
                </c:pt>
                <c:pt idx="14">
                  <c:v>27.072164589514006</c:v>
                </c:pt>
                <c:pt idx="15">
                  <c:v>27.336076034621513</c:v>
                </c:pt>
                <c:pt idx="16">
                  <c:v>27.584286928401774</c:v>
                </c:pt>
                <c:pt idx="17">
                  <c:v>27.827913682534817</c:v>
                </c:pt>
                <c:pt idx="18">
                  <c:v>28.081981929031102</c:v>
                </c:pt>
                <c:pt idx="19">
                  <c:v>28.338278410504159</c:v>
                </c:pt>
                <c:pt idx="20">
                  <c:v>28.614909500283161</c:v>
                </c:pt>
                <c:pt idx="21">
                  <c:v>28.88743362573026</c:v>
                </c:pt>
                <c:pt idx="22">
                  <c:v>29.157993753220222</c:v>
                </c:pt>
                <c:pt idx="23">
                  <c:v>29.434494885908435</c:v>
                </c:pt>
                <c:pt idx="24">
                  <c:v>29.710023601546723</c:v>
                </c:pt>
                <c:pt idx="25">
                  <c:v>29.996245465980628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12.373402454281361</c:v>
                </c:pt>
                <c:pt idx="1">
                  <c:v>13.595897459936188</c:v>
                </c:pt>
                <c:pt idx="2">
                  <c:v>14.513635294646699</c:v>
                </c:pt>
                <c:pt idx="3">
                  <c:v>14.044188083004501</c:v>
                </c:pt>
                <c:pt idx="4">
                  <c:v>15.193194959563334</c:v>
                </c:pt>
                <c:pt idx="5">
                  <c:v>15.536789549843844</c:v>
                </c:pt>
                <c:pt idx="6">
                  <c:v>15.151657725940535</c:v>
                </c:pt>
                <c:pt idx="7">
                  <c:v>15.857062877356856</c:v>
                </c:pt>
                <c:pt idx="8">
                  <c:v>15.642749360128468</c:v>
                </c:pt>
                <c:pt idx="9">
                  <c:v>16.057660287979488</c:v>
                </c:pt>
                <c:pt idx="10">
                  <c:v>15.961204425249392</c:v>
                </c:pt>
                <c:pt idx="11">
                  <c:v>17.988685548976452</c:v>
                </c:pt>
                <c:pt idx="12">
                  <c:v>18.137283292882003</c:v>
                </c:pt>
                <c:pt idx="13">
                  <c:v>18.377794555484449</c:v>
                </c:pt>
                <c:pt idx="14">
                  <c:v>18.665546582209831</c:v>
                </c:pt>
                <c:pt idx="15">
                  <c:v>18.942260273802717</c:v>
                </c:pt>
                <c:pt idx="16">
                  <c:v>19.208688916056516</c:v>
                </c:pt>
                <c:pt idx="17">
                  <c:v>19.488072260365609</c:v>
                </c:pt>
                <c:pt idx="18">
                  <c:v>19.784805187294033</c:v>
                </c:pt>
                <c:pt idx="19">
                  <c:v>20.086432097231867</c:v>
                </c:pt>
                <c:pt idx="20">
                  <c:v>20.398582666672816</c:v>
                </c:pt>
                <c:pt idx="21">
                  <c:v>20.715667590360169</c:v>
                </c:pt>
                <c:pt idx="22">
                  <c:v>21.023678341825818</c:v>
                </c:pt>
                <c:pt idx="23">
                  <c:v>21.330991954731736</c:v>
                </c:pt>
                <c:pt idx="24">
                  <c:v>21.661764103023629</c:v>
                </c:pt>
                <c:pt idx="25">
                  <c:v>22.049987393637014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16.124890242633061</c:v>
                </c:pt>
                <c:pt idx="1">
                  <c:v>15.328629825066963</c:v>
                </c:pt>
                <c:pt idx="2">
                  <c:v>17.017143108012512</c:v>
                </c:pt>
                <c:pt idx="3">
                  <c:v>16.039261360407693</c:v>
                </c:pt>
                <c:pt idx="4">
                  <c:v>17.084740802470449</c:v>
                </c:pt>
                <c:pt idx="5">
                  <c:v>17.560076443707022</c:v>
                </c:pt>
                <c:pt idx="6">
                  <c:v>18.748376387056794</c:v>
                </c:pt>
                <c:pt idx="7">
                  <c:v>18.248230185794604</c:v>
                </c:pt>
                <c:pt idx="8">
                  <c:v>20.249704154814211</c:v>
                </c:pt>
                <c:pt idx="9">
                  <c:v>19.632410373523701</c:v>
                </c:pt>
                <c:pt idx="10">
                  <c:v>21.147604743448646</c:v>
                </c:pt>
                <c:pt idx="11">
                  <c:v>21.245475211426967</c:v>
                </c:pt>
                <c:pt idx="12">
                  <c:v>21.421476197316686</c:v>
                </c:pt>
                <c:pt idx="13">
                  <c:v>21.672425281367996</c:v>
                </c:pt>
                <c:pt idx="14">
                  <c:v>21.962370053607184</c:v>
                </c:pt>
                <c:pt idx="15">
                  <c:v>22.223279203625999</c:v>
                </c:pt>
                <c:pt idx="16">
                  <c:v>22.46259243736835</c:v>
                </c:pt>
                <c:pt idx="17">
                  <c:v>22.707512956980651</c:v>
                </c:pt>
                <c:pt idx="18">
                  <c:v>22.960709064373809</c:v>
                </c:pt>
                <c:pt idx="19">
                  <c:v>23.214002542563343</c:v>
                </c:pt>
                <c:pt idx="20">
                  <c:v>23.480114316902213</c:v>
                </c:pt>
                <c:pt idx="21">
                  <c:v>23.741928711102855</c:v>
                </c:pt>
                <c:pt idx="22">
                  <c:v>24.007948241076058</c:v>
                </c:pt>
                <c:pt idx="23">
                  <c:v>24.277836515464188</c:v>
                </c:pt>
                <c:pt idx="24">
                  <c:v>24.550538097852407</c:v>
                </c:pt>
                <c:pt idx="25">
                  <c:v>24.832903190124789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14.752181637156463</c:v>
                </c:pt>
                <c:pt idx="1">
                  <c:v>15.480110091646097</c:v>
                </c:pt>
                <c:pt idx="2">
                  <c:v>15.535936484724905</c:v>
                </c:pt>
                <c:pt idx="3">
                  <c:v>16.318896970785175</c:v>
                </c:pt>
                <c:pt idx="4">
                  <c:v>15.659694376686396</c:v>
                </c:pt>
                <c:pt idx="5">
                  <c:v>17.021244909325901</c:v>
                </c:pt>
                <c:pt idx="6">
                  <c:v>17.380399841382481</c:v>
                </c:pt>
                <c:pt idx="7">
                  <c:v>17.022937479267615</c:v>
                </c:pt>
                <c:pt idx="8">
                  <c:v>17.430273999959809</c:v>
                </c:pt>
                <c:pt idx="9">
                  <c:v>18.042260210584899</c:v>
                </c:pt>
                <c:pt idx="10">
                  <c:v>18.453387906795506</c:v>
                </c:pt>
                <c:pt idx="11">
                  <c:v>19.017365455896734</c:v>
                </c:pt>
                <c:pt idx="12">
                  <c:v>19.144949011734074</c:v>
                </c:pt>
                <c:pt idx="13">
                  <c:v>19.336528153272017</c:v>
                </c:pt>
                <c:pt idx="14">
                  <c:v>19.548898056815826</c:v>
                </c:pt>
                <c:pt idx="15">
                  <c:v>19.739048530320694</c:v>
                </c:pt>
                <c:pt idx="16">
                  <c:v>19.92434240002898</c:v>
                </c:pt>
                <c:pt idx="17">
                  <c:v>20.104782711468477</c:v>
                </c:pt>
                <c:pt idx="18">
                  <c:v>20.304142780138978</c:v>
                </c:pt>
                <c:pt idx="19">
                  <c:v>20.489671088703378</c:v>
                </c:pt>
                <c:pt idx="20">
                  <c:v>20.6945560580047</c:v>
                </c:pt>
                <c:pt idx="21">
                  <c:v>20.894643529247276</c:v>
                </c:pt>
                <c:pt idx="22">
                  <c:v>21.094722510293895</c:v>
                </c:pt>
                <c:pt idx="23">
                  <c:v>21.29717290212859</c:v>
                </c:pt>
                <c:pt idx="24">
                  <c:v>21.490132997829836</c:v>
                </c:pt>
                <c:pt idx="25">
                  <c:v>21.671186561718319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18.224770735729056</c:v>
                </c:pt>
                <c:pt idx="1">
                  <c:v>17.562242353724965</c:v>
                </c:pt>
                <c:pt idx="2">
                  <c:v>18.379951991827383</c:v>
                </c:pt>
                <c:pt idx="3">
                  <c:v>19.162793379402476</c:v>
                </c:pt>
                <c:pt idx="4">
                  <c:v>17.330446277411731</c:v>
                </c:pt>
                <c:pt idx="5">
                  <c:v>18.80908140845515</c:v>
                </c:pt>
                <c:pt idx="6">
                  <c:v>19.864772330759674</c:v>
                </c:pt>
                <c:pt idx="7">
                  <c:v>18.176869044379501</c:v>
                </c:pt>
                <c:pt idx="8">
                  <c:v>19.547871422091003</c:v>
                </c:pt>
                <c:pt idx="9">
                  <c:v>18.710153819508214</c:v>
                </c:pt>
                <c:pt idx="10">
                  <c:v>19.5026520663688</c:v>
                </c:pt>
                <c:pt idx="11">
                  <c:v>19.449660966103647</c:v>
                </c:pt>
                <c:pt idx="12">
                  <c:v>19.495645295127051</c:v>
                </c:pt>
                <c:pt idx="13">
                  <c:v>19.643801436824976</c:v>
                </c:pt>
                <c:pt idx="14">
                  <c:v>19.820121291553988</c:v>
                </c:pt>
                <c:pt idx="15">
                  <c:v>19.982995227508621</c:v>
                </c:pt>
                <c:pt idx="16">
                  <c:v>20.122780563120997</c:v>
                </c:pt>
                <c:pt idx="17">
                  <c:v>20.265918205378732</c:v>
                </c:pt>
                <c:pt idx="18">
                  <c:v>20.417346934007362</c:v>
                </c:pt>
                <c:pt idx="19">
                  <c:v>20.585747809269492</c:v>
                </c:pt>
                <c:pt idx="20">
                  <c:v>20.760062466988327</c:v>
                </c:pt>
                <c:pt idx="21">
                  <c:v>20.932847016204622</c:v>
                </c:pt>
                <c:pt idx="22">
                  <c:v>21.108075868326619</c:v>
                </c:pt>
                <c:pt idx="23">
                  <c:v>21.287576075015377</c:v>
                </c:pt>
                <c:pt idx="24">
                  <c:v>21.465696000113478</c:v>
                </c:pt>
                <c:pt idx="25">
                  <c:v>21.639192988393837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22.467317876433995</c:v>
                </c:pt>
                <c:pt idx="1">
                  <c:v>21.27932571538604</c:v>
                </c:pt>
                <c:pt idx="2">
                  <c:v>21.580054083451596</c:v>
                </c:pt>
                <c:pt idx="3">
                  <c:v>22.804919275614221</c:v>
                </c:pt>
                <c:pt idx="4">
                  <c:v>21.840171586771259</c:v>
                </c:pt>
                <c:pt idx="5">
                  <c:v>21.69471112887231</c:v>
                </c:pt>
                <c:pt idx="6">
                  <c:v>24.183122086104333</c:v>
                </c:pt>
                <c:pt idx="7">
                  <c:v>24.154202591635464</c:v>
                </c:pt>
                <c:pt idx="8">
                  <c:v>26.265234616938315</c:v>
                </c:pt>
                <c:pt idx="9">
                  <c:v>25.124748456991853</c:v>
                </c:pt>
                <c:pt idx="10">
                  <c:v>28.195245584208109</c:v>
                </c:pt>
                <c:pt idx="11">
                  <c:v>29.654562307190851</c:v>
                </c:pt>
                <c:pt idx="12">
                  <c:v>29.881421401164467</c:v>
                </c:pt>
                <c:pt idx="13">
                  <c:v>30.247254784378626</c:v>
                </c:pt>
                <c:pt idx="14">
                  <c:v>30.662472826557359</c:v>
                </c:pt>
                <c:pt idx="15">
                  <c:v>31.06266001076613</c:v>
                </c:pt>
                <c:pt idx="16">
                  <c:v>31.452342465662078</c:v>
                </c:pt>
                <c:pt idx="17">
                  <c:v>31.846556833210371</c:v>
                </c:pt>
                <c:pt idx="18">
                  <c:v>32.260031405573436</c:v>
                </c:pt>
                <c:pt idx="19">
                  <c:v>32.676417456741433</c:v>
                </c:pt>
                <c:pt idx="20">
                  <c:v>33.118182399292294</c:v>
                </c:pt>
                <c:pt idx="21">
                  <c:v>33.548025332545627</c:v>
                </c:pt>
                <c:pt idx="22">
                  <c:v>33.968790220379624</c:v>
                </c:pt>
                <c:pt idx="23">
                  <c:v>34.394795602870353</c:v>
                </c:pt>
                <c:pt idx="24">
                  <c:v>34.823233893117326</c:v>
                </c:pt>
                <c:pt idx="25">
                  <c:v>35.267586143493226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7.1504026824603262</c:v>
                </c:pt>
                <c:pt idx="1">
                  <c:v>6.9455275649301278</c:v>
                </c:pt>
                <c:pt idx="2">
                  <c:v>7.6087573967725719</c:v>
                </c:pt>
                <c:pt idx="3">
                  <c:v>7.5444703892895832</c:v>
                </c:pt>
                <c:pt idx="4">
                  <c:v>6.9940190064111292</c:v>
                </c:pt>
                <c:pt idx="5">
                  <c:v>7.0851618352805179</c:v>
                </c:pt>
                <c:pt idx="6">
                  <c:v>7.4859072463385692</c:v>
                </c:pt>
                <c:pt idx="7">
                  <c:v>8.3153960836240106</c:v>
                </c:pt>
                <c:pt idx="8">
                  <c:v>8.7313418293253182</c:v>
                </c:pt>
                <c:pt idx="9">
                  <c:v>8.0932109375812029</c:v>
                </c:pt>
                <c:pt idx="10">
                  <c:v>8.9682746195598764</c:v>
                </c:pt>
                <c:pt idx="11">
                  <c:v>7.6051000960892905</c:v>
                </c:pt>
                <c:pt idx="12">
                  <c:v>7.6481757551932361</c:v>
                </c:pt>
                <c:pt idx="13">
                  <c:v>7.7029574844413844</c:v>
                </c:pt>
                <c:pt idx="14">
                  <c:v>7.7649121108131789</c:v>
                </c:pt>
                <c:pt idx="15">
                  <c:v>7.8223582278812449</c:v>
                </c:pt>
                <c:pt idx="16">
                  <c:v>7.8810168346535407</c:v>
                </c:pt>
                <c:pt idx="17">
                  <c:v>7.9323042181455792</c:v>
                </c:pt>
                <c:pt idx="18">
                  <c:v>7.9855774102235202</c:v>
                </c:pt>
                <c:pt idx="19">
                  <c:v>8.0435827209360244</c:v>
                </c:pt>
                <c:pt idx="20">
                  <c:v>8.1080788264306758</c:v>
                </c:pt>
                <c:pt idx="21">
                  <c:v>8.1686488435657143</c:v>
                </c:pt>
                <c:pt idx="22">
                  <c:v>8.2330888901983563</c:v>
                </c:pt>
                <c:pt idx="23">
                  <c:v>8.2957881784317067</c:v>
                </c:pt>
                <c:pt idx="24">
                  <c:v>8.3579743967134572</c:v>
                </c:pt>
                <c:pt idx="25">
                  <c:v>8.4189053867793344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5.7151138613287049</c:v>
                </c:pt>
                <c:pt idx="1">
                  <c:v>6.9460403889535325</c:v>
                </c:pt>
                <c:pt idx="2">
                  <c:v>6.7951817584562901</c:v>
                </c:pt>
                <c:pt idx="3">
                  <c:v>6.7642367899042624</c:v>
                </c:pt>
                <c:pt idx="4">
                  <c:v>6.6507977016700224</c:v>
                </c:pt>
                <c:pt idx="5">
                  <c:v>7.1571822010121524</c:v>
                </c:pt>
                <c:pt idx="6">
                  <c:v>7.2735639362610423</c:v>
                </c:pt>
                <c:pt idx="7">
                  <c:v>6.8233168894099387</c:v>
                </c:pt>
                <c:pt idx="8">
                  <c:v>7.6585031413944469</c:v>
                </c:pt>
                <c:pt idx="9">
                  <c:v>7.4376113299898146</c:v>
                </c:pt>
                <c:pt idx="10">
                  <c:v>7.7617183914654584</c:v>
                </c:pt>
                <c:pt idx="11">
                  <c:v>7.4737941826525089</c:v>
                </c:pt>
                <c:pt idx="12">
                  <c:v>7.5216909517103314</c:v>
                </c:pt>
                <c:pt idx="13">
                  <c:v>7.597059151717013</c:v>
                </c:pt>
                <c:pt idx="14">
                  <c:v>7.6798983713644269</c:v>
                </c:pt>
                <c:pt idx="15">
                  <c:v>7.7536542662735419</c:v>
                </c:pt>
                <c:pt idx="16">
                  <c:v>7.824892777567654</c:v>
                </c:pt>
                <c:pt idx="17">
                  <c:v>7.9014510751639921</c:v>
                </c:pt>
                <c:pt idx="18">
                  <c:v>7.979239224301196</c:v>
                </c:pt>
                <c:pt idx="19">
                  <c:v>8.0602355838790025</c:v>
                </c:pt>
                <c:pt idx="20">
                  <c:v>8.1448970615128093</c:v>
                </c:pt>
                <c:pt idx="21">
                  <c:v>8.2305606847838124</c:v>
                </c:pt>
                <c:pt idx="22">
                  <c:v>8.3116021625645793</c:v>
                </c:pt>
                <c:pt idx="23">
                  <c:v>8.3918462725339253</c:v>
                </c:pt>
                <c:pt idx="24">
                  <c:v>8.4732298662642709</c:v>
                </c:pt>
                <c:pt idx="25">
                  <c:v>8.5586536439030549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4.0184558018029888</c:v>
                </c:pt>
                <c:pt idx="1">
                  <c:v>4.5092119793767731</c:v>
                </c:pt>
                <c:pt idx="2">
                  <c:v>4.7205585447852609</c:v>
                </c:pt>
                <c:pt idx="3">
                  <c:v>4.3961576857538258</c:v>
                </c:pt>
                <c:pt idx="4">
                  <c:v>4.2978488852944254</c:v>
                </c:pt>
                <c:pt idx="5">
                  <c:v>4.2968714514617661</c:v>
                </c:pt>
                <c:pt idx="6">
                  <c:v>4.5345875809450744</c:v>
                </c:pt>
                <c:pt idx="7">
                  <c:v>4.728910423594491</c:v>
                </c:pt>
                <c:pt idx="8">
                  <c:v>4.7736663067993206</c:v>
                </c:pt>
                <c:pt idx="9">
                  <c:v>4.6492499415281063</c:v>
                </c:pt>
                <c:pt idx="10">
                  <c:v>4.9786204526087339</c:v>
                </c:pt>
                <c:pt idx="11">
                  <c:v>5.6266939116619339</c:v>
                </c:pt>
                <c:pt idx="12">
                  <c:v>5.6896694865334378</c:v>
                </c:pt>
                <c:pt idx="13">
                  <c:v>5.7692395468078841</c:v>
                </c:pt>
                <c:pt idx="14">
                  <c:v>5.8559477327960749</c:v>
                </c:pt>
                <c:pt idx="15">
                  <c:v>5.9353806377140108</c:v>
                </c:pt>
                <c:pt idx="16">
                  <c:v>6.0199970249724499</c:v>
                </c:pt>
                <c:pt idx="17">
                  <c:v>6.0996060468122604</c:v>
                </c:pt>
                <c:pt idx="18">
                  <c:v>6.1841799110295126</c:v>
                </c:pt>
                <c:pt idx="19">
                  <c:v>6.2584384781507421</c:v>
                </c:pt>
                <c:pt idx="20">
                  <c:v>6.3361511734441267</c:v>
                </c:pt>
                <c:pt idx="21">
                  <c:v>6.4177464589365396</c:v>
                </c:pt>
                <c:pt idx="22">
                  <c:v>6.5112424023427771</c:v>
                </c:pt>
                <c:pt idx="23">
                  <c:v>6.5926027270315943</c:v>
                </c:pt>
                <c:pt idx="24">
                  <c:v>6.6856795397407671</c:v>
                </c:pt>
                <c:pt idx="25">
                  <c:v>6.7661748097784935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5.1276023357052463</c:v>
                </c:pt>
                <c:pt idx="1">
                  <c:v>5.2244877124924205</c:v>
                </c:pt>
                <c:pt idx="2">
                  <c:v>5.7869490575701645</c:v>
                </c:pt>
                <c:pt idx="3">
                  <c:v>5.550589771426754</c:v>
                </c:pt>
                <c:pt idx="4">
                  <c:v>5.6214122594617457</c:v>
                </c:pt>
                <c:pt idx="5">
                  <c:v>5.8970737793840557</c:v>
                </c:pt>
                <c:pt idx="6">
                  <c:v>6.5800329934040649</c:v>
                </c:pt>
                <c:pt idx="7">
                  <c:v>6.5892258708181686</c:v>
                </c:pt>
                <c:pt idx="8">
                  <c:v>7.2033172746261735</c:v>
                </c:pt>
                <c:pt idx="9">
                  <c:v>6.3575879693476871</c:v>
                </c:pt>
                <c:pt idx="10">
                  <c:v>7.0556706035925316</c:v>
                </c:pt>
                <c:pt idx="11">
                  <c:v>6.4009853979338613</c:v>
                </c:pt>
                <c:pt idx="12">
                  <c:v>6.2646897570712197</c:v>
                </c:pt>
                <c:pt idx="13">
                  <c:v>6.2835170727523595</c:v>
                </c:pt>
                <c:pt idx="14">
                  <c:v>6.3616320624581988</c:v>
                </c:pt>
                <c:pt idx="15">
                  <c:v>6.4331928846249866</c:v>
                </c:pt>
                <c:pt idx="16">
                  <c:v>6.4949438773466976</c:v>
                </c:pt>
                <c:pt idx="17">
                  <c:v>6.5598820592287899</c:v>
                </c:pt>
                <c:pt idx="18">
                  <c:v>6.6239836607457034</c:v>
                </c:pt>
                <c:pt idx="19">
                  <c:v>6.6894678802174834</c:v>
                </c:pt>
                <c:pt idx="20">
                  <c:v>6.7618411548175565</c:v>
                </c:pt>
                <c:pt idx="21">
                  <c:v>6.8262582963450038</c:v>
                </c:pt>
                <c:pt idx="22">
                  <c:v>6.8779005739263335</c:v>
                </c:pt>
                <c:pt idx="23">
                  <c:v>6.9259719631486458</c:v>
                </c:pt>
                <c:pt idx="24">
                  <c:v>6.975684067942086</c:v>
                </c:pt>
                <c:pt idx="25">
                  <c:v>7.0407432388017543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21.656415118052937</c:v>
                </c:pt>
                <c:pt idx="1">
                  <c:v>20.106920499021005</c:v>
                </c:pt>
                <c:pt idx="2">
                  <c:v>21.419030414584817</c:v>
                </c:pt>
                <c:pt idx="3">
                  <c:v>21.322906830836391</c:v>
                </c:pt>
                <c:pt idx="4">
                  <c:v>21.734302604658904</c:v>
                </c:pt>
                <c:pt idx="5">
                  <c:v>22.332402702294488</c:v>
                </c:pt>
                <c:pt idx="6">
                  <c:v>22.809449780492717</c:v>
                </c:pt>
                <c:pt idx="7">
                  <c:v>22.941423284421074</c:v>
                </c:pt>
                <c:pt idx="8">
                  <c:v>23.506637471481792</c:v>
                </c:pt>
                <c:pt idx="9">
                  <c:v>22.968862936019843</c:v>
                </c:pt>
                <c:pt idx="10">
                  <c:v>24.693244958650428</c:v>
                </c:pt>
                <c:pt idx="11">
                  <c:v>23.057858917943634</c:v>
                </c:pt>
                <c:pt idx="12">
                  <c:v>23.115385237448333</c:v>
                </c:pt>
                <c:pt idx="13">
                  <c:v>23.250590192987623</c:v>
                </c:pt>
                <c:pt idx="14">
                  <c:v>23.406631520153578</c:v>
                </c:pt>
                <c:pt idx="15">
                  <c:v>23.543253024812717</c:v>
                </c:pt>
                <c:pt idx="16">
                  <c:v>23.665111874015892</c:v>
                </c:pt>
                <c:pt idx="17">
                  <c:v>23.780901384859842</c:v>
                </c:pt>
                <c:pt idx="18">
                  <c:v>23.911151991713655</c:v>
                </c:pt>
                <c:pt idx="19">
                  <c:v>24.040530006288073</c:v>
                </c:pt>
                <c:pt idx="20">
                  <c:v>24.185672275433166</c:v>
                </c:pt>
                <c:pt idx="21">
                  <c:v>24.318689162906381</c:v>
                </c:pt>
                <c:pt idx="22">
                  <c:v>24.446293942459857</c:v>
                </c:pt>
                <c:pt idx="23">
                  <c:v>24.584368337589261</c:v>
                </c:pt>
                <c:pt idx="24">
                  <c:v>24.730653214746976</c:v>
                </c:pt>
                <c:pt idx="25">
                  <c:v>24.875248322894443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39.656273270350177</c:v>
                </c:pt>
                <c:pt idx="1">
                  <c:v>41.012134357970915</c:v>
                </c:pt>
                <c:pt idx="2">
                  <c:v>42.332052763645287</c:v>
                </c:pt>
                <c:pt idx="3">
                  <c:v>41.697832418750338</c:v>
                </c:pt>
                <c:pt idx="4">
                  <c:v>42.423171414905703</c:v>
                </c:pt>
                <c:pt idx="5">
                  <c:v>44.282109684996286</c:v>
                </c:pt>
                <c:pt idx="6">
                  <c:v>42.970133164953502</c:v>
                </c:pt>
                <c:pt idx="7">
                  <c:v>44.082443305171182</c:v>
                </c:pt>
                <c:pt idx="8">
                  <c:v>43.81530244771831</c:v>
                </c:pt>
                <c:pt idx="9">
                  <c:v>41.495717846728176</c:v>
                </c:pt>
                <c:pt idx="10">
                  <c:v>44.589995660364096</c:v>
                </c:pt>
                <c:pt idx="11">
                  <c:v>41.335855353367471</c:v>
                </c:pt>
                <c:pt idx="12">
                  <c:v>41.288344596689257</c:v>
                </c:pt>
                <c:pt idx="13">
                  <c:v>41.297758713337352</c:v>
                </c:pt>
                <c:pt idx="14">
                  <c:v>41.348880953983631</c:v>
                </c:pt>
                <c:pt idx="15">
                  <c:v>41.35169467733818</c:v>
                </c:pt>
                <c:pt idx="16">
                  <c:v>41.306004188590215</c:v>
                </c:pt>
                <c:pt idx="17">
                  <c:v>41.255521019965506</c:v>
                </c:pt>
                <c:pt idx="18">
                  <c:v>41.185274430599108</c:v>
                </c:pt>
                <c:pt idx="19">
                  <c:v>41.117522102827913</c:v>
                </c:pt>
                <c:pt idx="20">
                  <c:v>41.032676059380002</c:v>
                </c:pt>
                <c:pt idx="21">
                  <c:v>40.928344774776612</c:v>
                </c:pt>
                <c:pt idx="22">
                  <c:v>40.822671898617656</c:v>
                </c:pt>
                <c:pt idx="23">
                  <c:v>40.687900229525511</c:v>
                </c:pt>
                <c:pt idx="24">
                  <c:v>40.521272397338109</c:v>
                </c:pt>
                <c:pt idx="25">
                  <c:v>40.350057112816195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12.132086160219876</c:v>
                </c:pt>
                <c:pt idx="1">
                  <c:v>11.052808758977999</c:v>
                </c:pt>
                <c:pt idx="2">
                  <c:v>10.915785557837161</c:v>
                </c:pt>
                <c:pt idx="3">
                  <c:v>11.862086139812829</c:v>
                </c:pt>
                <c:pt idx="4">
                  <c:v>11.739055264269387</c:v>
                </c:pt>
                <c:pt idx="5">
                  <c:v>11.295198180003263</c:v>
                </c:pt>
                <c:pt idx="6">
                  <c:v>10.876986582165118</c:v>
                </c:pt>
                <c:pt idx="7">
                  <c:v>10.771411628549551</c:v>
                </c:pt>
                <c:pt idx="8">
                  <c:v>11.26057242884221</c:v>
                </c:pt>
                <c:pt idx="9">
                  <c:v>9.6975237592607417</c:v>
                </c:pt>
                <c:pt idx="10">
                  <c:v>9.6682898206248993</c:v>
                </c:pt>
                <c:pt idx="11">
                  <c:v>10.791300358144612</c:v>
                </c:pt>
                <c:pt idx="12">
                  <c:v>10.708795080440517</c:v>
                </c:pt>
                <c:pt idx="13">
                  <c:v>10.647077799699955</c:v>
                </c:pt>
                <c:pt idx="14">
                  <c:v>10.612140895970352</c:v>
                </c:pt>
                <c:pt idx="15">
                  <c:v>10.508288231870363</c:v>
                </c:pt>
                <c:pt idx="16">
                  <c:v>10.374325960725765</c:v>
                </c:pt>
                <c:pt idx="17">
                  <c:v>10.194146162470613</c:v>
                </c:pt>
                <c:pt idx="18">
                  <c:v>9.9497310145901441</c:v>
                </c:pt>
                <c:pt idx="19">
                  <c:v>9.6863183663658941</c:v>
                </c:pt>
                <c:pt idx="20">
                  <c:v>9.4201454411569152</c:v>
                </c:pt>
                <c:pt idx="21">
                  <c:v>9.238391933805616</c:v>
                </c:pt>
                <c:pt idx="22">
                  <c:v>9.0751610676709635</c:v>
                </c:pt>
                <c:pt idx="23">
                  <c:v>8.9357593543918039</c:v>
                </c:pt>
                <c:pt idx="24">
                  <c:v>8.7860842709067679</c:v>
                </c:pt>
                <c:pt idx="25">
                  <c:v>8.4842703606591208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7.3998601522569549</c:v>
                </c:pt>
                <c:pt idx="1">
                  <c:v>9.2369627652451509</c:v>
                </c:pt>
                <c:pt idx="2">
                  <c:v>9.0541706455429534</c:v>
                </c:pt>
                <c:pt idx="3">
                  <c:v>8.5683366931855751</c:v>
                </c:pt>
                <c:pt idx="4">
                  <c:v>8.7559292091792642</c:v>
                </c:pt>
                <c:pt idx="5">
                  <c:v>8.7073931390147798</c:v>
                </c:pt>
                <c:pt idx="6">
                  <c:v>7.4197379415671669</c:v>
                </c:pt>
                <c:pt idx="7">
                  <c:v>5.8852590614727767</c:v>
                </c:pt>
                <c:pt idx="8">
                  <c:v>8.2395270925620565</c:v>
                </c:pt>
                <c:pt idx="9">
                  <c:v>8.0416196513801737</c:v>
                </c:pt>
                <c:pt idx="10">
                  <c:v>6.2957683762853529</c:v>
                </c:pt>
                <c:pt idx="11">
                  <c:v>6.1777704661353239</c:v>
                </c:pt>
                <c:pt idx="12">
                  <c:v>6.1990768855397222</c:v>
                </c:pt>
                <c:pt idx="13">
                  <c:v>6.2591858498136919</c:v>
                </c:pt>
                <c:pt idx="14">
                  <c:v>6.3347821939897768</c:v>
                </c:pt>
                <c:pt idx="15">
                  <c:v>6.3855446215910217</c:v>
                </c:pt>
                <c:pt idx="16">
                  <c:v>6.4335669339685637</c:v>
                </c:pt>
                <c:pt idx="17">
                  <c:v>6.4835197988959177</c:v>
                </c:pt>
                <c:pt idx="18">
                  <c:v>6.5345123866590322</c:v>
                </c:pt>
                <c:pt idx="19">
                  <c:v>6.5891299971074746</c:v>
                </c:pt>
                <c:pt idx="20">
                  <c:v>6.6456533030492269</c:v>
                </c:pt>
                <c:pt idx="21">
                  <c:v>6.7008067142016552</c:v>
                </c:pt>
                <c:pt idx="22">
                  <c:v>6.7570433416915021</c:v>
                </c:pt>
                <c:pt idx="23">
                  <c:v>6.8110551021676757</c:v>
                </c:pt>
                <c:pt idx="24">
                  <c:v>6.8646438745848677</c:v>
                </c:pt>
                <c:pt idx="25">
                  <c:v>6.9124284411720121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13.936173283352201</c:v>
                </c:pt>
                <c:pt idx="1">
                  <c:v>14.469877226186624</c:v>
                </c:pt>
                <c:pt idx="2">
                  <c:v>14.02268392339175</c:v>
                </c:pt>
                <c:pt idx="3">
                  <c:v>14.56437439689963</c:v>
                </c:pt>
                <c:pt idx="4">
                  <c:v>15.709106466372962</c:v>
                </c:pt>
                <c:pt idx="5">
                  <c:v>15.915989995387211</c:v>
                </c:pt>
                <c:pt idx="6">
                  <c:v>15.39813716109188</c:v>
                </c:pt>
                <c:pt idx="7">
                  <c:v>14.977323640203439</c:v>
                </c:pt>
                <c:pt idx="8">
                  <c:v>14.715380737802178</c:v>
                </c:pt>
                <c:pt idx="9">
                  <c:v>15.012865714086818</c:v>
                </c:pt>
                <c:pt idx="10">
                  <c:v>13.845154770555379</c:v>
                </c:pt>
                <c:pt idx="11">
                  <c:v>13.868501005950725</c:v>
                </c:pt>
                <c:pt idx="12">
                  <c:v>13.763426866366096</c:v>
                </c:pt>
                <c:pt idx="13">
                  <c:v>13.656074671603994</c:v>
                </c:pt>
                <c:pt idx="14">
                  <c:v>13.578240748783932</c:v>
                </c:pt>
                <c:pt idx="15">
                  <c:v>13.503521141735956</c:v>
                </c:pt>
                <c:pt idx="16">
                  <c:v>13.413506787869744</c:v>
                </c:pt>
                <c:pt idx="17">
                  <c:v>13.310576270130307</c:v>
                </c:pt>
                <c:pt idx="18">
                  <c:v>13.208987099538989</c:v>
                </c:pt>
                <c:pt idx="19">
                  <c:v>13.114114115290326</c:v>
                </c:pt>
                <c:pt idx="20">
                  <c:v>13.026723887673281</c:v>
                </c:pt>
                <c:pt idx="21">
                  <c:v>12.935732710679115</c:v>
                </c:pt>
                <c:pt idx="22">
                  <c:v>12.843384943252927</c:v>
                </c:pt>
                <c:pt idx="23">
                  <c:v>12.754728188852271</c:v>
                </c:pt>
                <c:pt idx="24">
                  <c:v>12.662435764367274</c:v>
                </c:pt>
                <c:pt idx="25">
                  <c:v>12.568294463098148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17.102033233338062</c:v>
                </c:pt>
                <c:pt idx="1">
                  <c:v>15.345068382663767</c:v>
                </c:pt>
                <c:pt idx="2">
                  <c:v>14.513917180558011</c:v>
                </c:pt>
                <c:pt idx="3">
                  <c:v>13.758903657283835</c:v>
                </c:pt>
                <c:pt idx="4">
                  <c:v>14.896409842103258</c:v>
                </c:pt>
                <c:pt idx="5">
                  <c:v>16.551294550227681</c:v>
                </c:pt>
                <c:pt idx="6">
                  <c:v>14.514437572591634</c:v>
                </c:pt>
                <c:pt idx="7">
                  <c:v>15.049899388010765</c:v>
                </c:pt>
                <c:pt idx="8">
                  <c:v>14.149140987448005</c:v>
                </c:pt>
                <c:pt idx="9">
                  <c:v>15.226281135698475</c:v>
                </c:pt>
                <c:pt idx="10">
                  <c:v>13.190411001333899</c:v>
                </c:pt>
                <c:pt idx="11">
                  <c:v>13.871506017174084</c:v>
                </c:pt>
                <c:pt idx="12">
                  <c:v>13.673954041843094</c:v>
                </c:pt>
                <c:pt idx="13">
                  <c:v>13.422068515789709</c:v>
                </c:pt>
                <c:pt idx="14">
                  <c:v>13.226876629184256</c:v>
                </c:pt>
                <c:pt idx="15">
                  <c:v>13.074937696713505</c:v>
                </c:pt>
                <c:pt idx="16">
                  <c:v>12.915859186283926</c:v>
                </c:pt>
                <c:pt idx="17">
                  <c:v>12.758361106101942</c:v>
                </c:pt>
                <c:pt idx="18">
                  <c:v>12.599945780185713</c:v>
                </c:pt>
                <c:pt idx="19">
                  <c:v>12.43688092713805</c:v>
                </c:pt>
                <c:pt idx="20">
                  <c:v>12.270149123571878</c:v>
                </c:pt>
                <c:pt idx="21">
                  <c:v>12.102929165473164</c:v>
                </c:pt>
                <c:pt idx="22">
                  <c:v>11.936247728868764</c:v>
                </c:pt>
                <c:pt idx="23">
                  <c:v>11.768139679203966</c:v>
                </c:pt>
                <c:pt idx="24">
                  <c:v>11.597438099144163</c:v>
                </c:pt>
                <c:pt idx="25">
                  <c:v>11.431013276223926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10.113690766909025</c:v>
                </c:pt>
                <c:pt idx="1">
                  <c:v>9.8089889655101583</c:v>
                </c:pt>
                <c:pt idx="2">
                  <c:v>10.82325846645171</c:v>
                </c:pt>
                <c:pt idx="3">
                  <c:v>10.097493835368422</c:v>
                </c:pt>
                <c:pt idx="4">
                  <c:v>10.70649244873802</c:v>
                </c:pt>
                <c:pt idx="5">
                  <c:v>11.311507400557058</c:v>
                </c:pt>
                <c:pt idx="6">
                  <c:v>10.610366359475792</c:v>
                </c:pt>
                <c:pt idx="7">
                  <c:v>10.944713433437114</c:v>
                </c:pt>
                <c:pt idx="8">
                  <c:v>10.590708621228959</c:v>
                </c:pt>
                <c:pt idx="9">
                  <c:v>9.2744352699736137</c:v>
                </c:pt>
                <c:pt idx="10">
                  <c:v>9.1478110018597807</c:v>
                </c:pt>
                <c:pt idx="11">
                  <c:v>8.9096353088469691</c:v>
                </c:pt>
                <c:pt idx="12">
                  <c:v>8.8255885104045344</c:v>
                </c:pt>
                <c:pt idx="13">
                  <c:v>8.776191333787736</c:v>
                </c:pt>
                <c:pt idx="14">
                  <c:v>8.7438486954516481</c:v>
                </c:pt>
                <c:pt idx="15">
                  <c:v>8.7036218586811263</c:v>
                </c:pt>
                <c:pt idx="16">
                  <c:v>8.6902326311766114</c:v>
                </c:pt>
                <c:pt idx="17">
                  <c:v>8.6527970793531939</c:v>
                </c:pt>
                <c:pt idx="18">
                  <c:v>8.6107547572978298</c:v>
                </c:pt>
                <c:pt idx="19">
                  <c:v>8.5665647319477749</c:v>
                </c:pt>
                <c:pt idx="20">
                  <c:v>8.5244948536912304</c:v>
                </c:pt>
                <c:pt idx="21">
                  <c:v>8.4858220182223718</c:v>
                </c:pt>
                <c:pt idx="22">
                  <c:v>8.4490497311715664</c:v>
                </c:pt>
                <c:pt idx="23">
                  <c:v>8.4056273271478972</c:v>
                </c:pt>
                <c:pt idx="24">
                  <c:v>8.376161729226089</c:v>
                </c:pt>
                <c:pt idx="25">
                  <c:v>8.3727154089194329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31.704382054502542</c:v>
                </c:pt>
                <c:pt idx="1">
                  <c:v>29.422181882864667</c:v>
                </c:pt>
                <c:pt idx="2">
                  <c:v>29.582427882598019</c:v>
                </c:pt>
                <c:pt idx="3">
                  <c:v>30.727981370452653</c:v>
                </c:pt>
                <c:pt idx="4">
                  <c:v>30.961211290830732</c:v>
                </c:pt>
                <c:pt idx="5">
                  <c:v>33.664285785010208</c:v>
                </c:pt>
                <c:pt idx="6">
                  <c:v>34.319027802271187</c:v>
                </c:pt>
                <c:pt idx="7">
                  <c:v>31.854044163159124</c:v>
                </c:pt>
                <c:pt idx="8">
                  <c:v>31.760646294345225</c:v>
                </c:pt>
                <c:pt idx="9">
                  <c:v>31.256331283154648</c:v>
                </c:pt>
                <c:pt idx="10">
                  <c:v>30.620717023532396</c:v>
                </c:pt>
                <c:pt idx="11">
                  <c:v>31.824220063717895</c:v>
                </c:pt>
                <c:pt idx="12">
                  <c:v>32.026716079075641</c:v>
                </c:pt>
                <c:pt idx="13">
                  <c:v>32.338341360678321</c:v>
                </c:pt>
                <c:pt idx="14">
                  <c:v>32.682023476208251</c:v>
                </c:pt>
                <c:pt idx="15">
                  <c:v>32.976942522954523</c:v>
                </c:pt>
                <c:pt idx="16">
                  <c:v>33.258685068519611</c:v>
                </c:pt>
                <c:pt idx="17">
                  <c:v>33.544031604063285</c:v>
                </c:pt>
                <c:pt idx="18">
                  <c:v>33.857980686282509</c:v>
                </c:pt>
                <c:pt idx="19">
                  <c:v>34.18220293606015</c:v>
                </c:pt>
                <c:pt idx="20">
                  <c:v>34.530878024236898</c:v>
                </c:pt>
                <c:pt idx="21">
                  <c:v>34.85975714885808</c:v>
                </c:pt>
                <c:pt idx="22">
                  <c:v>35.203192520223269</c:v>
                </c:pt>
                <c:pt idx="23">
                  <c:v>35.57156976686008</c:v>
                </c:pt>
                <c:pt idx="24">
                  <c:v>35.932607715531773</c:v>
                </c:pt>
                <c:pt idx="25">
                  <c:v>36.313880052891669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9.4089499148201536</c:v>
                </c:pt>
                <c:pt idx="1">
                  <c:v>10.536985696309708</c:v>
                </c:pt>
                <c:pt idx="2">
                  <c:v>11.080504849332241</c:v>
                </c:pt>
                <c:pt idx="3">
                  <c:v>9.2914759640207905</c:v>
                </c:pt>
                <c:pt idx="4">
                  <c:v>9.6125001049050951</c:v>
                </c:pt>
                <c:pt idx="5">
                  <c:v>10.791936736667727</c:v>
                </c:pt>
                <c:pt idx="6">
                  <c:v>10.819500995565384</c:v>
                </c:pt>
                <c:pt idx="7">
                  <c:v>9.9367639654021787</c:v>
                </c:pt>
                <c:pt idx="8">
                  <c:v>10.823175295586671</c:v>
                </c:pt>
                <c:pt idx="9">
                  <c:v>11.479712192358566</c:v>
                </c:pt>
                <c:pt idx="10">
                  <c:v>10.759783253529006</c:v>
                </c:pt>
                <c:pt idx="11">
                  <c:v>10.466657168482948</c:v>
                </c:pt>
                <c:pt idx="12">
                  <c:v>10.294100689058581</c:v>
                </c:pt>
                <c:pt idx="13">
                  <c:v>10.253833202557139</c:v>
                </c:pt>
                <c:pt idx="14">
                  <c:v>10.245773732374523</c:v>
                </c:pt>
                <c:pt idx="15">
                  <c:v>10.227360587609903</c:v>
                </c:pt>
                <c:pt idx="16">
                  <c:v>10.200064370266279</c:v>
                </c:pt>
                <c:pt idx="17">
                  <c:v>10.173591274551047</c:v>
                </c:pt>
                <c:pt idx="18">
                  <c:v>10.143444990973633</c:v>
                </c:pt>
                <c:pt idx="19">
                  <c:v>10.113926339499667</c:v>
                </c:pt>
                <c:pt idx="20">
                  <c:v>10.090935586338103</c:v>
                </c:pt>
                <c:pt idx="21">
                  <c:v>10.059973941454091</c:v>
                </c:pt>
                <c:pt idx="22">
                  <c:v>10.039126683854494</c:v>
                </c:pt>
                <c:pt idx="23">
                  <c:v>10.028574930458579</c:v>
                </c:pt>
                <c:pt idx="24">
                  <c:v>10.027559329837088</c:v>
                </c:pt>
                <c:pt idx="25">
                  <c:v>10.032422168846489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0.68655185694503928</c:v>
                </c:pt>
                <c:pt idx="1">
                  <c:v>0.46848995456541848</c:v>
                </c:pt>
                <c:pt idx="2">
                  <c:v>0.46027799401647673</c:v>
                </c:pt>
                <c:pt idx="3">
                  <c:v>0.42038606194063366</c:v>
                </c:pt>
                <c:pt idx="4">
                  <c:v>0.48101930564282963</c:v>
                </c:pt>
                <c:pt idx="5">
                  <c:v>0.46345010188848662</c:v>
                </c:pt>
                <c:pt idx="6">
                  <c:v>0.37510047697635185</c:v>
                </c:pt>
                <c:pt idx="7">
                  <c:v>0.42362023513286806</c:v>
                </c:pt>
                <c:pt idx="8">
                  <c:v>0.44998183629758054</c:v>
                </c:pt>
                <c:pt idx="9">
                  <c:v>0.38544715754777242</c:v>
                </c:pt>
                <c:pt idx="10">
                  <c:v>0.50792793636239031</c:v>
                </c:pt>
                <c:pt idx="11">
                  <c:v>0.38797262050711334</c:v>
                </c:pt>
                <c:pt idx="12">
                  <c:v>0.39120006757849851</c:v>
                </c:pt>
                <c:pt idx="13">
                  <c:v>0.39510459977141099</c:v>
                </c:pt>
                <c:pt idx="14">
                  <c:v>0.39944151121638211</c:v>
                </c:pt>
                <c:pt idx="15">
                  <c:v>0.40323724937828881</c:v>
                </c:pt>
                <c:pt idx="16">
                  <c:v>0.40727274647607165</c:v>
                </c:pt>
                <c:pt idx="17">
                  <c:v>0.4111404437533755</c:v>
                </c:pt>
                <c:pt idx="18">
                  <c:v>0.4155801296108747</c:v>
                </c:pt>
                <c:pt idx="19">
                  <c:v>0.41928002780981966</c:v>
                </c:pt>
                <c:pt idx="20">
                  <c:v>0.42328957735784933</c:v>
                </c:pt>
                <c:pt idx="21">
                  <c:v>0.42723517363800562</c:v>
                </c:pt>
                <c:pt idx="22">
                  <c:v>0.43172117663570514</c:v>
                </c:pt>
                <c:pt idx="23">
                  <c:v>0.43553388882304811</c:v>
                </c:pt>
                <c:pt idx="24">
                  <c:v>0.4401564891528163</c:v>
                </c:pt>
                <c:pt idx="25">
                  <c:v>0.44415953954659831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31.433047766627023</c:v>
                </c:pt>
                <c:pt idx="1">
                  <c:v>34.562931905910574</c:v>
                </c:pt>
                <c:pt idx="2">
                  <c:v>33.417457843005394</c:v>
                </c:pt>
                <c:pt idx="3">
                  <c:v>32.576332525082336</c:v>
                </c:pt>
                <c:pt idx="4">
                  <c:v>33.887000113713306</c:v>
                </c:pt>
                <c:pt idx="5">
                  <c:v>32.622060975062318</c:v>
                </c:pt>
                <c:pt idx="6">
                  <c:v>35.538986905493324</c:v>
                </c:pt>
                <c:pt idx="7">
                  <c:v>33.597483574901744</c:v>
                </c:pt>
                <c:pt idx="8">
                  <c:v>31.012984974241583</c:v>
                </c:pt>
                <c:pt idx="9">
                  <c:v>30.781240820363724</c:v>
                </c:pt>
                <c:pt idx="10">
                  <c:v>29.624490012511824</c:v>
                </c:pt>
                <c:pt idx="11">
                  <c:v>27.427822529905658</c:v>
                </c:pt>
                <c:pt idx="12">
                  <c:v>27.236487073641499</c:v>
                </c:pt>
                <c:pt idx="13">
                  <c:v>27.16676665164109</c:v>
                </c:pt>
                <c:pt idx="14">
                  <c:v>27.122551586841745</c:v>
                </c:pt>
                <c:pt idx="15">
                  <c:v>27.029928567116105</c:v>
                </c:pt>
                <c:pt idx="16">
                  <c:v>26.919426602951329</c:v>
                </c:pt>
                <c:pt idx="17">
                  <c:v>26.790243873364819</c:v>
                </c:pt>
                <c:pt idx="18">
                  <c:v>26.651300430034151</c:v>
                </c:pt>
                <c:pt idx="19">
                  <c:v>26.50751463247148</c:v>
                </c:pt>
                <c:pt idx="20">
                  <c:v>26.362625326583604</c:v>
                </c:pt>
                <c:pt idx="21">
                  <c:v>26.240799698812015</c:v>
                </c:pt>
                <c:pt idx="22">
                  <c:v>26.093896003888617</c:v>
                </c:pt>
                <c:pt idx="23">
                  <c:v>25.948293635313501</c:v>
                </c:pt>
                <c:pt idx="24">
                  <c:v>25.812403406838975</c:v>
                </c:pt>
                <c:pt idx="25">
                  <c:v>25.696832101632655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6.875489529872632</c:v>
                </c:pt>
                <c:pt idx="1">
                  <c:v>6.8656195918839691</c:v>
                </c:pt>
                <c:pt idx="2">
                  <c:v>7.0247820354394763</c:v>
                </c:pt>
                <c:pt idx="3">
                  <c:v>7.0994103675772591</c:v>
                </c:pt>
                <c:pt idx="4">
                  <c:v>6.8032557439307757</c:v>
                </c:pt>
                <c:pt idx="5">
                  <c:v>7.8759575350962088</c:v>
                </c:pt>
                <c:pt idx="6">
                  <c:v>7.5401488379019694</c:v>
                </c:pt>
                <c:pt idx="7">
                  <c:v>8.1312530054966405</c:v>
                </c:pt>
                <c:pt idx="8">
                  <c:v>8.3451259620247473</c:v>
                </c:pt>
                <c:pt idx="9">
                  <c:v>7.8169273901729044</c:v>
                </c:pt>
                <c:pt idx="10">
                  <c:v>8.3412757956852204</c:v>
                </c:pt>
                <c:pt idx="11">
                  <c:v>10.095614089559572</c:v>
                </c:pt>
                <c:pt idx="12">
                  <c:v>10.260354255445971</c:v>
                </c:pt>
                <c:pt idx="13">
                  <c:v>10.445591903444575</c:v>
                </c:pt>
                <c:pt idx="14">
                  <c:v>10.64032564798857</c:v>
                </c:pt>
                <c:pt idx="15">
                  <c:v>10.821567432484269</c:v>
                </c:pt>
                <c:pt idx="16">
                  <c:v>10.996904928759541</c:v>
                </c:pt>
                <c:pt idx="17">
                  <c:v>11.17281154917899</c:v>
                </c:pt>
                <c:pt idx="18">
                  <c:v>11.348610862683191</c:v>
                </c:pt>
                <c:pt idx="19">
                  <c:v>11.525558164795337</c:v>
                </c:pt>
                <c:pt idx="20">
                  <c:v>11.71075049640981</c:v>
                </c:pt>
                <c:pt idx="21">
                  <c:v>11.894929483757933</c:v>
                </c:pt>
                <c:pt idx="22">
                  <c:v>12.083241179357325</c:v>
                </c:pt>
                <c:pt idx="23">
                  <c:v>12.27507141285057</c:v>
                </c:pt>
                <c:pt idx="24">
                  <c:v>12.462325396263621</c:v>
                </c:pt>
                <c:pt idx="25">
                  <c:v>12.653564562149809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15.263183949944112</c:v>
                </c:pt>
                <c:pt idx="1">
                  <c:v>14.363881936355376</c:v>
                </c:pt>
                <c:pt idx="2">
                  <c:v>14.969057596678041</c:v>
                </c:pt>
                <c:pt idx="3">
                  <c:v>15.732182597479239</c:v>
                </c:pt>
                <c:pt idx="4">
                  <c:v>15.972594897976036</c:v>
                </c:pt>
                <c:pt idx="5">
                  <c:v>17.370783669444389</c:v>
                </c:pt>
                <c:pt idx="6">
                  <c:v>16.879953476980617</c:v>
                </c:pt>
                <c:pt idx="7">
                  <c:v>17.354826376648116</c:v>
                </c:pt>
                <c:pt idx="8">
                  <c:v>17.493279112747249</c:v>
                </c:pt>
                <c:pt idx="9">
                  <c:v>16.028441019379692</c:v>
                </c:pt>
                <c:pt idx="10">
                  <c:v>14.724850526255604</c:v>
                </c:pt>
                <c:pt idx="11">
                  <c:v>17.546300120734703</c:v>
                </c:pt>
                <c:pt idx="12">
                  <c:v>17.503291217856994</c:v>
                </c:pt>
                <c:pt idx="13">
                  <c:v>17.465198135989084</c:v>
                </c:pt>
                <c:pt idx="14">
                  <c:v>17.405284537518064</c:v>
                </c:pt>
                <c:pt idx="15">
                  <c:v>17.324380645506231</c:v>
                </c:pt>
                <c:pt idx="16">
                  <c:v>17.231407280906943</c:v>
                </c:pt>
                <c:pt idx="17">
                  <c:v>17.138907627270179</c:v>
                </c:pt>
                <c:pt idx="18">
                  <c:v>17.015085719716499</c:v>
                </c:pt>
                <c:pt idx="19">
                  <c:v>16.910042478694429</c:v>
                </c:pt>
                <c:pt idx="20">
                  <c:v>16.81691294820228</c:v>
                </c:pt>
                <c:pt idx="21">
                  <c:v>16.742005878781473</c:v>
                </c:pt>
                <c:pt idx="22">
                  <c:v>16.666385110878512</c:v>
                </c:pt>
                <c:pt idx="23">
                  <c:v>16.576240319956774</c:v>
                </c:pt>
                <c:pt idx="24">
                  <c:v>16.456872975270112</c:v>
                </c:pt>
                <c:pt idx="25">
                  <c:v>16.330590655371108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18.558402552944788</c:v>
                </c:pt>
                <c:pt idx="1">
                  <c:v>18.50079717650269</c:v>
                </c:pt>
                <c:pt idx="2">
                  <c:v>16.690164635924624</c:v>
                </c:pt>
                <c:pt idx="3">
                  <c:v>17.472404336425392</c:v>
                </c:pt>
                <c:pt idx="4">
                  <c:v>18.128503791401059</c:v>
                </c:pt>
                <c:pt idx="5">
                  <c:v>17.569413630628773</c:v>
                </c:pt>
                <c:pt idx="6">
                  <c:v>17.534344163511197</c:v>
                </c:pt>
                <c:pt idx="7">
                  <c:v>17.210407804274347</c:v>
                </c:pt>
                <c:pt idx="8">
                  <c:v>19.085044605471751</c:v>
                </c:pt>
                <c:pt idx="9">
                  <c:v>15.737763829059828</c:v>
                </c:pt>
                <c:pt idx="10">
                  <c:v>14.824590088535395</c:v>
                </c:pt>
                <c:pt idx="11">
                  <c:v>15.594004524416599</c:v>
                </c:pt>
                <c:pt idx="12">
                  <c:v>15.547563201571407</c:v>
                </c:pt>
                <c:pt idx="13">
                  <c:v>15.549218171157818</c:v>
                </c:pt>
                <c:pt idx="14">
                  <c:v>15.555913633302346</c:v>
                </c:pt>
                <c:pt idx="15">
                  <c:v>15.539286213652323</c:v>
                </c:pt>
                <c:pt idx="16">
                  <c:v>15.509652070913287</c:v>
                </c:pt>
                <c:pt idx="17">
                  <c:v>15.461414527229181</c:v>
                </c:pt>
                <c:pt idx="18">
                  <c:v>15.4116822364899</c:v>
                </c:pt>
                <c:pt idx="19">
                  <c:v>15.366510389315723</c:v>
                </c:pt>
                <c:pt idx="20">
                  <c:v>15.329750245650699</c:v>
                </c:pt>
                <c:pt idx="21">
                  <c:v>15.281948134365749</c:v>
                </c:pt>
                <c:pt idx="22">
                  <c:v>15.233743013967993</c:v>
                </c:pt>
                <c:pt idx="23">
                  <c:v>15.189487470979609</c:v>
                </c:pt>
                <c:pt idx="24">
                  <c:v>15.146894659811309</c:v>
                </c:pt>
                <c:pt idx="25">
                  <c:v>15.106375124936594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9.3628029939513358</c:v>
                </c:pt>
                <c:pt idx="1">
                  <c:v>9.3819576070240345</c:v>
                </c:pt>
                <c:pt idx="2">
                  <c:v>9.2289779591438332</c:v>
                </c:pt>
                <c:pt idx="3">
                  <c:v>9.3073672011092352</c:v>
                </c:pt>
                <c:pt idx="4">
                  <c:v>9.957674757322442</c:v>
                </c:pt>
                <c:pt idx="5">
                  <c:v>10.67690267769315</c:v>
                </c:pt>
                <c:pt idx="6">
                  <c:v>10.646505185365214</c:v>
                </c:pt>
                <c:pt idx="7">
                  <c:v>9.6575175516764347</c:v>
                </c:pt>
                <c:pt idx="8">
                  <c:v>9.8978130231001291</c:v>
                </c:pt>
                <c:pt idx="9">
                  <c:v>8.6913062808566135</c:v>
                </c:pt>
                <c:pt idx="10">
                  <c:v>7.8344182098662181</c:v>
                </c:pt>
                <c:pt idx="11">
                  <c:v>6.5755183882430179</c:v>
                </c:pt>
                <c:pt idx="12">
                  <c:v>6.5140118679542507</c:v>
                </c:pt>
                <c:pt idx="13">
                  <c:v>6.4683596692531733</c:v>
                </c:pt>
                <c:pt idx="14">
                  <c:v>6.4345585537335994</c:v>
                </c:pt>
                <c:pt idx="15">
                  <c:v>6.3964551086250943</c:v>
                </c:pt>
                <c:pt idx="16">
                  <c:v>6.3513831342973104</c:v>
                </c:pt>
                <c:pt idx="17">
                  <c:v>6.3043185591655462</c:v>
                </c:pt>
                <c:pt idx="18">
                  <c:v>6.2543623245263049</c:v>
                </c:pt>
                <c:pt idx="19">
                  <c:v>6.201773904081862</c:v>
                </c:pt>
                <c:pt idx="20">
                  <c:v>6.1487127136107924</c:v>
                </c:pt>
                <c:pt idx="21">
                  <c:v>6.0937926131342195</c:v>
                </c:pt>
                <c:pt idx="22">
                  <c:v>6.0394765399129415</c:v>
                </c:pt>
                <c:pt idx="23">
                  <c:v>5.9862952650945349</c:v>
                </c:pt>
                <c:pt idx="24">
                  <c:v>5.9342638992197854</c:v>
                </c:pt>
                <c:pt idx="25">
                  <c:v>5.8810310444651552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47.999329651082618</c:v>
                </c:pt>
                <c:pt idx="1">
                  <c:v>45.88065594349662</c:v>
                </c:pt>
                <c:pt idx="2">
                  <c:v>44.771945906542868</c:v>
                </c:pt>
                <c:pt idx="3">
                  <c:v>46.630270779219671</c:v>
                </c:pt>
                <c:pt idx="4">
                  <c:v>48.874447404819009</c:v>
                </c:pt>
                <c:pt idx="5">
                  <c:v>51.447166343125417</c:v>
                </c:pt>
                <c:pt idx="6">
                  <c:v>47.782642598465493</c:v>
                </c:pt>
                <c:pt idx="7">
                  <c:v>49.949116541936441</c:v>
                </c:pt>
                <c:pt idx="8">
                  <c:v>49.769180980914292</c:v>
                </c:pt>
                <c:pt idx="9">
                  <c:v>46.300457338311318</c:v>
                </c:pt>
                <c:pt idx="10">
                  <c:v>42.420969618213213</c:v>
                </c:pt>
                <c:pt idx="11">
                  <c:v>43.282316202069453</c:v>
                </c:pt>
                <c:pt idx="12">
                  <c:v>43.042047290862577</c:v>
                </c:pt>
                <c:pt idx="13">
                  <c:v>42.844625166694428</c:v>
                </c:pt>
                <c:pt idx="14">
                  <c:v>42.763762005609344</c:v>
                </c:pt>
                <c:pt idx="15">
                  <c:v>42.626075122790944</c:v>
                </c:pt>
                <c:pt idx="16">
                  <c:v>42.418712009099892</c:v>
                </c:pt>
                <c:pt idx="17">
                  <c:v>42.189717670357176</c:v>
                </c:pt>
                <c:pt idx="18">
                  <c:v>41.957597652379938</c:v>
                </c:pt>
                <c:pt idx="19">
                  <c:v>41.707856812108894</c:v>
                </c:pt>
                <c:pt idx="20">
                  <c:v>41.452254513305824</c:v>
                </c:pt>
                <c:pt idx="21">
                  <c:v>41.160081358311601</c:v>
                </c:pt>
                <c:pt idx="22">
                  <c:v>40.885322153393766</c:v>
                </c:pt>
                <c:pt idx="23">
                  <c:v>40.609278013520559</c:v>
                </c:pt>
                <c:pt idx="24">
                  <c:v>40.332270213616304</c:v>
                </c:pt>
                <c:pt idx="25">
                  <c:v>40.065538541766315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32.551592571580528</c:v>
                </c:pt>
                <c:pt idx="1">
                  <c:v>35.586161717934552</c:v>
                </c:pt>
                <c:pt idx="2">
                  <c:v>37.732971919706564</c:v>
                </c:pt>
                <c:pt idx="3">
                  <c:v>37.241929201971899</c:v>
                </c:pt>
                <c:pt idx="4">
                  <c:v>37.496194443053724</c:v>
                </c:pt>
                <c:pt idx="5">
                  <c:v>40.060743735403605</c:v>
                </c:pt>
                <c:pt idx="6">
                  <c:v>41.464778592879568</c:v>
                </c:pt>
                <c:pt idx="7">
                  <c:v>42.437404471582788</c:v>
                </c:pt>
                <c:pt idx="8">
                  <c:v>43.261585382238856</c:v>
                </c:pt>
                <c:pt idx="9">
                  <c:v>43.663833336592006</c:v>
                </c:pt>
                <c:pt idx="10">
                  <c:v>45.582127577787297</c:v>
                </c:pt>
                <c:pt idx="11">
                  <c:v>44.355509335844211</c:v>
                </c:pt>
                <c:pt idx="12">
                  <c:v>44.680939182372299</c:v>
                </c:pt>
                <c:pt idx="13">
                  <c:v>45.170231150230705</c:v>
                </c:pt>
                <c:pt idx="14">
                  <c:v>45.737711171723838</c:v>
                </c:pt>
                <c:pt idx="15">
                  <c:v>46.27833630842423</c:v>
                </c:pt>
                <c:pt idx="16">
                  <c:v>46.79297584445829</c:v>
                </c:pt>
                <c:pt idx="17">
                  <c:v>47.315985942900426</c:v>
                </c:pt>
                <c:pt idx="18">
                  <c:v>47.866787116325135</c:v>
                </c:pt>
                <c:pt idx="19">
                  <c:v>48.424710507736023</c:v>
                </c:pt>
                <c:pt idx="20">
                  <c:v>49.013492166955977</c:v>
                </c:pt>
                <c:pt idx="21">
                  <c:v>49.60310121609043</c:v>
                </c:pt>
                <c:pt idx="22">
                  <c:v>50.181672095046039</c:v>
                </c:pt>
                <c:pt idx="23">
                  <c:v>50.765486840640172</c:v>
                </c:pt>
                <c:pt idx="24">
                  <c:v>51.371787704570352</c:v>
                </c:pt>
                <c:pt idx="25">
                  <c:v>52.046232859617646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71.569160491952573</c:v>
                </c:pt>
                <c:pt idx="1">
                  <c:v>69.650307985824057</c:v>
                </c:pt>
                <c:pt idx="2">
                  <c:v>72.513085668016402</c:v>
                </c:pt>
                <c:pt idx="3">
                  <c:v>74.325870986209566</c:v>
                </c:pt>
                <c:pt idx="4">
                  <c:v>71.915053043339839</c:v>
                </c:pt>
                <c:pt idx="5">
                  <c:v>75.085113890360375</c:v>
                </c:pt>
                <c:pt idx="6">
                  <c:v>80.17667064530329</c:v>
                </c:pt>
                <c:pt idx="7">
                  <c:v>77.602239301077191</c:v>
                </c:pt>
                <c:pt idx="8">
                  <c:v>83.493084193803341</c:v>
                </c:pt>
                <c:pt idx="9">
                  <c:v>81.509572860608671</c:v>
                </c:pt>
                <c:pt idx="10">
                  <c:v>87.298890300821057</c:v>
                </c:pt>
                <c:pt idx="11">
                  <c:v>89.367063940618209</c:v>
                </c:pt>
                <c:pt idx="12">
                  <c:v>89.943491905342285</c:v>
                </c:pt>
                <c:pt idx="13">
                  <c:v>90.900009655843618</c:v>
                </c:pt>
                <c:pt idx="14">
                  <c:v>91.993862228534354</c:v>
                </c:pt>
                <c:pt idx="15">
                  <c:v>93.007982972221441</c:v>
                </c:pt>
                <c:pt idx="16">
                  <c:v>93.962057866180402</c:v>
                </c:pt>
                <c:pt idx="17">
                  <c:v>94.924770707038221</c:v>
                </c:pt>
                <c:pt idx="18">
                  <c:v>95.942230184093589</c:v>
                </c:pt>
                <c:pt idx="19">
                  <c:v>96.965838897277649</c:v>
                </c:pt>
                <c:pt idx="20">
                  <c:v>98.052915241187534</c:v>
                </c:pt>
                <c:pt idx="21">
                  <c:v>99.117444589100387</c:v>
                </c:pt>
                <c:pt idx="22">
                  <c:v>100.1795368400762</c:v>
                </c:pt>
                <c:pt idx="23">
                  <c:v>101.25738109547851</c:v>
                </c:pt>
                <c:pt idx="24">
                  <c:v>102.32960098891306</c:v>
                </c:pt>
                <c:pt idx="25">
                  <c:v>103.41086888373016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43.66798979935021</c:v>
                </c:pt>
                <c:pt idx="1">
                  <c:v>43.732188144773858</c:v>
                </c:pt>
                <c:pt idx="2">
                  <c:v>46.330477172169111</c:v>
                </c:pt>
                <c:pt idx="3">
                  <c:v>45.578361467210819</c:v>
                </c:pt>
                <c:pt idx="4">
                  <c:v>45.298380457496222</c:v>
                </c:pt>
                <c:pt idx="5">
                  <c:v>46.768691969432979</c:v>
                </c:pt>
                <c:pt idx="6">
                  <c:v>48.683541537441471</c:v>
                </c:pt>
                <c:pt idx="7">
                  <c:v>49.398272551867684</c:v>
                </c:pt>
                <c:pt idx="8">
                  <c:v>51.873466023627046</c:v>
                </c:pt>
                <c:pt idx="9">
                  <c:v>49.506523114466653</c:v>
                </c:pt>
                <c:pt idx="10">
                  <c:v>53.457529025877029</c:v>
                </c:pt>
                <c:pt idx="11">
                  <c:v>50.16443250628123</c:v>
                </c:pt>
                <c:pt idx="12">
                  <c:v>50.239611187956555</c:v>
                </c:pt>
                <c:pt idx="13">
                  <c:v>50.603363448706261</c:v>
                </c:pt>
                <c:pt idx="14">
                  <c:v>51.069021797585457</c:v>
                </c:pt>
                <c:pt idx="15">
                  <c:v>51.487839041306501</c:v>
                </c:pt>
                <c:pt idx="16">
                  <c:v>51.885962388556237</c:v>
                </c:pt>
                <c:pt idx="17">
                  <c:v>52.274144784210463</c:v>
                </c:pt>
                <c:pt idx="18">
                  <c:v>52.684132198013586</c:v>
                </c:pt>
                <c:pt idx="19">
                  <c:v>53.09225466947133</c:v>
                </c:pt>
                <c:pt idx="20">
                  <c:v>53.536640491638337</c:v>
                </c:pt>
                <c:pt idx="21">
                  <c:v>53.961903446537448</c:v>
                </c:pt>
                <c:pt idx="22">
                  <c:v>54.380127971491902</c:v>
                </c:pt>
                <c:pt idx="23">
                  <c:v>54.790577478735131</c:v>
                </c:pt>
                <c:pt idx="24">
                  <c:v>55.223221085407559</c:v>
                </c:pt>
                <c:pt idx="25">
                  <c:v>55.659725402157079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51.788359430570054</c:v>
                </c:pt>
                <c:pt idx="1">
                  <c:v>52.064943116948911</c:v>
                </c:pt>
                <c:pt idx="2">
                  <c:v>53.247838321482448</c:v>
                </c:pt>
                <c:pt idx="3">
                  <c:v>53.559918558563169</c:v>
                </c:pt>
                <c:pt idx="4">
                  <c:v>54.162226679175092</c:v>
                </c:pt>
                <c:pt idx="5">
                  <c:v>55.577307864999547</c:v>
                </c:pt>
                <c:pt idx="6">
                  <c:v>53.847119747118619</c:v>
                </c:pt>
                <c:pt idx="7">
                  <c:v>54.853854933720733</c:v>
                </c:pt>
                <c:pt idx="8">
                  <c:v>55.075874876560519</c:v>
                </c:pt>
                <c:pt idx="9">
                  <c:v>51.193241605988916</c:v>
                </c:pt>
                <c:pt idx="10">
                  <c:v>54.258285480988995</c:v>
                </c:pt>
                <c:pt idx="11">
                  <c:v>52.127155711512081</c:v>
                </c:pt>
                <c:pt idx="12">
                  <c:v>51.997139677129773</c:v>
                </c:pt>
                <c:pt idx="13">
                  <c:v>51.944836513037309</c:v>
                </c:pt>
                <c:pt idx="14">
                  <c:v>51.96102184995398</c:v>
                </c:pt>
                <c:pt idx="15">
                  <c:v>51.85998290920854</c:v>
                </c:pt>
                <c:pt idx="16">
                  <c:v>51.680330149315978</c:v>
                </c:pt>
                <c:pt idx="17">
                  <c:v>51.449667182436116</c:v>
                </c:pt>
                <c:pt idx="18">
                  <c:v>51.13500544518925</c:v>
                </c:pt>
                <c:pt idx="19">
                  <c:v>50.803840469193808</c:v>
                </c:pt>
                <c:pt idx="20">
                  <c:v>50.452821500536913</c:v>
                </c:pt>
                <c:pt idx="21">
                  <c:v>50.166736708582228</c:v>
                </c:pt>
                <c:pt idx="22">
                  <c:v>49.897832966288618</c:v>
                </c:pt>
                <c:pt idx="23">
                  <c:v>49.623659583917316</c:v>
                </c:pt>
                <c:pt idx="24">
                  <c:v>49.307356668244879</c:v>
                </c:pt>
                <c:pt idx="25">
                  <c:v>48.834327473475312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48.551757435856238</c:v>
                </c:pt>
                <c:pt idx="1">
                  <c:v>48.8608973396057</c:v>
                </c:pt>
                <c:pt idx="2">
                  <c:v>48.414030215944429</c:v>
                </c:pt>
                <c:pt idx="3">
                  <c:v>46.989108582737458</c:v>
                </c:pt>
                <c:pt idx="4">
                  <c:v>50.067937966393501</c:v>
                </c:pt>
                <c:pt idx="5">
                  <c:v>52.486185085186733</c:v>
                </c:pt>
                <c:pt idx="6">
                  <c:v>47.942679034726467</c:v>
                </c:pt>
                <c:pt idx="7">
                  <c:v>46.857195523124098</c:v>
                </c:pt>
                <c:pt idx="8">
                  <c:v>47.694757439041197</c:v>
                </c:pt>
                <c:pt idx="9">
                  <c:v>47.555201771139082</c:v>
                </c:pt>
                <c:pt idx="10">
                  <c:v>42.479145150034412</c:v>
                </c:pt>
                <c:pt idx="11">
                  <c:v>42.827412798107105</c:v>
                </c:pt>
                <c:pt idx="12">
                  <c:v>42.462046304153446</c:v>
                </c:pt>
                <c:pt idx="13">
                  <c:v>42.113520370995133</c:v>
                </c:pt>
                <c:pt idx="14">
                  <c:v>41.883748267409608</c:v>
                </c:pt>
                <c:pt idx="15">
                  <c:v>41.667625318721605</c:v>
                </c:pt>
                <c:pt idx="16">
                  <c:v>41.453165539298844</c:v>
                </c:pt>
                <c:pt idx="17">
                  <c:v>41.20525425448136</c:v>
                </c:pt>
                <c:pt idx="18">
                  <c:v>40.954200023681565</c:v>
                </c:pt>
                <c:pt idx="19">
                  <c:v>40.706689771483624</c:v>
                </c:pt>
                <c:pt idx="20">
                  <c:v>40.467021167985614</c:v>
                </c:pt>
                <c:pt idx="21">
                  <c:v>40.225290608576302</c:v>
                </c:pt>
                <c:pt idx="22">
                  <c:v>39.985725744984762</c:v>
                </c:pt>
                <c:pt idx="23">
                  <c:v>39.739550297371807</c:v>
                </c:pt>
                <c:pt idx="24">
                  <c:v>39.500679467322392</c:v>
                </c:pt>
                <c:pt idx="25">
                  <c:v>39.284451589413521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41.799883826267731</c:v>
                </c:pt>
                <c:pt idx="1">
                  <c:v>40.427657533739797</c:v>
                </c:pt>
                <c:pt idx="2">
                  <c:v>41.123210725946741</c:v>
                </c:pt>
                <c:pt idx="3">
                  <c:v>40.439843396414076</c:v>
                </c:pt>
                <c:pt idx="4">
                  <c:v>41.054730701378659</c:v>
                </c:pt>
                <c:pt idx="5">
                  <c:v>44.91967262356642</c:v>
                </c:pt>
                <c:pt idx="6">
                  <c:v>45.513629274812921</c:v>
                </c:pt>
                <c:pt idx="7">
                  <c:v>42.214428363694168</c:v>
                </c:pt>
                <c:pt idx="8">
                  <c:v>43.033803426229476</c:v>
                </c:pt>
                <c:pt idx="9">
                  <c:v>43.121490633060986</c:v>
                </c:pt>
                <c:pt idx="10">
                  <c:v>41.888428213423794</c:v>
                </c:pt>
                <c:pt idx="11">
                  <c:v>42.678849852707955</c:v>
                </c:pt>
                <c:pt idx="12">
                  <c:v>42.712016835712717</c:v>
                </c:pt>
                <c:pt idx="13">
                  <c:v>42.987279163006868</c:v>
                </c:pt>
                <c:pt idx="14">
                  <c:v>43.327238719799155</c:v>
                </c:pt>
                <c:pt idx="15">
                  <c:v>43.60754035994271</c:v>
                </c:pt>
                <c:pt idx="16">
                  <c:v>43.866022185261961</c:v>
                </c:pt>
                <c:pt idx="17">
                  <c:v>44.12876332236771</c:v>
                </c:pt>
                <c:pt idx="18">
                  <c:v>44.417005806867017</c:v>
                </c:pt>
                <c:pt idx="19">
                  <c:v>44.71540930336964</c:v>
                </c:pt>
                <c:pt idx="20">
                  <c:v>45.045103187932853</c:v>
                </c:pt>
                <c:pt idx="21">
                  <c:v>45.346966263950172</c:v>
                </c:pt>
                <c:pt idx="22">
                  <c:v>45.674040380713464</c:v>
                </c:pt>
                <c:pt idx="23">
                  <c:v>46.035678586141699</c:v>
                </c:pt>
                <c:pt idx="24">
                  <c:v>46.400323534521682</c:v>
                </c:pt>
                <c:pt idx="25">
                  <c:v>46.790461761284753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38.308537296499658</c:v>
                </c:pt>
                <c:pt idx="1">
                  <c:v>41.428551497794544</c:v>
                </c:pt>
                <c:pt idx="2">
                  <c:v>40.442239878444873</c:v>
                </c:pt>
                <c:pt idx="3">
                  <c:v>39.675742892659592</c:v>
                </c:pt>
                <c:pt idx="4">
                  <c:v>40.690255857644082</c:v>
                </c:pt>
                <c:pt idx="5">
                  <c:v>40.498018510158531</c:v>
                </c:pt>
                <c:pt idx="6">
                  <c:v>43.079135743395291</c:v>
                </c:pt>
                <c:pt idx="7">
                  <c:v>41.728736580398383</c:v>
                </c:pt>
                <c:pt idx="8">
                  <c:v>39.358110936266328</c:v>
                </c:pt>
                <c:pt idx="9">
                  <c:v>38.598168210536627</c:v>
                </c:pt>
                <c:pt idx="10">
                  <c:v>37.965765808197048</c:v>
                </c:pt>
                <c:pt idx="11">
                  <c:v>37.52343661946523</c:v>
                </c:pt>
                <c:pt idx="12">
                  <c:v>37.496841329087474</c:v>
                </c:pt>
                <c:pt idx="13">
                  <c:v>37.612358555085663</c:v>
                </c:pt>
                <c:pt idx="14">
                  <c:v>37.762877234830313</c:v>
                </c:pt>
                <c:pt idx="15">
                  <c:v>37.851495999600374</c:v>
                </c:pt>
                <c:pt idx="16">
                  <c:v>37.916331531710867</c:v>
                </c:pt>
                <c:pt idx="17">
                  <c:v>37.96305542254381</c:v>
                </c:pt>
                <c:pt idx="18">
                  <c:v>37.999911292717343</c:v>
                </c:pt>
                <c:pt idx="19">
                  <c:v>38.033072797266819</c:v>
                </c:pt>
                <c:pt idx="20">
                  <c:v>38.073375822993412</c:v>
                </c:pt>
                <c:pt idx="21">
                  <c:v>38.135729182569946</c:v>
                </c:pt>
                <c:pt idx="22">
                  <c:v>38.177137183245939</c:v>
                </c:pt>
                <c:pt idx="23">
                  <c:v>38.223365048164069</c:v>
                </c:pt>
                <c:pt idx="24">
                  <c:v>38.274728803102597</c:v>
                </c:pt>
                <c:pt idx="25">
                  <c:v>38.350396663782462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33.821586502888898</c:v>
                </c:pt>
                <c:pt idx="1">
                  <c:v>32.86467911285807</c:v>
                </c:pt>
                <c:pt idx="2">
                  <c:v>31.659222232602666</c:v>
                </c:pt>
                <c:pt idx="3">
                  <c:v>33.204586933904629</c:v>
                </c:pt>
                <c:pt idx="4">
                  <c:v>34.101098689377096</c:v>
                </c:pt>
                <c:pt idx="5">
                  <c:v>34.940197300073166</c:v>
                </c:pt>
                <c:pt idx="6">
                  <c:v>34.41429764049181</c:v>
                </c:pt>
                <c:pt idx="7">
                  <c:v>34.565234180922459</c:v>
                </c:pt>
                <c:pt idx="8">
                  <c:v>36.578323718218996</c:v>
                </c:pt>
                <c:pt idx="9">
                  <c:v>31.766204848439521</c:v>
                </c:pt>
                <c:pt idx="10">
                  <c:v>29.549440614790999</c:v>
                </c:pt>
                <c:pt idx="11">
                  <c:v>33.140304645151303</c:v>
                </c:pt>
                <c:pt idx="12">
                  <c:v>33.050854419428404</c:v>
                </c:pt>
                <c:pt idx="13">
                  <c:v>33.014416307146902</c:v>
                </c:pt>
                <c:pt idx="14">
                  <c:v>32.96119817082041</c:v>
                </c:pt>
                <c:pt idx="15">
                  <c:v>32.863666859158556</c:v>
                </c:pt>
                <c:pt idx="16">
                  <c:v>32.741059351820226</c:v>
                </c:pt>
                <c:pt idx="17">
                  <c:v>32.600322154499359</c:v>
                </c:pt>
                <c:pt idx="18">
                  <c:v>32.426767956206398</c:v>
                </c:pt>
                <c:pt idx="19">
                  <c:v>32.27655286801015</c:v>
                </c:pt>
                <c:pt idx="20">
                  <c:v>32.14666319385298</c:v>
                </c:pt>
                <c:pt idx="21">
                  <c:v>32.023954013147218</c:v>
                </c:pt>
                <c:pt idx="22">
                  <c:v>31.900128124846503</c:v>
                </c:pt>
                <c:pt idx="23">
                  <c:v>31.765727790936381</c:v>
                </c:pt>
                <c:pt idx="24">
                  <c:v>31.603767635081422</c:v>
                </c:pt>
                <c:pt idx="25">
                  <c:v>31.436965780307702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57.362132645033952</c:v>
                </c:pt>
                <c:pt idx="1">
                  <c:v>55.262613550520655</c:v>
                </c:pt>
                <c:pt idx="2">
                  <c:v>54.000923865686701</c:v>
                </c:pt>
                <c:pt idx="3">
                  <c:v>55.937637980328908</c:v>
                </c:pt>
                <c:pt idx="4">
                  <c:v>58.832122162141452</c:v>
                </c:pt>
                <c:pt idx="5">
                  <c:v>62.124069020818567</c:v>
                </c:pt>
                <c:pt idx="6">
                  <c:v>58.429147783830707</c:v>
                </c:pt>
                <c:pt idx="7">
                  <c:v>59.606634093612875</c:v>
                </c:pt>
                <c:pt idx="8">
                  <c:v>59.66699400401442</c:v>
                </c:pt>
                <c:pt idx="9">
                  <c:v>54.991763619167934</c:v>
                </c:pt>
                <c:pt idx="10">
                  <c:v>50.255387828079435</c:v>
                </c:pt>
                <c:pt idx="11">
                  <c:v>49.857834590312471</c:v>
                </c:pt>
                <c:pt idx="12">
                  <c:v>49.556059158816829</c:v>
                </c:pt>
                <c:pt idx="13">
                  <c:v>49.312984835947603</c:v>
                </c:pt>
                <c:pt idx="14">
                  <c:v>49.198320559342946</c:v>
                </c:pt>
                <c:pt idx="15">
                  <c:v>49.022530231416042</c:v>
                </c:pt>
                <c:pt idx="16">
                  <c:v>48.770095143397199</c:v>
                </c:pt>
                <c:pt idx="17">
                  <c:v>48.49403622952272</c:v>
                </c:pt>
                <c:pt idx="18">
                  <c:v>48.211959976906243</c:v>
                </c:pt>
                <c:pt idx="19">
                  <c:v>47.909630716190755</c:v>
                </c:pt>
                <c:pt idx="20">
                  <c:v>47.600967226916616</c:v>
                </c:pt>
                <c:pt idx="21">
                  <c:v>47.25387397144582</c:v>
                </c:pt>
                <c:pt idx="22">
                  <c:v>46.924798693306705</c:v>
                </c:pt>
                <c:pt idx="23">
                  <c:v>46.595573278615092</c:v>
                </c:pt>
                <c:pt idx="24">
                  <c:v>46.266534112836091</c:v>
                </c:pt>
                <c:pt idx="25">
                  <c:v>45.946569586231469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32.551592571580528</c:v>
                </c:pt>
                <c:pt idx="1">
                  <c:v>35.586161717934552</c:v>
                </c:pt>
                <c:pt idx="2">
                  <c:v>37.732971919706564</c:v>
                </c:pt>
                <c:pt idx="3">
                  <c:v>37.241929201971899</c:v>
                </c:pt>
                <c:pt idx="4">
                  <c:v>37.496194443053724</c:v>
                </c:pt>
                <c:pt idx="5">
                  <c:v>40.060743735403605</c:v>
                </c:pt>
                <c:pt idx="6">
                  <c:v>41.464778592879568</c:v>
                </c:pt>
                <c:pt idx="7">
                  <c:v>42.437404471582788</c:v>
                </c:pt>
                <c:pt idx="8">
                  <c:v>43.261585382238856</c:v>
                </c:pt>
                <c:pt idx="9">
                  <c:v>43.663833336592006</c:v>
                </c:pt>
                <c:pt idx="10">
                  <c:v>45.582127577787297</c:v>
                </c:pt>
                <c:pt idx="11">
                  <c:v>44.355509335844211</c:v>
                </c:pt>
                <c:pt idx="12">
                  <c:v>44.680939182372299</c:v>
                </c:pt>
                <c:pt idx="13">
                  <c:v>45.170231150230705</c:v>
                </c:pt>
                <c:pt idx="14">
                  <c:v>45.737711171723838</c:v>
                </c:pt>
                <c:pt idx="15">
                  <c:v>46.27833630842423</c:v>
                </c:pt>
                <c:pt idx="16">
                  <c:v>46.79297584445829</c:v>
                </c:pt>
                <c:pt idx="17">
                  <c:v>47.315985942900426</c:v>
                </c:pt>
                <c:pt idx="18">
                  <c:v>47.866787116325135</c:v>
                </c:pt>
                <c:pt idx="19">
                  <c:v>48.424710507736023</c:v>
                </c:pt>
                <c:pt idx="20">
                  <c:v>49.013492166955977</c:v>
                </c:pt>
                <c:pt idx="21">
                  <c:v>49.60310121609043</c:v>
                </c:pt>
                <c:pt idx="22">
                  <c:v>50.181672095046039</c:v>
                </c:pt>
                <c:pt idx="23">
                  <c:v>50.765486840640172</c:v>
                </c:pt>
                <c:pt idx="24">
                  <c:v>51.371787704570352</c:v>
                </c:pt>
                <c:pt idx="25">
                  <c:v>52.046232859617646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71.569160491952573</c:v>
                </c:pt>
                <c:pt idx="1">
                  <c:v>69.650307985824057</c:v>
                </c:pt>
                <c:pt idx="2">
                  <c:v>72.513085668016402</c:v>
                </c:pt>
                <c:pt idx="3">
                  <c:v>74.325870986209566</c:v>
                </c:pt>
                <c:pt idx="4">
                  <c:v>71.915053043339839</c:v>
                </c:pt>
                <c:pt idx="5">
                  <c:v>75.085113890360375</c:v>
                </c:pt>
                <c:pt idx="6">
                  <c:v>80.17667064530329</c:v>
                </c:pt>
                <c:pt idx="7">
                  <c:v>77.602239301077191</c:v>
                </c:pt>
                <c:pt idx="8">
                  <c:v>83.493084193803341</c:v>
                </c:pt>
                <c:pt idx="9">
                  <c:v>81.509572860608671</c:v>
                </c:pt>
                <c:pt idx="10">
                  <c:v>87.298890300821057</c:v>
                </c:pt>
                <c:pt idx="11">
                  <c:v>89.367063940618209</c:v>
                </c:pt>
                <c:pt idx="12">
                  <c:v>89.943491905342285</c:v>
                </c:pt>
                <c:pt idx="13">
                  <c:v>90.900009655843618</c:v>
                </c:pt>
                <c:pt idx="14">
                  <c:v>91.993862228534354</c:v>
                </c:pt>
                <c:pt idx="15">
                  <c:v>93.007982972221441</c:v>
                </c:pt>
                <c:pt idx="16">
                  <c:v>93.962057866180402</c:v>
                </c:pt>
                <c:pt idx="17">
                  <c:v>94.924770707038221</c:v>
                </c:pt>
                <c:pt idx="18">
                  <c:v>95.942230184093589</c:v>
                </c:pt>
                <c:pt idx="19">
                  <c:v>96.965838897277649</c:v>
                </c:pt>
                <c:pt idx="20">
                  <c:v>98.052915241187534</c:v>
                </c:pt>
                <c:pt idx="21">
                  <c:v>99.117444589100387</c:v>
                </c:pt>
                <c:pt idx="22">
                  <c:v>100.1795368400762</c:v>
                </c:pt>
                <c:pt idx="23">
                  <c:v>101.25738109547851</c:v>
                </c:pt>
                <c:pt idx="24">
                  <c:v>102.32960098891306</c:v>
                </c:pt>
                <c:pt idx="25">
                  <c:v>103.41086888373016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43.66798979935021</c:v>
                </c:pt>
                <c:pt idx="1">
                  <c:v>43.732188144773858</c:v>
                </c:pt>
                <c:pt idx="2">
                  <c:v>46.330477172169111</c:v>
                </c:pt>
                <c:pt idx="3">
                  <c:v>45.578361467210819</c:v>
                </c:pt>
                <c:pt idx="4">
                  <c:v>45.298380457496222</c:v>
                </c:pt>
                <c:pt idx="5">
                  <c:v>46.768691969432979</c:v>
                </c:pt>
                <c:pt idx="6">
                  <c:v>48.683541537441471</c:v>
                </c:pt>
                <c:pt idx="7">
                  <c:v>49.398272551867684</c:v>
                </c:pt>
                <c:pt idx="8">
                  <c:v>51.873466023627046</c:v>
                </c:pt>
                <c:pt idx="9">
                  <c:v>49.506523114466653</c:v>
                </c:pt>
                <c:pt idx="10">
                  <c:v>53.457529025877029</c:v>
                </c:pt>
                <c:pt idx="11">
                  <c:v>50.16443250628123</c:v>
                </c:pt>
                <c:pt idx="12">
                  <c:v>50.239611187956555</c:v>
                </c:pt>
                <c:pt idx="13">
                  <c:v>50.603363448706261</c:v>
                </c:pt>
                <c:pt idx="14">
                  <c:v>51.069021797585457</c:v>
                </c:pt>
                <c:pt idx="15">
                  <c:v>51.487839041306501</c:v>
                </c:pt>
                <c:pt idx="16">
                  <c:v>51.885962388556237</c:v>
                </c:pt>
                <c:pt idx="17">
                  <c:v>52.274144784210463</c:v>
                </c:pt>
                <c:pt idx="18">
                  <c:v>52.684132198013586</c:v>
                </c:pt>
                <c:pt idx="19">
                  <c:v>53.09225466947133</c:v>
                </c:pt>
                <c:pt idx="20">
                  <c:v>53.536640491638337</c:v>
                </c:pt>
                <c:pt idx="21">
                  <c:v>53.961903446537448</c:v>
                </c:pt>
                <c:pt idx="22">
                  <c:v>54.380127971491902</c:v>
                </c:pt>
                <c:pt idx="23">
                  <c:v>54.790577478735131</c:v>
                </c:pt>
                <c:pt idx="24">
                  <c:v>55.223221085407559</c:v>
                </c:pt>
                <c:pt idx="25">
                  <c:v>55.659725402157079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51.788359430570054</c:v>
                </c:pt>
                <c:pt idx="1">
                  <c:v>52.064943116948911</c:v>
                </c:pt>
                <c:pt idx="2">
                  <c:v>53.247838321482448</c:v>
                </c:pt>
                <c:pt idx="3">
                  <c:v>53.559918558563169</c:v>
                </c:pt>
                <c:pt idx="4">
                  <c:v>54.162226679175092</c:v>
                </c:pt>
                <c:pt idx="5">
                  <c:v>55.577307864999547</c:v>
                </c:pt>
                <c:pt idx="6">
                  <c:v>53.847119747118619</c:v>
                </c:pt>
                <c:pt idx="7">
                  <c:v>54.853854933720733</c:v>
                </c:pt>
                <c:pt idx="8">
                  <c:v>55.075874876560519</c:v>
                </c:pt>
                <c:pt idx="9">
                  <c:v>51.193241605988916</c:v>
                </c:pt>
                <c:pt idx="10">
                  <c:v>54.258285480988995</c:v>
                </c:pt>
                <c:pt idx="11">
                  <c:v>52.127155711512081</c:v>
                </c:pt>
                <c:pt idx="12">
                  <c:v>51.997139677129773</c:v>
                </c:pt>
                <c:pt idx="13">
                  <c:v>51.944836513037309</c:v>
                </c:pt>
                <c:pt idx="14">
                  <c:v>51.96102184995398</c:v>
                </c:pt>
                <c:pt idx="15">
                  <c:v>51.85998290920854</c:v>
                </c:pt>
                <c:pt idx="16">
                  <c:v>51.680330149315978</c:v>
                </c:pt>
                <c:pt idx="17">
                  <c:v>51.449667182436116</c:v>
                </c:pt>
                <c:pt idx="18">
                  <c:v>51.13500544518925</c:v>
                </c:pt>
                <c:pt idx="19">
                  <c:v>50.803840469193808</c:v>
                </c:pt>
                <c:pt idx="20">
                  <c:v>50.452821500536913</c:v>
                </c:pt>
                <c:pt idx="21">
                  <c:v>50.166736708582228</c:v>
                </c:pt>
                <c:pt idx="22">
                  <c:v>49.897832966288618</c:v>
                </c:pt>
                <c:pt idx="23">
                  <c:v>49.623659583917316</c:v>
                </c:pt>
                <c:pt idx="24">
                  <c:v>49.307356668244879</c:v>
                </c:pt>
                <c:pt idx="25">
                  <c:v>48.834327473475312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48.551757435856238</c:v>
                </c:pt>
                <c:pt idx="1">
                  <c:v>48.8608973396057</c:v>
                </c:pt>
                <c:pt idx="2">
                  <c:v>48.414030215944429</c:v>
                </c:pt>
                <c:pt idx="3">
                  <c:v>46.989108582737458</c:v>
                </c:pt>
                <c:pt idx="4">
                  <c:v>50.067937966393501</c:v>
                </c:pt>
                <c:pt idx="5">
                  <c:v>52.486185085186733</c:v>
                </c:pt>
                <c:pt idx="6">
                  <c:v>47.942679034726467</c:v>
                </c:pt>
                <c:pt idx="7">
                  <c:v>46.857195523124098</c:v>
                </c:pt>
                <c:pt idx="8">
                  <c:v>47.694757439041197</c:v>
                </c:pt>
                <c:pt idx="9">
                  <c:v>47.555201771139082</c:v>
                </c:pt>
                <c:pt idx="10">
                  <c:v>42.479145150034412</c:v>
                </c:pt>
                <c:pt idx="11">
                  <c:v>42.827412798107105</c:v>
                </c:pt>
                <c:pt idx="12">
                  <c:v>42.462046304153446</c:v>
                </c:pt>
                <c:pt idx="13">
                  <c:v>42.113520370995133</c:v>
                </c:pt>
                <c:pt idx="14">
                  <c:v>41.883748267409608</c:v>
                </c:pt>
                <c:pt idx="15">
                  <c:v>41.667625318721605</c:v>
                </c:pt>
                <c:pt idx="16">
                  <c:v>41.453165539298844</c:v>
                </c:pt>
                <c:pt idx="17">
                  <c:v>41.20525425448136</c:v>
                </c:pt>
                <c:pt idx="18">
                  <c:v>40.954200023681565</c:v>
                </c:pt>
                <c:pt idx="19">
                  <c:v>40.706689771483624</c:v>
                </c:pt>
                <c:pt idx="20">
                  <c:v>40.467021167985614</c:v>
                </c:pt>
                <c:pt idx="21">
                  <c:v>40.225290608576302</c:v>
                </c:pt>
                <c:pt idx="22">
                  <c:v>39.985725744984762</c:v>
                </c:pt>
                <c:pt idx="23">
                  <c:v>39.739550297371807</c:v>
                </c:pt>
                <c:pt idx="24">
                  <c:v>39.500679467322392</c:v>
                </c:pt>
                <c:pt idx="25">
                  <c:v>39.284451589413521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41.799883826267731</c:v>
                </c:pt>
                <c:pt idx="1">
                  <c:v>40.427657533739797</c:v>
                </c:pt>
                <c:pt idx="2">
                  <c:v>41.123210725946741</c:v>
                </c:pt>
                <c:pt idx="3">
                  <c:v>40.439843396414076</c:v>
                </c:pt>
                <c:pt idx="4">
                  <c:v>41.054730701378659</c:v>
                </c:pt>
                <c:pt idx="5">
                  <c:v>44.91967262356642</c:v>
                </c:pt>
                <c:pt idx="6">
                  <c:v>45.513629274812921</c:v>
                </c:pt>
                <c:pt idx="7">
                  <c:v>42.214428363694168</c:v>
                </c:pt>
                <c:pt idx="8">
                  <c:v>43.033803426229476</c:v>
                </c:pt>
                <c:pt idx="9">
                  <c:v>43.121490633060986</c:v>
                </c:pt>
                <c:pt idx="10">
                  <c:v>41.888428213423794</c:v>
                </c:pt>
                <c:pt idx="11">
                  <c:v>42.678849852707955</c:v>
                </c:pt>
                <c:pt idx="12">
                  <c:v>42.712016835712717</c:v>
                </c:pt>
                <c:pt idx="13">
                  <c:v>42.987279163006868</c:v>
                </c:pt>
                <c:pt idx="14">
                  <c:v>43.327238719799155</c:v>
                </c:pt>
                <c:pt idx="15">
                  <c:v>43.60754035994271</c:v>
                </c:pt>
                <c:pt idx="16">
                  <c:v>43.866022185261961</c:v>
                </c:pt>
                <c:pt idx="17">
                  <c:v>44.12876332236771</c:v>
                </c:pt>
                <c:pt idx="18">
                  <c:v>44.417005806867017</c:v>
                </c:pt>
                <c:pt idx="19">
                  <c:v>44.71540930336964</c:v>
                </c:pt>
                <c:pt idx="20">
                  <c:v>45.045103187932853</c:v>
                </c:pt>
                <c:pt idx="21">
                  <c:v>45.346966263950172</c:v>
                </c:pt>
                <c:pt idx="22">
                  <c:v>45.674040380713464</c:v>
                </c:pt>
                <c:pt idx="23">
                  <c:v>46.035678586141699</c:v>
                </c:pt>
                <c:pt idx="24">
                  <c:v>46.400323534521682</c:v>
                </c:pt>
                <c:pt idx="25">
                  <c:v>46.790461761284753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38.308537296499658</c:v>
                </c:pt>
                <c:pt idx="1">
                  <c:v>41.428551497794544</c:v>
                </c:pt>
                <c:pt idx="2">
                  <c:v>40.442239878444873</c:v>
                </c:pt>
                <c:pt idx="3">
                  <c:v>39.675742892659592</c:v>
                </c:pt>
                <c:pt idx="4">
                  <c:v>40.690255857644082</c:v>
                </c:pt>
                <c:pt idx="5">
                  <c:v>40.498018510158531</c:v>
                </c:pt>
                <c:pt idx="6">
                  <c:v>43.079135743395291</c:v>
                </c:pt>
                <c:pt idx="7">
                  <c:v>41.728736580398383</c:v>
                </c:pt>
                <c:pt idx="8">
                  <c:v>39.358110936266328</c:v>
                </c:pt>
                <c:pt idx="9">
                  <c:v>38.598168210536627</c:v>
                </c:pt>
                <c:pt idx="10">
                  <c:v>37.965765808197048</c:v>
                </c:pt>
                <c:pt idx="11">
                  <c:v>37.52343661946523</c:v>
                </c:pt>
                <c:pt idx="12">
                  <c:v>37.496841329087474</c:v>
                </c:pt>
                <c:pt idx="13">
                  <c:v>37.612358555085663</c:v>
                </c:pt>
                <c:pt idx="14">
                  <c:v>37.762877234830313</c:v>
                </c:pt>
                <c:pt idx="15">
                  <c:v>37.851495999600374</c:v>
                </c:pt>
                <c:pt idx="16">
                  <c:v>37.916331531710867</c:v>
                </c:pt>
                <c:pt idx="17">
                  <c:v>37.96305542254381</c:v>
                </c:pt>
                <c:pt idx="18">
                  <c:v>37.999911292717343</c:v>
                </c:pt>
                <c:pt idx="19">
                  <c:v>38.033072797266819</c:v>
                </c:pt>
                <c:pt idx="20">
                  <c:v>38.073375822993412</c:v>
                </c:pt>
                <c:pt idx="21">
                  <c:v>38.135729182569946</c:v>
                </c:pt>
                <c:pt idx="22">
                  <c:v>38.177137183245939</c:v>
                </c:pt>
                <c:pt idx="23">
                  <c:v>38.223365048164069</c:v>
                </c:pt>
                <c:pt idx="24">
                  <c:v>38.274728803102597</c:v>
                </c:pt>
                <c:pt idx="25">
                  <c:v>38.350396663782462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33.821586502888898</c:v>
                </c:pt>
                <c:pt idx="1">
                  <c:v>32.86467911285807</c:v>
                </c:pt>
                <c:pt idx="2">
                  <c:v>31.659222232602666</c:v>
                </c:pt>
                <c:pt idx="3">
                  <c:v>33.204586933904629</c:v>
                </c:pt>
                <c:pt idx="4">
                  <c:v>34.101098689377096</c:v>
                </c:pt>
                <c:pt idx="5">
                  <c:v>34.940197300073166</c:v>
                </c:pt>
                <c:pt idx="6">
                  <c:v>34.41429764049181</c:v>
                </c:pt>
                <c:pt idx="7">
                  <c:v>34.565234180922459</c:v>
                </c:pt>
                <c:pt idx="8">
                  <c:v>36.578323718218996</c:v>
                </c:pt>
                <c:pt idx="9">
                  <c:v>31.766204848439521</c:v>
                </c:pt>
                <c:pt idx="10">
                  <c:v>29.549440614790999</c:v>
                </c:pt>
                <c:pt idx="11">
                  <c:v>33.140304645151303</c:v>
                </c:pt>
                <c:pt idx="12">
                  <c:v>33.050854419428404</c:v>
                </c:pt>
                <c:pt idx="13">
                  <c:v>33.014416307146902</c:v>
                </c:pt>
                <c:pt idx="14">
                  <c:v>32.96119817082041</c:v>
                </c:pt>
                <c:pt idx="15">
                  <c:v>32.863666859158556</c:v>
                </c:pt>
                <c:pt idx="16">
                  <c:v>32.741059351820226</c:v>
                </c:pt>
                <c:pt idx="17">
                  <c:v>32.600322154499359</c:v>
                </c:pt>
                <c:pt idx="18">
                  <c:v>32.426767956206398</c:v>
                </c:pt>
                <c:pt idx="19">
                  <c:v>32.27655286801015</c:v>
                </c:pt>
                <c:pt idx="20">
                  <c:v>32.14666319385298</c:v>
                </c:pt>
                <c:pt idx="21">
                  <c:v>32.023954013147218</c:v>
                </c:pt>
                <c:pt idx="22">
                  <c:v>31.900128124846503</c:v>
                </c:pt>
                <c:pt idx="23">
                  <c:v>31.765727790936381</c:v>
                </c:pt>
                <c:pt idx="24">
                  <c:v>31.603767635081422</c:v>
                </c:pt>
                <c:pt idx="25">
                  <c:v>31.436965780307702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57.362132645033952</c:v>
                </c:pt>
                <c:pt idx="1">
                  <c:v>55.262613550520655</c:v>
                </c:pt>
                <c:pt idx="2">
                  <c:v>54.000923865686701</c:v>
                </c:pt>
                <c:pt idx="3">
                  <c:v>55.937637980328908</c:v>
                </c:pt>
                <c:pt idx="4">
                  <c:v>58.832122162141452</c:v>
                </c:pt>
                <c:pt idx="5">
                  <c:v>62.124069020818567</c:v>
                </c:pt>
                <c:pt idx="6">
                  <c:v>58.429147783830707</c:v>
                </c:pt>
                <c:pt idx="7">
                  <c:v>59.606634093612875</c:v>
                </c:pt>
                <c:pt idx="8">
                  <c:v>59.66699400401442</c:v>
                </c:pt>
                <c:pt idx="9">
                  <c:v>54.991763619167934</c:v>
                </c:pt>
                <c:pt idx="10">
                  <c:v>50.255387828079435</c:v>
                </c:pt>
                <c:pt idx="11">
                  <c:v>49.857834590312471</c:v>
                </c:pt>
                <c:pt idx="12">
                  <c:v>49.556059158816829</c:v>
                </c:pt>
                <c:pt idx="13">
                  <c:v>49.312984835947603</c:v>
                </c:pt>
                <c:pt idx="14">
                  <c:v>49.198320559342946</c:v>
                </c:pt>
                <c:pt idx="15">
                  <c:v>49.022530231416042</c:v>
                </c:pt>
                <c:pt idx="16">
                  <c:v>48.770095143397199</c:v>
                </c:pt>
                <c:pt idx="17">
                  <c:v>48.49403622952272</c:v>
                </c:pt>
                <c:pt idx="18">
                  <c:v>48.211959976906243</c:v>
                </c:pt>
                <c:pt idx="19">
                  <c:v>47.909630716190755</c:v>
                </c:pt>
                <c:pt idx="20">
                  <c:v>47.600967226916616</c:v>
                </c:pt>
                <c:pt idx="21">
                  <c:v>47.25387397144582</c:v>
                </c:pt>
                <c:pt idx="22">
                  <c:v>46.924798693306705</c:v>
                </c:pt>
                <c:pt idx="23">
                  <c:v>46.595573278615092</c:v>
                </c:pt>
                <c:pt idx="24">
                  <c:v>46.266534112836091</c:v>
                </c:pt>
                <c:pt idx="25">
                  <c:v>45.946569586231469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52.046232859617646</c:v>
                </c:pt>
                <c:pt idx="1">
                  <c:v>103.41086888373016</c:v>
                </c:pt>
                <c:pt idx="2">
                  <c:v>55.659725402157079</c:v>
                </c:pt>
                <c:pt idx="3">
                  <c:v>48.834327473475312</c:v>
                </c:pt>
                <c:pt idx="4">
                  <c:v>39.284451589413521</c:v>
                </c:pt>
                <c:pt idx="5">
                  <c:v>46.790461761284753</c:v>
                </c:pt>
                <c:pt idx="6">
                  <c:v>38.350396663782462</c:v>
                </c:pt>
                <c:pt idx="7">
                  <c:v>31.436965780307702</c:v>
                </c:pt>
                <c:pt idx="8">
                  <c:v>45.946569586231469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45.582127577787297</c:v>
                </c:pt>
                <c:pt idx="1">
                  <c:v>87.298890300821057</c:v>
                </c:pt>
                <c:pt idx="2">
                  <c:v>53.457529025877029</c:v>
                </c:pt>
                <c:pt idx="3">
                  <c:v>54.258285480988995</c:v>
                </c:pt>
                <c:pt idx="4">
                  <c:v>42.479145150034412</c:v>
                </c:pt>
                <c:pt idx="5">
                  <c:v>41.888428213423794</c:v>
                </c:pt>
                <c:pt idx="6">
                  <c:v>37.965765808197048</c:v>
                </c:pt>
                <c:pt idx="7">
                  <c:v>29.549440614790999</c:v>
                </c:pt>
                <c:pt idx="8">
                  <c:v>50.255387828079435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11.271273574934519</c:v>
                </c:pt>
                <c:pt idx="1">
                  <c:v>22.394938687571493</c:v>
                </c:pt>
                <c:pt idx="2">
                  <c:v>12.053821336225976</c:v>
                </c:pt>
                <c:pt idx="3">
                  <c:v>10.575694619169115</c:v>
                </c:pt>
                <c:pt idx="4">
                  <c:v>8.5075475548799186</c:v>
                </c:pt>
                <c:pt idx="5">
                  <c:v>10.133069508247736</c:v>
                </c:pt>
                <c:pt idx="6">
                  <c:v>8.3052660827664706</c:v>
                </c:pt>
                <c:pt idx="7">
                  <c:v>6.8080747098725958</c:v>
                </c:pt>
                <c:pt idx="8">
                  <c:v>9.9503139263321767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10.295578072162193</c:v>
                </c:pt>
                <c:pt idx="1">
                  <c:v>19.718091025290761</c:v>
                </c:pt>
                <c:pt idx="2">
                  <c:v>12.074385134646464</c:v>
                </c:pt>
                <c:pt idx="3">
                  <c:v>12.255250992351856</c:v>
                </c:pt>
                <c:pt idx="4">
                  <c:v>9.5947113171613729</c:v>
                </c:pt>
                <c:pt idx="5">
                  <c:v>9.4612868224612434</c:v>
                </c:pt>
                <c:pt idx="6">
                  <c:v>8.5752799774576314</c:v>
                </c:pt>
                <c:pt idx="7">
                  <c:v>6.6742951460334048</c:v>
                </c:pt>
                <c:pt idx="8">
                  <c:v>11.351121512435075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8.853985708218099</c:v>
                </c:pt>
                <c:pt idx="1">
                  <c:v>16.594862284038452</c:v>
                </c:pt>
                <c:pt idx="2">
                  <c:v>10.336536261643676</c:v>
                </c:pt>
                <c:pt idx="3">
                  <c:v>12.283363803430039</c:v>
                </c:pt>
                <c:pt idx="4">
                  <c:v>11.6001823553876</c:v>
                </c:pt>
                <c:pt idx="5">
                  <c:v>9.927877077214875</c:v>
                </c:pt>
                <c:pt idx="6">
                  <c:v>8.9506295606591824</c:v>
                </c:pt>
                <c:pt idx="7">
                  <c:v>7.7222731954367605</c:v>
                </c:pt>
                <c:pt idx="8">
                  <c:v>13.730289753971306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7.7610783846255998E-2</c:v>
                </c:pt>
                <c:pt idx="1">
                  <c:v>8.4753575366974532E-2</c:v>
                </c:pt>
                <c:pt idx="2">
                  <c:v>8.8686638398798881E-2</c:v>
                </c:pt>
                <c:pt idx="3">
                  <c:v>8.722723391561106E-2</c:v>
                </c:pt>
                <c:pt idx="4">
                  <c:v>8.6472873457867874E-2</c:v>
                </c:pt>
                <c:pt idx="5">
                  <c:v>8.8539857082180984E-2</c:v>
                </c:pt>
                <c:pt idx="6">
                  <c:v>9.1422527109144419E-2</c:v>
                </c:pt>
                <c:pt idx="7">
                  <c:v>9.4459837582318532E-2</c:v>
                </c:pt>
                <c:pt idx="8">
                  <c:v>9.4039565125857177E-2</c:v>
                </c:pt>
                <c:pt idx="9">
                  <c:v>9.8807966709191453E-2</c:v>
                </c:pt>
                <c:pt idx="10">
                  <c:v>0.10295578072162194</c:v>
                </c:pt>
                <c:pt idx="11">
                  <c:v>0.10034229628823557</c:v>
                </c:pt>
                <c:pt idx="12">
                  <c:v>0.10105631754351532</c:v>
                </c:pt>
                <c:pt idx="13">
                  <c:v>0.10181294902217852</c:v>
                </c:pt>
                <c:pt idx="14">
                  <c:v>0.10257507074922086</c:v>
                </c:pt>
                <c:pt idx="15">
                  <c:v>0.1033813167706345</c:v>
                </c:pt>
                <c:pt idx="16">
                  <c:v>0.10420020095945</c:v>
                </c:pt>
                <c:pt idx="17">
                  <c:v>0.10506351851180047</c:v>
                </c:pt>
                <c:pt idx="18">
                  <c:v>0.10598485317073657</c:v>
                </c:pt>
                <c:pt idx="19">
                  <c:v>0.10691480877255556</c:v>
                </c:pt>
                <c:pt idx="20">
                  <c:v>0.10786681052348528</c:v>
                </c:pt>
                <c:pt idx="21">
                  <c:v>0.10881810570950111</c:v>
                </c:pt>
                <c:pt idx="22">
                  <c:v>0.10973444644784514</c:v>
                </c:pt>
                <c:pt idx="23">
                  <c:v>0.11064912551878098</c:v>
                </c:pt>
                <c:pt idx="24">
                  <c:v>0.11161034788664752</c:v>
                </c:pt>
                <c:pt idx="25">
                  <c:v>0.11271273574934519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0.17063799974715763</c:v>
                </c:pt>
                <c:pt idx="1">
                  <c:v>0.16588225147739111</c:v>
                </c:pt>
                <c:pt idx="2">
                  <c:v>0.17043295241904466</c:v>
                </c:pt>
                <c:pt idx="3">
                  <c:v>0.17408443314887012</c:v>
                </c:pt>
                <c:pt idx="4">
                  <c:v>0.16584886476885158</c:v>
                </c:pt>
                <c:pt idx="5">
                  <c:v>0.16594862284038453</c:v>
                </c:pt>
                <c:pt idx="6">
                  <c:v>0.17677542469381233</c:v>
                </c:pt>
                <c:pt idx="7">
                  <c:v>0.17273193334226009</c:v>
                </c:pt>
                <c:pt idx="8">
                  <c:v>0.18149250100818914</c:v>
                </c:pt>
                <c:pt idx="9">
                  <c:v>0.18445002525561677</c:v>
                </c:pt>
                <c:pt idx="10">
                  <c:v>0.1971809102529076</c:v>
                </c:pt>
                <c:pt idx="11">
                  <c:v>0.20216871686540702</c:v>
                </c:pt>
                <c:pt idx="12">
                  <c:v>0.20342808914242427</c:v>
                </c:pt>
                <c:pt idx="13">
                  <c:v>0.20488710846808836</c:v>
                </c:pt>
                <c:pt idx="14">
                  <c:v>0.20631283649409468</c:v>
                </c:pt>
                <c:pt idx="15">
                  <c:v>0.20777081712202122</c:v>
                </c:pt>
                <c:pt idx="16">
                  <c:v>0.20923792803357266</c:v>
                </c:pt>
                <c:pt idx="17">
                  <c:v>0.21077718673013837</c:v>
                </c:pt>
                <c:pt idx="18">
                  <c:v>0.21243170456005375</c:v>
                </c:pt>
                <c:pt idx="19">
                  <c:v>0.21408665151476106</c:v>
                </c:pt>
                <c:pt idx="20">
                  <c:v>0.21579068868565807</c:v>
                </c:pt>
                <c:pt idx="21">
                  <c:v>0.21744149657025108</c:v>
                </c:pt>
                <c:pt idx="22">
                  <c:v>0.21906695336348744</c:v>
                </c:pt>
                <c:pt idx="23">
                  <c:v>0.22070192502452823</c:v>
                </c:pt>
                <c:pt idx="24">
                  <c:v>0.22232129493243874</c:v>
                </c:pt>
                <c:pt idx="25">
                  <c:v>0.22394938687571495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0.10411493415768458</c:v>
                </c:pt>
                <c:pt idx="1">
                  <c:v>0.10415451189339245</c:v>
                </c:pt>
                <c:pt idx="2">
                  <c:v>0.10889400083713104</c:v>
                </c:pt>
                <c:pt idx="3">
                  <c:v>0.10675264365682124</c:v>
                </c:pt>
                <c:pt idx="4">
                  <c:v>0.10446609794218933</c:v>
                </c:pt>
                <c:pt idx="5">
                  <c:v>0.10336536261643677</c:v>
                </c:pt>
                <c:pt idx="6">
                  <c:v>0.10733862683015022</c:v>
                </c:pt>
                <c:pt idx="7">
                  <c:v>0.10995377451090593</c:v>
                </c:pt>
                <c:pt idx="8">
                  <c:v>0.1127595797364272</c:v>
                </c:pt>
                <c:pt idx="9">
                  <c:v>0.11202953368921581</c:v>
                </c:pt>
                <c:pt idx="10">
                  <c:v>0.12074385134646463</c:v>
                </c:pt>
                <c:pt idx="11">
                  <c:v>0.11348340769945221</c:v>
                </c:pt>
                <c:pt idx="12">
                  <c:v>0.11362854484213467</c:v>
                </c:pt>
                <c:pt idx="13">
                  <c:v>0.11405913877258493</c:v>
                </c:pt>
                <c:pt idx="14">
                  <c:v>0.11453149687165241</c:v>
                </c:pt>
                <c:pt idx="15">
                  <c:v>0.11501884083062434</c:v>
                </c:pt>
                <c:pt idx="16">
                  <c:v>0.1155414377968509</c:v>
                </c:pt>
                <c:pt idx="17">
                  <c:v>0.11607293959492146</c:v>
                </c:pt>
                <c:pt idx="18">
                  <c:v>0.11665123881961564</c:v>
                </c:pt>
                <c:pt idx="19">
                  <c:v>0.11722007619195846</c:v>
                </c:pt>
                <c:pt idx="20">
                  <c:v>0.11782116312595223</c:v>
                </c:pt>
                <c:pt idx="21">
                  <c:v>0.11838034255056645</c:v>
                </c:pt>
                <c:pt idx="22">
                  <c:v>0.11891539264399573</c:v>
                </c:pt>
                <c:pt idx="23">
                  <c:v>0.11942226622827767</c:v>
                </c:pt>
                <c:pt idx="24">
                  <c:v>0.11997797219377757</c:v>
                </c:pt>
                <c:pt idx="25">
                  <c:v>0.12053821336225976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0.12347583795415601</c:v>
                </c:pt>
                <c:pt idx="1">
                  <c:v>0.12400016937526825</c:v>
                </c:pt>
                <c:pt idx="2">
                  <c:v>0.12515239437762643</c:v>
                </c:pt>
                <c:pt idx="3">
                  <c:v>0.12544687250953418</c:v>
                </c:pt>
                <c:pt idx="4">
                  <c:v>0.12490769912497897</c:v>
                </c:pt>
                <c:pt idx="5">
                  <c:v>0.12283363803430038</c:v>
                </c:pt>
                <c:pt idx="6">
                  <c:v>0.11872340651242883</c:v>
                </c:pt>
                <c:pt idx="7">
                  <c:v>0.12209715208367616</c:v>
                </c:pt>
                <c:pt idx="8">
                  <c:v>0.11972079332174111</c:v>
                </c:pt>
                <c:pt idx="9">
                  <c:v>0.11584645061616919</c:v>
                </c:pt>
                <c:pt idx="10">
                  <c:v>0.12255250992351856</c:v>
                </c:pt>
                <c:pt idx="11">
                  <c:v>0.11792353602488476</c:v>
                </c:pt>
                <c:pt idx="12">
                  <c:v>0.11760360356614051</c:v>
                </c:pt>
                <c:pt idx="13">
                  <c:v>0.11708279672684946</c:v>
                </c:pt>
                <c:pt idx="14">
                  <c:v>0.11653196795199312</c:v>
                </c:pt>
                <c:pt idx="15">
                  <c:v>0.11585017415331396</c:v>
                </c:pt>
                <c:pt idx="16">
                  <c:v>0.1150835288849706</c:v>
                </c:pt>
                <c:pt idx="17">
                  <c:v>0.11424221545274428</c:v>
                </c:pt>
                <c:pt idx="18">
                  <c:v>0.11322122019225404</c:v>
                </c:pt>
                <c:pt idx="19">
                  <c:v>0.11216758617085681</c:v>
                </c:pt>
                <c:pt idx="20">
                  <c:v>0.11103442535038675</c:v>
                </c:pt>
                <c:pt idx="21">
                  <c:v>0.11005459587039661</c:v>
                </c:pt>
                <c:pt idx="22">
                  <c:v>0.10911376307134384</c:v>
                </c:pt>
                <c:pt idx="23">
                  <c:v>0.10816038375123922</c:v>
                </c:pt>
                <c:pt idx="24">
                  <c:v>0.10712516493998164</c:v>
                </c:pt>
                <c:pt idx="25">
                  <c:v>0.10575694619169114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0.11575900452255908</c:v>
                </c:pt>
                <c:pt idx="1">
                  <c:v>0.11636927235912735</c:v>
                </c:pt>
                <c:pt idx="2">
                  <c:v>0.11379113207214814</c:v>
                </c:pt>
                <c:pt idx="3">
                  <c:v>0.11005686476670135</c:v>
                </c:pt>
                <c:pt idx="4">
                  <c:v>0.11546554332706099</c:v>
                </c:pt>
                <c:pt idx="5">
                  <c:v>0.116001823553876</c:v>
                </c:pt>
                <c:pt idx="6">
                  <c:v>0.10570515561585457</c:v>
                </c:pt>
                <c:pt idx="7">
                  <c:v>0.10429768582197563</c:v>
                </c:pt>
                <c:pt idx="8">
                  <c:v>0.10367614151727511</c:v>
                </c:pt>
                <c:pt idx="9">
                  <c:v>0.10761384043470565</c:v>
                </c:pt>
                <c:pt idx="10">
                  <c:v>9.5947113171613738E-2</c:v>
                </c:pt>
                <c:pt idx="11">
                  <c:v>9.6885392786448171E-2</c:v>
                </c:pt>
                <c:pt idx="12">
                  <c:v>9.6037776138620357E-2</c:v>
                </c:pt>
                <c:pt idx="13">
                  <c:v>9.4923173813661235E-2</c:v>
                </c:pt>
                <c:pt idx="14">
                  <c:v>9.3931863482231481E-2</c:v>
                </c:pt>
                <c:pt idx="15">
                  <c:v>9.3081435413889968E-2</c:v>
                </c:pt>
                <c:pt idx="16">
                  <c:v>9.2309328518840897E-2</c:v>
                </c:pt>
                <c:pt idx="17">
                  <c:v>9.1494849084904725E-2</c:v>
                </c:pt>
                <c:pt idx="18">
                  <c:v>9.0679260876369017E-2</c:v>
                </c:pt>
                <c:pt idx="19">
                  <c:v>8.9874527014191324E-2</c:v>
                </c:pt>
                <c:pt idx="20">
                  <c:v>8.9058100367714874E-2</c:v>
                </c:pt>
                <c:pt idx="21">
                  <c:v>8.8245287458348545E-2</c:v>
                </c:pt>
                <c:pt idx="22">
                  <c:v>8.7438526801788652E-2</c:v>
                </c:pt>
                <c:pt idx="23">
                  <c:v>8.6616848622314002E-2</c:v>
                </c:pt>
                <c:pt idx="24">
                  <c:v>8.5819177686794465E-2</c:v>
                </c:pt>
                <c:pt idx="25">
                  <c:v>8.5075475548799184E-2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9.9660922620154316E-2</c:v>
                </c:pt>
                <c:pt idx="1">
                  <c:v>9.6284295756719276E-2</c:v>
                </c:pt>
                <c:pt idx="2">
                  <c:v>9.6654971339400625E-2</c:v>
                </c:pt>
                <c:pt idx="3">
                  <c:v>9.4717318759709054E-2</c:v>
                </c:pt>
                <c:pt idx="4">
                  <c:v>9.467948909265457E-2</c:v>
                </c:pt>
                <c:pt idx="5">
                  <c:v>9.927877077214875E-2</c:v>
                </c:pt>
                <c:pt idx="6">
                  <c:v>0.10034952910436293</c:v>
                </c:pt>
                <c:pt idx="7">
                  <c:v>9.3963523370878002E-2</c:v>
                </c:pt>
                <c:pt idx="8">
                  <c:v>9.3544425710660586E-2</c:v>
                </c:pt>
                <c:pt idx="9">
                  <c:v>9.7580686012547782E-2</c:v>
                </c:pt>
                <c:pt idx="10">
                  <c:v>9.4612868224612443E-2</c:v>
                </c:pt>
                <c:pt idx="11">
                  <c:v>9.6549309460883748E-2</c:v>
                </c:pt>
                <c:pt idx="12">
                  <c:v>9.6603142531449929E-2</c:v>
                </c:pt>
                <c:pt idx="13">
                  <c:v>9.6892611584588312E-2</c:v>
                </c:pt>
                <c:pt idx="14">
                  <c:v>9.7169151301986237E-2</c:v>
                </c:pt>
                <c:pt idx="15">
                  <c:v>9.7415017547180488E-2</c:v>
                </c:pt>
                <c:pt idx="16">
                  <c:v>9.7682360322405432E-2</c:v>
                </c:pt>
                <c:pt idx="17">
                  <c:v>9.7986400364084639E-2</c:v>
                </c:pt>
                <c:pt idx="18">
                  <c:v>9.8346476175315195E-2</c:v>
                </c:pt>
                <c:pt idx="19">
                  <c:v>9.8725204234160091E-2</c:v>
                </c:pt>
                <c:pt idx="20">
                  <c:v>9.913334871207892E-2</c:v>
                </c:pt>
                <c:pt idx="21">
                  <c:v>9.9481097905931265E-2</c:v>
                </c:pt>
                <c:pt idx="22">
                  <c:v>9.9877411990600184E-2</c:v>
                </c:pt>
                <c:pt idx="23">
                  <c:v>0.10033997298618275</c:v>
                </c:pt>
                <c:pt idx="24">
                  <c:v>0.10080934464502252</c:v>
                </c:pt>
                <c:pt idx="25">
                  <c:v>0.10133069508247736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9.1336717275719792E-2</c:v>
                </c:pt>
                <c:pt idx="1">
                  <c:v>9.8668069052902332E-2</c:v>
                </c:pt>
                <c:pt idx="2">
                  <c:v>9.5054434402076032E-2</c:v>
                </c:pt>
                <c:pt idx="3">
                  <c:v>9.2927659233357246E-2</c:v>
                </c:pt>
                <c:pt idx="4">
                  <c:v>9.383894547192255E-2</c:v>
                </c:pt>
                <c:pt idx="5">
                  <c:v>8.9506295606591818E-2</c:v>
                </c:pt>
                <c:pt idx="6">
                  <c:v>9.4981900036369193E-2</c:v>
                </c:pt>
                <c:pt idx="7">
                  <c:v>9.288244012517885E-2</c:v>
                </c:pt>
                <c:pt idx="8">
                  <c:v>8.5554415168087511E-2</c:v>
                </c:pt>
                <c:pt idx="9">
                  <c:v>8.7344748001920283E-2</c:v>
                </c:pt>
                <c:pt idx="10">
                  <c:v>8.575279977457631E-2</c:v>
                </c:pt>
                <c:pt idx="11">
                  <c:v>8.4886586838954781E-2</c:v>
                </c:pt>
                <c:pt idx="12">
                  <c:v>8.4807812314877204E-2</c:v>
                </c:pt>
                <c:pt idx="13">
                  <c:v>8.4777630015587774E-2</c:v>
                </c:pt>
                <c:pt idx="14">
                  <c:v>8.4690066573588643E-2</c:v>
                </c:pt>
                <c:pt idx="15">
                  <c:v>8.4556572476974873E-2</c:v>
                </c:pt>
                <c:pt idx="16">
                  <c:v>8.4433385437641673E-2</c:v>
                </c:pt>
                <c:pt idx="17">
                  <c:v>8.4295658151648481E-2</c:v>
                </c:pt>
                <c:pt idx="18">
                  <c:v>8.4137985051561934E-2</c:v>
                </c:pt>
                <c:pt idx="19">
                  <c:v>8.3971564569350621E-2</c:v>
                </c:pt>
                <c:pt idx="20">
                  <c:v>8.3790267420631642E-2</c:v>
                </c:pt>
                <c:pt idx="21">
                  <c:v>8.3661257214935128E-2</c:v>
                </c:pt>
                <c:pt idx="22">
                  <c:v>8.3483607477888591E-2</c:v>
                </c:pt>
                <c:pt idx="23">
                  <c:v>8.3312151230640258E-2</c:v>
                </c:pt>
                <c:pt idx="24">
                  <c:v>8.3155677227898336E-2</c:v>
                </c:pt>
                <c:pt idx="25">
                  <c:v>8.3052660827664701E-2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8.0638753192827511E-2</c:v>
                </c:pt>
                <c:pt idx="1">
                  <c:v>7.827197212727996E-2</c:v>
                </c:pt>
                <c:pt idx="2">
                  <c:v>7.4411048249916956E-2</c:v>
                </c:pt>
                <c:pt idx="3">
                  <c:v>7.7771058954743538E-2</c:v>
                </c:pt>
                <c:pt idx="4">
                  <c:v>7.8643180609147031E-2</c:v>
                </c:pt>
                <c:pt idx="5">
                  <c:v>7.7222731954367602E-2</c:v>
                </c:pt>
                <c:pt idx="6">
                  <c:v>7.5877459515008905E-2</c:v>
                </c:pt>
                <c:pt idx="7">
                  <c:v>7.6937467014767336E-2</c:v>
                </c:pt>
                <c:pt idx="8">
                  <c:v>7.9511872371333933E-2</c:v>
                </c:pt>
                <c:pt idx="9">
                  <c:v>7.1884529398649227E-2</c:v>
                </c:pt>
                <c:pt idx="10">
                  <c:v>6.6742951460334043E-2</c:v>
                </c:pt>
                <c:pt idx="11">
                  <c:v>7.4970940872476632E-2</c:v>
                </c:pt>
                <c:pt idx="12">
                  <c:v>7.4752180693013787E-2</c:v>
                </c:pt>
                <c:pt idx="13">
                  <c:v>7.4413944734913293E-2</c:v>
                </c:pt>
                <c:pt idx="14">
                  <c:v>7.3921434801512476E-2</c:v>
                </c:pt>
                <c:pt idx="15">
                  <c:v>7.3414245731923927E-2</c:v>
                </c:pt>
                <c:pt idx="16">
                  <c:v>7.2908912128720429E-2</c:v>
                </c:pt>
                <c:pt idx="17">
                  <c:v>7.2387893476492715E-2</c:v>
                </c:pt>
                <c:pt idx="18">
                  <c:v>7.1798139120725857E-2</c:v>
                </c:pt>
                <c:pt idx="19">
                  <c:v>7.126199499260405E-2</c:v>
                </c:pt>
                <c:pt idx="20">
                  <c:v>7.0747010147369241E-2</c:v>
                </c:pt>
                <c:pt idx="21">
                  <c:v>7.0253389961602825E-2</c:v>
                </c:pt>
                <c:pt idx="22">
                  <c:v>6.9757398573032856E-2</c:v>
                </c:pt>
                <c:pt idx="23">
                  <c:v>6.9236999786259218E-2</c:v>
                </c:pt>
                <c:pt idx="24">
                  <c:v>6.8662346744970251E-2</c:v>
                </c:pt>
                <c:pt idx="25">
                  <c:v>6.8080747098725955E-2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0.13676504668348502</c:v>
                </c:pt>
                <c:pt idx="1">
                  <c:v>0.13161588259094459</c:v>
                </c:pt>
                <c:pt idx="2">
                  <c:v>0.12692242790385722</c:v>
                </c:pt>
                <c:pt idx="3">
                  <c:v>0.13101591505465213</c:v>
                </c:pt>
                <c:pt idx="4">
                  <c:v>0.13567730620532703</c:v>
                </c:pt>
                <c:pt idx="5">
                  <c:v>0.13730289753971306</c:v>
                </c:pt>
                <c:pt idx="6">
                  <c:v>0.12882597058286874</c:v>
                </c:pt>
                <c:pt idx="7">
                  <c:v>0.13267618614803953</c:v>
                </c:pt>
                <c:pt idx="8">
                  <c:v>0.12970070604042813</c:v>
                </c:pt>
                <c:pt idx="9">
                  <c:v>0.12444221988198367</c:v>
                </c:pt>
                <c:pt idx="10">
                  <c:v>0.11351121512435075</c:v>
                </c:pt>
                <c:pt idx="11">
                  <c:v>0.11278981316325709</c:v>
                </c:pt>
                <c:pt idx="12">
                  <c:v>0.11208253322782395</c:v>
                </c:pt>
                <c:pt idx="13">
                  <c:v>0.11115064686154817</c:v>
                </c:pt>
                <c:pt idx="14">
                  <c:v>0.11033611177372014</c:v>
                </c:pt>
                <c:pt idx="15">
                  <c:v>0.10951157995343661</c:v>
                </c:pt>
                <c:pt idx="16">
                  <c:v>0.10860291791754746</c:v>
                </c:pt>
                <c:pt idx="17">
                  <c:v>0.10767933863326504</c:v>
                </c:pt>
                <c:pt idx="18">
                  <c:v>0.10674912203336794</c:v>
                </c:pt>
                <c:pt idx="19">
                  <c:v>0.1057775865395621</c:v>
                </c:pt>
                <c:pt idx="20">
                  <c:v>0.10475818566672299</c:v>
                </c:pt>
                <c:pt idx="21">
                  <c:v>0.10366442675846706</c:v>
                </c:pt>
                <c:pt idx="22">
                  <c:v>0.10261249963001763</c:v>
                </c:pt>
                <c:pt idx="23">
                  <c:v>0.10156032685177775</c:v>
                </c:pt>
                <c:pt idx="24">
                  <c:v>0.10051867374246887</c:v>
                </c:pt>
                <c:pt idx="25">
                  <c:v>9.9503139263321772E-2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3.603089601188401</c:v>
                </c:pt>
                <c:pt idx="1">
                  <c:v>6.4244589702482955</c:v>
                </c:pt>
                <c:pt idx="2">
                  <c:v>2.7378311450336739</c:v>
                </c:pt>
                <c:pt idx="3">
                  <c:v>-4.3840662590106305</c:v>
                </c:pt>
                <c:pt idx="4">
                  <c:v>-4.9309833140476513</c:v>
                </c:pt>
                <c:pt idx="5">
                  <c:v>-1.7981819905054337</c:v>
                </c:pt>
                <c:pt idx="6">
                  <c:v>-1.8998502996219031</c:v>
                </c:pt>
                <c:pt idx="7">
                  <c:v>-3.1739924516336444</c:v>
                </c:pt>
                <c:pt idx="8">
                  <c:v>-7.1323054016506333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1.9182942411952908</c:v>
                </c:pt>
                <c:pt idx="1">
                  <c:v>5.7893174402123861</c:v>
                </c:pt>
                <c:pt idx="2">
                  <c:v>3.9510059114103768</c:v>
                </c:pt>
                <c:pt idx="3">
                  <c:v>3.0650438750000788</c:v>
                </c:pt>
                <c:pt idx="4">
                  <c:v>-5.0760566211046694</c:v>
                </c:pt>
                <c:pt idx="5">
                  <c:v>-1.2330624196371929</c:v>
                </c:pt>
                <c:pt idx="6">
                  <c:v>-0.63240240233957934</c:v>
                </c:pt>
                <c:pt idx="7">
                  <c:v>-2.2167642336485223</c:v>
                </c:pt>
                <c:pt idx="8">
                  <c:v>-4.7363757910884985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0.69620873063693267</c:v>
                </c:pt>
                <c:pt idx="1">
                  <c:v>5.7090926714003842</c:v>
                </c:pt>
                <c:pt idx="2">
                  <c:v>-1.9696899845705289</c:v>
                </c:pt>
                <c:pt idx="3">
                  <c:v>-2.3983025717804551</c:v>
                </c:pt>
                <c:pt idx="4">
                  <c:v>-0.81151983131280758</c:v>
                </c:pt>
                <c:pt idx="5">
                  <c:v>1.719112146518917</c:v>
                </c:pt>
                <c:pt idx="6">
                  <c:v>-0.11426980859667424</c:v>
                </c:pt>
                <c:pt idx="7">
                  <c:v>3.314226244367557</c:v>
                </c:pt>
                <c:pt idx="8">
                  <c:v>-1.2328575966633935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5.7678965511934166</c:v>
                </c:pt>
                <c:pt idx="1">
                  <c:v>10.402885911508719</c:v>
                </c:pt>
                <c:pt idx="2">
                  <c:v>4.1718863608505785</c:v>
                </c:pt>
                <c:pt idx="3">
                  <c:v>-3.0256554357332277</c:v>
                </c:pt>
                <c:pt idx="4">
                  <c:v>-2.3831737293080835</c:v>
                </c:pt>
                <c:pt idx="5">
                  <c:v>3.1829214013420426</c:v>
                </c:pt>
                <c:pt idx="6">
                  <c:v>0.49890066418208789</c:v>
                </c:pt>
                <c:pt idx="7">
                  <c:v>-1.4267010788508543</c:v>
                </c:pt>
                <c:pt idx="8">
                  <c:v>-3.0759606451845727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6.4641052818303493</c:v>
                </c:pt>
                <c:pt idx="1">
                  <c:v>16.111978582909103</c:v>
                </c:pt>
                <c:pt idx="2">
                  <c:v>2.2021963762800496</c:v>
                </c:pt>
                <c:pt idx="3">
                  <c:v>-5.4239580075136828</c:v>
                </c:pt>
                <c:pt idx="4">
                  <c:v>-3.194693560620891</c:v>
                </c:pt>
                <c:pt idx="5">
                  <c:v>4.9020335478609596</c:v>
                </c:pt>
                <c:pt idx="6">
                  <c:v>0.38463085558541366</c:v>
                </c:pt>
                <c:pt idx="7">
                  <c:v>1.8875251655167027</c:v>
                </c:pt>
                <c:pt idx="8">
                  <c:v>-4.3088182418479661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4.3824489974135794</c:v>
                </c:pt>
                <c:pt idx="1">
                  <c:v>10.864982578579905</c:v>
                </c:pt>
                <c:pt idx="2">
                  <c:v>3.7688694132667138</c:v>
                </c:pt>
                <c:pt idx="3">
                  <c:v>-7.1582889221328578</c:v>
                </c:pt>
                <c:pt idx="4">
                  <c:v>0.93921612002591548</c:v>
                </c:pt>
                <c:pt idx="5">
                  <c:v>2.8717103040201621</c:v>
                </c:pt>
                <c:pt idx="6">
                  <c:v>-1.2784874949430325</c:v>
                </c:pt>
                <c:pt idx="7">
                  <c:v>1.3607212204002117</c:v>
                </c:pt>
                <c:pt idx="8">
                  <c:v>-3.3443146077288262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2.0816562844167272</c:v>
                </c:pt>
                <c:pt idx="1">
                  <c:v>5.2469960043291763</c:v>
                </c:pt>
                <c:pt idx="2">
                  <c:v>-1.5666730369865896</c:v>
                </c:pt>
                <c:pt idx="3">
                  <c:v>1.7343309146191395</c:v>
                </c:pt>
                <c:pt idx="4">
                  <c:v>-4.1339096806468163</c:v>
                </c:pt>
                <c:pt idx="5">
                  <c:v>2.030323243840825</c:v>
                </c:pt>
                <c:pt idx="6">
                  <c:v>1.6631183505284639</c:v>
                </c:pt>
                <c:pt idx="7">
                  <c:v>0.52680394511646256</c:v>
                </c:pt>
                <c:pt idx="8">
                  <c:v>-0.96450363411910445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1.2166441126058469</c:v>
                </c:pt>
                <c:pt idx="1">
                  <c:v>-0.28191313030142773</c:v>
                </c:pt>
                <c:pt idx="2">
                  <c:v>-8.054970504061032E-2</c:v>
                </c:pt>
                <c:pt idx="3">
                  <c:v>-6.0202778708016824E-2</c:v>
                </c:pt>
                <c:pt idx="4">
                  <c:v>0.6229774893033504</c:v>
                </c:pt>
                <c:pt idx="5">
                  <c:v>0.18124177162323907</c:v>
                </c:pt>
                <c:pt idx="6">
                  <c:v>-0.38616278073235732</c:v>
                </c:pt>
                <c:pt idx="7">
                  <c:v>0.83345636575245852</c:v>
                </c:pt>
                <c:pt idx="8">
                  <c:v>0.62802840908307234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1.7443635720192905</c:v>
                </c:pt>
                <c:pt idx="1">
                  <c:v>3.6725382673191831</c:v>
                </c:pt>
                <c:pt idx="2">
                  <c:v>0.91979868423949007</c:v>
                </c:pt>
                <c:pt idx="3">
                  <c:v>-1.9564551764253828</c:v>
                </c:pt>
                <c:pt idx="4">
                  <c:v>0.45573525626057076</c:v>
                </c:pt>
                <c:pt idx="5">
                  <c:v>1.3378761305753528</c:v>
                </c:pt>
                <c:pt idx="6">
                  <c:v>0.34842202069197725</c:v>
                </c:pt>
                <c:pt idx="7">
                  <c:v>1.5626665959370953</c:v>
                </c:pt>
                <c:pt idx="8">
                  <c:v>-3.8362233671386718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3.503097597205187</c:v>
                </c:pt>
                <c:pt idx="1">
                  <c:v>12.721353445891353</c:v>
                </c:pt>
                <c:pt idx="2">
                  <c:v>1.3629473970811787</c:v>
                </c:pt>
                <c:pt idx="3">
                  <c:v>-3.4073000523803216</c:v>
                </c:pt>
                <c:pt idx="4">
                  <c:v>-4.2734063061848673</c:v>
                </c:pt>
                <c:pt idx="5">
                  <c:v>3.3829156456623899</c:v>
                </c:pt>
                <c:pt idx="6">
                  <c:v>0.42237161562578152</c:v>
                </c:pt>
                <c:pt idx="7">
                  <c:v>-0.50859779617288225</c:v>
                </c:pt>
                <c:pt idx="8">
                  <c:v>-1.1006232837923022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0.44440266098631165</c:v>
                </c:pt>
                <c:pt idx="1">
                  <c:v>0.27300588661869529</c:v>
                </c:pt>
                <c:pt idx="2">
                  <c:v>0.20135786814099799</c:v>
                </c:pt>
                <c:pt idx="3">
                  <c:v>-0.21928528740306574</c:v>
                </c:pt>
                <c:pt idx="4">
                  <c:v>0.58056783941996426</c:v>
                </c:pt>
                <c:pt idx="5">
                  <c:v>-0.10061524922063247</c:v>
                </c:pt>
                <c:pt idx="6">
                  <c:v>-0.18058259486753137</c:v>
                </c:pt>
                <c:pt idx="7">
                  <c:v>1.7124879370605084E-2</c:v>
                </c:pt>
                <c:pt idx="8">
                  <c:v>1.0437915316945379E-3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0.71979200602632654</c:v>
                </c:pt>
                <c:pt idx="1">
                  <c:v>2.81050693636932</c:v>
                </c:pt>
                <c:pt idx="2">
                  <c:v>1.0587831367207707</c:v>
                </c:pt>
                <c:pt idx="3">
                  <c:v>-2.2693350298688078</c:v>
                </c:pt>
                <c:pt idx="4">
                  <c:v>0.12666153400782409</c:v>
                </c:pt>
                <c:pt idx="5">
                  <c:v>0.83628631413744436</c:v>
                </c:pt>
                <c:pt idx="6">
                  <c:v>-0.20943184938673554</c:v>
                </c:pt>
                <c:pt idx="7">
                  <c:v>0.94373559151879327</c:v>
                </c:pt>
                <c:pt idx="8">
                  <c:v>-2.9169932535549297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3.2182543304009528</c:v>
                </c:pt>
                <c:pt idx="1">
                  <c:v>7.7814697555919103</c:v>
                </c:pt>
                <c:pt idx="2">
                  <c:v>2.5087284084049113</c:v>
                </c:pt>
                <c:pt idx="3">
                  <c:v>-4.6696686048609806</c:v>
                </c:pt>
                <c:pt idx="4">
                  <c:v>0.23198674659813134</c:v>
                </c:pt>
                <c:pt idx="5">
                  <c:v>2.1360392391033578</c:v>
                </c:pt>
                <c:pt idx="6">
                  <c:v>-0.88847305068877436</c:v>
                </c:pt>
                <c:pt idx="7">
                  <c:v>0.39986074951081374</c:v>
                </c:pt>
                <c:pt idx="8">
                  <c:v>-0.42836514570557149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0.77224145161953039</c:v>
                </c:pt>
                <c:pt idx="1">
                  <c:v>-0.55491901692012124</c:v>
                </c:pt>
                <c:pt idx="2">
                  <c:v>-0.28190757318161053</c:v>
                </c:pt>
                <c:pt idx="3">
                  <c:v>0.15908250869504986</c:v>
                </c:pt>
                <c:pt idx="4">
                  <c:v>4.2409649883387246E-2</c:v>
                </c:pt>
                <c:pt idx="5">
                  <c:v>0.28185702084387243</c:v>
                </c:pt>
                <c:pt idx="6">
                  <c:v>-0.2055801858648264</c:v>
                </c:pt>
                <c:pt idx="7">
                  <c:v>0.81633148638185471</c:v>
                </c:pt>
                <c:pt idx="8">
                  <c:v>0.62698461755137735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1.0245715659929591</c:v>
                </c:pt>
                <c:pt idx="1">
                  <c:v>0.86203133094986395</c:v>
                </c:pt>
                <c:pt idx="2">
                  <c:v>-0.1389844524812851</c:v>
                </c:pt>
                <c:pt idx="3">
                  <c:v>0.31287985344341518</c:v>
                </c:pt>
                <c:pt idx="4">
                  <c:v>0.329073722252748</c:v>
                </c:pt>
                <c:pt idx="5">
                  <c:v>0.50158981643789735</c:v>
                </c:pt>
                <c:pt idx="6">
                  <c:v>0.55785387007872078</c:v>
                </c:pt>
                <c:pt idx="7">
                  <c:v>0.61893100441830828</c:v>
                </c:pt>
                <c:pt idx="8">
                  <c:v>-0.91923011358373863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0.28484326680423777</c:v>
                </c:pt>
                <c:pt idx="1">
                  <c:v>4.9398836902994532</c:v>
                </c:pt>
                <c:pt idx="2">
                  <c:v>-1.1457810113237059</c:v>
                </c:pt>
                <c:pt idx="3">
                  <c:v>1.2623685524806447</c:v>
                </c:pt>
                <c:pt idx="4">
                  <c:v>-4.5053930527829813</c:v>
                </c:pt>
                <c:pt idx="5">
                  <c:v>1.2468764065590445</c:v>
                </c:pt>
                <c:pt idx="6">
                  <c:v>1.3108446663145603</c:v>
                </c:pt>
                <c:pt idx="7">
                  <c:v>-0.90845854568371465</c:v>
                </c:pt>
                <c:pt idx="8">
                  <c:v>-0.67225813808675561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31.424106106068091</c:v>
                </c:pt>
                <c:pt idx="1">
                  <c:v>30.715962543934424</c:v>
                </c:pt>
                <c:pt idx="2">
                  <c:v>34.08388466548076</c:v>
                </c:pt>
                <c:pt idx="3">
                  <c:v>28.07221962413541</c:v>
                </c:pt>
                <c:pt idx="4">
                  <c:v>26.622086837889118</c:v>
                </c:pt>
                <c:pt idx="5">
                  <c:v>28.494534617531226</c:v>
                </c:pt>
                <c:pt idx="6">
                  <c:v>29.48044200547271</c:v>
                </c:pt>
                <c:pt idx="7">
                  <c:v>27.36727746133478</c:v>
                </c:pt>
                <c:pt idx="8">
                  <c:v>26.555699330036703</c:v>
                </c:pt>
                <c:pt idx="9">
                  <c:v>25.537260090533536</c:v>
                </c:pt>
                <c:pt idx="10">
                  <c:v>19.894617189610965</c:v>
                </c:pt>
                <c:pt idx="11">
                  <c:v>19.165354529274293</c:v>
                </c:pt>
                <c:pt idx="12">
                  <c:v>19.101468732740447</c:v>
                </c:pt>
                <c:pt idx="13">
                  <c:v>17.951960636985856</c:v>
                </c:pt>
                <c:pt idx="14">
                  <c:v>16.873479278523394</c:v>
                </c:pt>
                <c:pt idx="15">
                  <c:v>16.172927395709838</c:v>
                </c:pt>
                <c:pt idx="16">
                  <c:v>15.519546347972364</c:v>
                </c:pt>
                <c:pt idx="17">
                  <c:v>14.861216748278997</c:v>
                </c:pt>
                <c:pt idx="18">
                  <c:v>14.178894463633249</c:v>
                </c:pt>
                <c:pt idx="19">
                  <c:v>13.503374046078505</c:v>
                </c:pt>
                <c:pt idx="20">
                  <c:v>12.828469348301702</c:v>
                </c:pt>
                <c:pt idx="21">
                  <c:v>12.152591742421096</c:v>
                </c:pt>
                <c:pt idx="22">
                  <c:v>11.476117878008003</c:v>
                </c:pt>
                <c:pt idx="23">
                  <c:v>10.805779879019031</c:v>
                </c:pt>
                <c:pt idx="24">
                  <c:v>10.1698703584459</c:v>
                </c:pt>
                <c:pt idx="25">
                  <c:v>9.9848611757081276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73.101950430085935</c:v>
                </c:pt>
                <c:pt idx="1">
                  <c:v>70.250601452556623</c:v>
                </c:pt>
                <c:pt idx="2">
                  <c:v>67.24802227630127</c:v>
                </c:pt>
                <c:pt idx="3">
                  <c:v>70.217029213612918</c:v>
                </c:pt>
                <c:pt idx="4">
                  <c:v>67.376248654797124</c:v>
                </c:pt>
                <c:pt idx="5">
                  <c:v>71.738778289108538</c:v>
                </c:pt>
                <c:pt idx="6">
                  <c:v>64.599384407891989</c:v>
                </c:pt>
                <c:pt idx="7">
                  <c:v>68.365869806537916</c:v>
                </c:pt>
                <c:pt idx="8">
                  <c:v>68.914245056465987</c:v>
                </c:pt>
                <c:pt idx="9">
                  <c:v>62.322240097416596</c:v>
                </c:pt>
                <c:pt idx="10">
                  <c:v>56.047327093284643</c:v>
                </c:pt>
                <c:pt idx="11">
                  <c:v>54.337339764222968</c:v>
                </c:pt>
                <c:pt idx="12">
                  <c:v>55.156980219331132</c:v>
                </c:pt>
                <c:pt idx="13">
                  <c:v>53.544415858799574</c:v>
                </c:pt>
                <c:pt idx="14">
                  <c:v>51.983514165703454</c:v>
                </c:pt>
                <c:pt idx="15">
                  <c:v>50.310767126552868</c:v>
                </c:pt>
                <c:pt idx="16">
                  <c:v>48.580720694882778</c:v>
                </c:pt>
                <c:pt idx="17">
                  <c:v>46.831836145845472</c:v>
                </c:pt>
                <c:pt idx="18">
                  <c:v>45.079910189613628</c:v>
                </c:pt>
                <c:pt idx="19">
                  <c:v>43.328740050628056</c:v>
                </c:pt>
                <c:pt idx="20">
                  <c:v>41.595754719198851</c:v>
                </c:pt>
                <c:pt idx="21">
                  <c:v>39.864891433846253</c:v>
                </c:pt>
                <c:pt idx="22">
                  <c:v>38.140923479170404</c:v>
                </c:pt>
                <c:pt idx="23">
                  <c:v>36.428357856705254</c:v>
                </c:pt>
                <c:pt idx="24">
                  <c:v>34.727411134991158</c:v>
                </c:pt>
                <c:pt idx="25">
                  <c:v>32.992034062840908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95.998095996637758</c:v>
                </c:pt>
                <c:pt idx="1">
                  <c:v>103.44298877995628</c:v>
                </c:pt>
                <c:pt idx="2">
                  <c:v>100.27699239136643</c:v>
                </c:pt>
                <c:pt idx="3">
                  <c:v>96.049476065682541</c:v>
                </c:pt>
                <c:pt idx="4">
                  <c:v>100.44975708788478</c:v>
                </c:pt>
                <c:pt idx="5">
                  <c:v>97.458220652723753</c:v>
                </c:pt>
                <c:pt idx="6">
                  <c:v>99.94340214463773</c:v>
                </c:pt>
                <c:pt idx="7">
                  <c:v>97.676166074666966</c:v>
                </c:pt>
                <c:pt idx="8">
                  <c:v>96.213786160210944</c:v>
                </c:pt>
                <c:pt idx="9">
                  <c:v>88.760617494144654</c:v>
                </c:pt>
                <c:pt idx="10">
                  <c:v>95.140360696581908</c:v>
                </c:pt>
                <c:pt idx="11">
                  <c:v>85.519326402848961</c:v>
                </c:pt>
                <c:pt idx="12">
                  <c:v>86.61451628906147</c:v>
                </c:pt>
                <c:pt idx="13">
                  <c:v>85.256420608899631</c:v>
                </c:pt>
                <c:pt idx="14">
                  <c:v>83.997606200576783</c:v>
                </c:pt>
                <c:pt idx="15">
                  <c:v>82.551762977123886</c:v>
                </c:pt>
                <c:pt idx="16">
                  <c:v>81.020631023220403</c:v>
                </c:pt>
                <c:pt idx="17">
                  <c:v>79.452264156576788</c:v>
                </c:pt>
                <c:pt idx="18">
                  <c:v>77.884104070950826</c:v>
                </c:pt>
                <c:pt idx="19">
                  <c:v>76.304168484471091</c:v>
                </c:pt>
                <c:pt idx="20">
                  <c:v>74.73652022033346</c:v>
                </c:pt>
                <c:pt idx="21">
                  <c:v>73.152891580109397</c:v>
                </c:pt>
                <c:pt idx="22">
                  <c:v>71.563485493842663</c:v>
                </c:pt>
                <c:pt idx="23">
                  <c:v>69.958682022838573</c:v>
                </c:pt>
                <c:pt idx="24">
                  <c:v>68.329999060918922</c:v>
                </c:pt>
                <c:pt idx="25">
                  <c:v>66.602843944909083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87.908722622916102</c:v>
                </c:pt>
                <c:pt idx="1">
                  <c:v>87.246777182621344</c:v>
                </c:pt>
                <c:pt idx="2">
                  <c:v>89.237775876753446</c:v>
                </c:pt>
                <c:pt idx="3">
                  <c:v>89.713695474426785</c:v>
                </c:pt>
                <c:pt idx="4">
                  <c:v>95.109778901022196</c:v>
                </c:pt>
                <c:pt idx="5">
                  <c:v>97.924864451400495</c:v>
                </c:pt>
                <c:pt idx="6">
                  <c:v>97.778683944051679</c:v>
                </c:pt>
                <c:pt idx="7">
                  <c:v>92.024794601625899</c:v>
                </c:pt>
                <c:pt idx="8">
                  <c:v>92.407513417326328</c:v>
                </c:pt>
                <c:pt idx="9">
                  <c:v>96.890811268323787</c:v>
                </c:pt>
                <c:pt idx="10">
                  <c:v>104.00697613535476</c:v>
                </c:pt>
                <c:pt idx="11">
                  <c:v>97.089504075340088</c:v>
                </c:pt>
                <c:pt idx="12">
                  <c:v>98.228555673331002</c:v>
                </c:pt>
                <c:pt idx="13">
                  <c:v>99.094332029334197</c:v>
                </c:pt>
                <c:pt idx="14">
                  <c:v>100.11146505419953</c:v>
                </c:pt>
                <c:pt idx="15">
                  <c:v>100.94318174896078</c:v>
                </c:pt>
                <c:pt idx="16">
                  <c:v>101.69909620720554</c:v>
                </c:pt>
                <c:pt idx="17">
                  <c:v>102.42174346726621</c:v>
                </c:pt>
                <c:pt idx="18">
                  <c:v>103.14563961781498</c:v>
                </c:pt>
                <c:pt idx="19">
                  <c:v>103.87242811100366</c:v>
                </c:pt>
                <c:pt idx="20">
                  <c:v>104.64331909785</c:v>
                </c:pt>
                <c:pt idx="21">
                  <c:v>105.41219056349188</c:v>
                </c:pt>
                <c:pt idx="22">
                  <c:v>106.18456943720182</c:v>
                </c:pt>
                <c:pt idx="23">
                  <c:v>106.96729696827934</c:v>
                </c:pt>
                <c:pt idx="24">
                  <c:v>107.74135782564134</c:v>
                </c:pt>
                <c:pt idx="25">
                  <c:v>108.43641896698382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19.287813653890975</c:v>
                </c:pt>
                <c:pt idx="1">
                  <c:v>18.317587661248247</c:v>
                </c:pt>
                <c:pt idx="2">
                  <c:v>19.340242199141819</c:v>
                </c:pt>
                <c:pt idx="3">
                  <c:v>19.941748971712652</c:v>
                </c:pt>
                <c:pt idx="4">
                  <c:v>20.614376499118251</c:v>
                </c:pt>
                <c:pt idx="5">
                  <c:v>21.266256191749825</c:v>
                </c:pt>
                <c:pt idx="6">
                  <c:v>22.223419969780487</c:v>
                </c:pt>
                <c:pt idx="7">
                  <c:v>22.18268785300209</c:v>
                </c:pt>
                <c:pt idx="8">
                  <c:v>23.124762821229158</c:v>
                </c:pt>
                <c:pt idx="9">
                  <c:v>21.910656567736943</c:v>
                </c:pt>
                <c:pt idx="10">
                  <c:v>21.989939899838447</c:v>
                </c:pt>
                <c:pt idx="11">
                  <c:v>23.880521845415675</c:v>
                </c:pt>
                <c:pt idx="12">
                  <c:v>23.254640437964099</c:v>
                </c:pt>
                <c:pt idx="13">
                  <c:v>23.66767192659352</c:v>
                </c:pt>
                <c:pt idx="14">
                  <c:v>24.121253941215695</c:v>
                </c:pt>
                <c:pt idx="15">
                  <c:v>24.529760005756142</c:v>
                </c:pt>
                <c:pt idx="16">
                  <c:v>24.936001224181066</c:v>
                </c:pt>
                <c:pt idx="17">
                  <c:v>25.349778744724535</c:v>
                </c:pt>
                <c:pt idx="18" formatCode="General">
                  <c:v>25.764767889645348</c:v>
                </c:pt>
                <c:pt idx="19" formatCode="General">
                  <c:v>26.187161192277255</c:v>
                </c:pt>
                <c:pt idx="20" formatCode="General">
                  <c:v>26.637603210979659</c:v>
                </c:pt>
                <c:pt idx="21" formatCode="General">
                  <c:v>27.102898123044387</c:v>
                </c:pt>
                <c:pt idx="22">
                  <c:v>27.571116778919549</c:v>
                </c:pt>
                <c:pt idx="23">
                  <c:v>28.052014391894254</c:v>
                </c:pt>
                <c:pt idx="24">
                  <c:v>28.549465940446225</c:v>
                </c:pt>
                <c:pt idx="25">
                  <c:v>28.997365236792497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23.141804029948531</c:v>
                </c:pt>
                <c:pt idx="1">
                  <c:v>21.619006845963565</c:v>
                </c:pt>
                <c:pt idx="2">
                  <c:v>22.219849372922013</c:v>
                </c:pt>
                <c:pt idx="3">
                  <c:v>22.968699182629528</c:v>
                </c:pt>
                <c:pt idx="4">
                  <c:v>22.136641292514955</c:v>
                </c:pt>
                <c:pt idx="5">
                  <c:v>23.637730827340079</c:v>
                </c:pt>
                <c:pt idx="6">
                  <c:v>23.143533470196356</c:v>
                </c:pt>
                <c:pt idx="7">
                  <c:v>22.957563596531983</c:v>
                </c:pt>
                <c:pt idx="8">
                  <c:v>23.304455752102694</c:v>
                </c:pt>
                <c:pt idx="9">
                  <c:v>22.429851975075227</c:v>
                </c:pt>
                <c:pt idx="10">
                  <c:v>21.925537568723904</c:v>
                </c:pt>
                <c:pt idx="11">
                  <c:v>23.198184468593283</c:v>
                </c:pt>
                <c:pt idx="12">
                  <c:v>22.604506018127552</c:v>
                </c:pt>
                <c:pt idx="13">
                  <c:v>22.802175488569763</c:v>
                </c:pt>
                <c:pt idx="14">
                  <c:v>23.055173103259293</c:v>
                </c:pt>
                <c:pt idx="15">
                  <c:v>23.264162885815601</c:v>
                </c:pt>
                <c:pt idx="16">
                  <c:v>23.467654860180701</c:v>
                </c:pt>
                <c:pt idx="17">
                  <c:v>23.682999982968937</c:v>
                </c:pt>
                <c:pt idx="18" formatCode="General">
                  <c:v>23.943657938763963</c:v>
                </c:pt>
                <c:pt idx="19" formatCode="General">
                  <c:v>24.219461749635787</c:v>
                </c:pt>
                <c:pt idx="20" formatCode="General">
                  <c:v>24.516680866557195</c:v>
                </c:pt>
                <c:pt idx="21" formatCode="General">
                  <c:v>24.836439540634384</c:v>
                </c:pt>
                <c:pt idx="22">
                  <c:v>25.171446244932817</c:v>
                </c:pt>
                <c:pt idx="23">
                  <c:v>25.519158565255033</c:v>
                </c:pt>
                <c:pt idx="24">
                  <c:v>25.868853530630638</c:v>
                </c:pt>
                <c:pt idx="25">
                  <c:v>26.196425962999182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58.861879524120887</c:v>
                </c:pt>
                <c:pt idx="1">
                  <c:v>57.884726788516915</c:v>
                </c:pt>
                <c:pt idx="2">
                  <c:v>64.01088372187418</c:v>
                </c:pt>
                <c:pt idx="3">
                  <c:v>67.240750841608985</c:v>
                </c:pt>
                <c:pt idx="4">
                  <c:v>68.623585393906367</c:v>
                </c:pt>
                <c:pt idx="5">
                  <c:v>72.616552329462465</c:v>
                </c:pt>
                <c:pt idx="6">
                  <c:v>76.022317505376506</c:v>
                </c:pt>
                <c:pt idx="7">
                  <c:v>76.99411317334507</c:v>
                </c:pt>
                <c:pt idx="8">
                  <c:v>79.860807349395941</c:v>
                </c:pt>
                <c:pt idx="9">
                  <c:v>77.470219037657344</c:v>
                </c:pt>
                <c:pt idx="10">
                  <c:v>79.175420964125479</c:v>
                </c:pt>
                <c:pt idx="11">
                  <c:v>83.774195462989439</c:v>
                </c:pt>
                <c:pt idx="12">
                  <c:v>83.517538187360145</c:v>
                </c:pt>
                <c:pt idx="13">
                  <c:v>85.278893141668419</c:v>
                </c:pt>
                <c:pt idx="14">
                  <c:v>87.187066382135839</c:v>
                </c:pt>
                <c:pt idx="15">
                  <c:v>88.932694119749485</c:v>
                </c:pt>
                <c:pt idx="16">
                  <c:v>90.589360302323868</c:v>
                </c:pt>
                <c:pt idx="17">
                  <c:v>92.213606249503513</c:v>
                </c:pt>
                <c:pt idx="18" formatCode="General">
                  <c:v>93.822910349732879</c:v>
                </c:pt>
                <c:pt idx="19" formatCode="General">
                  <c:v>95.433389048940811</c:v>
                </c:pt>
                <c:pt idx="20" formatCode="General">
                  <c:v>97.076878240719225</c:v>
                </c:pt>
                <c:pt idx="21" formatCode="General">
                  <c:v>98.703369774641601</c:v>
                </c:pt>
                <c:pt idx="22" formatCode="General">
                  <c:v>100.34209538247441</c:v>
                </c:pt>
                <c:pt idx="23" formatCode="General">
                  <c:v>101.99109876568909</c:v>
                </c:pt>
                <c:pt idx="24" formatCode="General">
                  <c:v>103.62074926167452</c:v>
                </c:pt>
                <c:pt idx="25" formatCode="General">
                  <c:v>105.17334230010141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26.049988637015367</c:v>
                </c:pt>
                <c:pt idx="1">
                  <c:v>26.53097611965066</c:v>
                </c:pt>
                <c:pt idx="2">
                  <c:v>25.292380318564774</c:v>
                </c:pt>
                <c:pt idx="3">
                  <c:v>28.567806570403839</c:v>
                </c:pt>
                <c:pt idx="4">
                  <c:v>28.548749517997379</c:v>
                </c:pt>
                <c:pt idx="5">
                  <c:v>34.243291609620982</c:v>
                </c:pt>
                <c:pt idx="6">
                  <c:v>35.389244948206589</c:v>
                </c:pt>
                <c:pt idx="7">
                  <c:v>36.515551026348973</c:v>
                </c:pt>
                <c:pt idx="8">
                  <c:v>43.449742417498229</c:v>
                </c:pt>
                <c:pt idx="9">
                  <c:v>40.761270062384071</c:v>
                </c:pt>
                <c:pt idx="10">
                  <c:v>38.985644824403565</c:v>
                </c:pt>
                <c:pt idx="11">
                  <c:v>48.229176768006504</c:v>
                </c:pt>
                <c:pt idx="12">
                  <c:v>46.986348019791031</c:v>
                </c:pt>
                <c:pt idx="13">
                  <c:v>49.100349866710133</c:v>
                </c:pt>
                <c:pt idx="14">
                  <c:v>51.304378599249326</c:v>
                </c:pt>
                <c:pt idx="15">
                  <c:v>53.399068300583913</c:v>
                </c:pt>
                <c:pt idx="16">
                  <c:v>55.438772297175774</c:v>
                </c:pt>
                <c:pt idx="17">
                  <c:v>57.457525680662606</c:v>
                </c:pt>
                <c:pt idx="18" formatCode="General">
                  <c:v>59.461430295054036</c:v>
                </c:pt>
                <c:pt idx="19" formatCode="General">
                  <c:v>61.453816608058233</c:v>
                </c:pt>
                <c:pt idx="20" formatCode="General">
                  <c:v>63.457621118500377</c:v>
                </c:pt>
                <c:pt idx="21" formatCode="General">
                  <c:v>65.445898322512036</c:v>
                </c:pt>
                <c:pt idx="22" formatCode="General">
                  <c:v>67.420740858312811</c:v>
                </c:pt>
                <c:pt idx="23" formatCode="General">
                  <c:v>69.381734773712083</c:v>
                </c:pt>
                <c:pt idx="24" formatCode="General">
                  <c:v>71.316024135766114</c:v>
                </c:pt>
                <c:pt idx="25" formatCode="General">
                  <c:v>73.169545474896609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3.6466389993163353</c:v>
                </c:pt>
                <c:pt idx="1">
                  <c:v>3.8693726255521215</c:v>
                </c:pt>
                <c:pt idx="2">
                  <c:v>3.7539691775955406</c:v>
                </c:pt>
                <c:pt idx="3">
                  <c:v>4.1815740557873209</c:v>
                </c:pt>
                <c:pt idx="4">
                  <c:v>4.1367758148696456</c:v>
                </c:pt>
                <c:pt idx="5">
                  <c:v>5.0797710310625837</c:v>
                </c:pt>
                <c:pt idx="6">
                  <c:v>4.970571604386512</c:v>
                </c:pt>
                <c:pt idx="7">
                  <c:v>5.1799764066064258</c:v>
                </c:pt>
                <c:pt idx="8">
                  <c:v>6.2049876957341485</c:v>
                </c:pt>
                <c:pt idx="9">
                  <c:v>5.8230734067283896</c:v>
                </c:pt>
                <c:pt idx="10">
                  <c:v>5.5691756280762608</c:v>
                </c:pt>
                <c:pt idx="11">
                  <c:v>6.8483966833088656</c:v>
                </c:pt>
                <c:pt idx="12">
                  <c:v>6.6744464222935393</c:v>
                </c:pt>
                <c:pt idx="13">
                  <c:v>6.9627804424390503</c:v>
                </c:pt>
                <c:pt idx="14">
                  <c:v>7.2610632751368396</c:v>
                </c:pt>
                <c:pt idx="15">
                  <c:v>7.5426754397477138</c:v>
                </c:pt>
                <c:pt idx="16">
                  <c:v>7.8162170428576117</c:v>
                </c:pt>
                <c:pt idx="17">
                  <c:v>8.0850288241727259</c:v>
                </c:pt>
                <c:pt idx="18" formatCode="General">
                  <c:v>8.3566851847910897</c:v>
                </c:pt>
                <c:pt idx="19" formatCode="General">
                  <c:v>8.6254607089062194</c:v>
                </c:pt>
                <c:pt idx="20" formatCode="General">
                  <c:v>8.8961531775599507</c:v>
                </c:pt>
                <c:pt idx="21" formatCode="General">
                  <c:v>9.1638289192986786</c:v>
                </c:pt>
                <c:pt idx="22" formatCode="General">
                  <c:v>9.4305044471382917</c:v>
                </c:pt>
                <c:pt idx="23" formatCode="General">
                  <c:v>9.6928767766065942</c:v>
                </c:pt>
                <c:pt idx="24" formatCode="General">
                  <c:v>9.954268751485154</c:v>
                </c:pt>
                <c:pt idx="25" formatCode="General">
                  <c:v>10.207162874768548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31.424106106068091</c:v>
                </c:pt>
                <c:pt idx="1">
                  <c:v>30.715962543934424</c:v>
                </c:pt>
                <c:pt idx="2">
                  <c:v>34.08388466548076</c:v>
                </c:pt>
                <c:pt idx="3">
                  <c:v>28.07221962413541</c:v>
                </c:pt>
                <c:pt idx="4">
                  <c:v>26.622086837889118</c:v>
                </c:pt>
                <c:pt idx="5">
                  <c:v>28.494534617531226</c:v>
                </c:pt>
                <c:pt idx="6">
                  <c:v>29.48044200547271</c:v>
                </c:pt>
                <c:pt idx="7">
                  <c:v>27.36727746133478</c:v>
                </c:pt>
                <c:pt idx="8">
                  <c:v>26.555699330036703</c:v>
                </c:pt>
                <c:pt idx="9">
                  <c:v>25.537260090533536</c:v>
                </c:pt>
                <c:pt idx="10">
                  <c:v>19.894617189610965</c:v>
                </c:pt>
                <c:pt idx="11">
                  <c:v>19.165354529274293</c:v>
                </c:pt>
                <c:pt idx="12">
                  <c:v>19.101468732740447</c:v>
                </c:pt>
                <c:pt idx="13">
                  <c:v>17.951960636985856</c:v>
                </c:pt>
                <c:pt idx="14">
                  <c:v>16.873479278523394</c:v>
                </c:pt>
                <c:pt idx="15">
                  <c:v>16.172927395709838</c:v>
                </c:pt>
                <c:pt idx="16">
                  <c:v>15.519546347972364</c:v>
                </c:pt>
                <c:pt idx="17">
                  <c:v>14.861216748278997</c:v>
                </c:pt>
                <c:pt idx="18">
                  <c:v>14.178894463633249</c:v>
                </c:pt>
                <c:pt idx="19">
                  <c:v>13.503374046078505</c:v>
                </c:pt>
                <c:pt idx="20">
                  <c:v>12.828469348301702</c:v>
                </c:pt>
                <c:pt idx="21">
                  <c:v>12.152591742421096</c:v>
                </c:pt>
                <c:pt idx="22">
                  <c:v>11.476117878008003</c:v>
                </c:pt>
                <c:pt idx="23">
                  <c:v>10.805779879019031</c:v>
                </c:pt>
                <c:pt idx="24">
                  <c:v>10.1698703584459</c:v>
                </c:pt>
                <c:pt idx="25">
                  <c:v>9.9848611757081276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73.101950430085935</c:v>
                </c:pt>
                <c:pt idx="1">
                  <c:v>70.250601452556623</c:v>
                </c:pt>
                <c:pt idx="2">
                  <c:v>67.24802227630127</c:v>
                </c:pt>
                <c:pt idx="3">
                  <c:v>70.217029213612918</c:v>
                </c:pt>
                <c:pt idx="4">
                  <c:v>67.376248654797124</c:v>
                </c:pt>
                <c:pt idx="5">
                  <c:v>71.738778289108538</c:v>
                </c:pt>
                <c:pt idx="6">
                  <c:v>64.599384407891989</c:v>
                </c:pt>
                <c:pt idx="7">
                  <c:v>68.365869806537916</c:v>
                </c:pt>
                <c:pt idx="8">
                  <c:v>68.914245056465987</c:v>
                </c:pt>
                <c:pt idx="9">
                  <c:v>62.322240097416596</c:v>
                </c:pt>
                <c:pt idx="10">
                  <c:v>56.047327093284643</c:v>
                </c:pt>
                <c:pt idx="11">
                  <c:v>54.337339764222968</c:v>
                </c:pt>
                <c:pt idx="12">
                  <c:v>55.156980219331132</c:v>
                </c:pt>
                <c:pt idx="13">
                  <c:v>53.544415858799574</c:v>
                </c:pt>
                <c:pt idx="14">
                  <c:v>51.983514165703454</c:v>
                </c:pt>
                <c:pt idx="15">
                  <c:v>50.310767126552868</c:v>
                </c:pt>
                <c:pt idx="16">
                  <c:v>48.580720694882778</c:v>
                </c:pt>
                <c:pt idx="17">
                  <c:v>46.831836145845472</c:v>
                </c:pt>
                <c:pt idx="18">
                  <c:v>45.079910189613628</c:v>
                </c:pt>
                <c:pt idx="19">
                  <c:v>43.328740050628056</c:v>
                </c:pt>
                <c:pt idx="20">
                  <c:v>41.595754719198851</c:v>
                </c:pt>
                <c:pt idx="21">
                  <c:v>39.864891433846253</c:v>
                </c:pt>
                <c:pt idx="22">
                  <c:v>38.140923479170404</c:v>
                </c:pt>
                <c:pt idx="23">
                  <c:v>36.428357856705254</c:v>
                </c:pt>
                <c:pt idx="24">
                  <c:v>34.727411134991158</c:v>
                </c:pt>
                <c:pt idx="25">
                  <c:v>32.992034062840908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95.998095996637758</c:v>
                </c:pt>
                <c:pt idx="1">
                  <c:v>103.44298877995628</c:v>
                </c:pt>
                <c:pt idx="2">
                  <c:v>100.27699239136643</c:v>
                </c:pt>
                <c:pt idx="3">
                  <c:v>96.049476065682541</c:v>
                </c:pt>
                <c:pt idx="4">
                  <c:v>100.44975708788478</c:v>
                </c:pt>
                <c:pt idx="5">
                  <c:v>97.458220652723753</c:v>
                </c:pt>
                <c:pt idx="6">
                  <c:v>99.94340214463773</c:v>
                </c:pt>
                <c:pt idx="7">
                  <c:v>97.676166074666966</c:v>
                </c:pt>
                <c:pt idx="8">
                  <c:v>96.213786160210944</c:v>
                </c:pt>
                <c:pt idx="9">
                  <c:v>88.760617494144654</c:v>
                </c:pt>
                <c:pt idx="10">
                  <c:v>95.140360696581908</c:v>
                </c:pt>
                <c:pt idx="11">
                  <c:v>85.519326402848961</c:v>
                </c:pt>
                <c:pt idx="12">
                  <c:v>86.61451628906147</c:v>
                </c:pt>
                <c:pt idx="13">
                  <c:v>85.256420608899631</c:v>
                </c:pt>
                <c:pt idx="14">
                  <c:v>83.997606200576783</c:v>
                </c:pt>
                <c:pt idx="15">
                  <c:v>82.551762977123886</c:v>
                </c:pt>
                <c:pt idx="16">
                  <c:v>81.020631023220403</c:v>
                </c:pt>
                <c:pt idx="17">
                  <c:v>79.452264156576788</c:v>
                </c:pt>
                <c:pt idx="18">
                  <c:v>77.884104070950826</c:v>
                </c:pt>
                <c:pt idx="19">
                  <c:v>76.304168484471091</c:v>
                </c:pt>
                <c:pt idx="20">
                  <c:v>74.73652022033346</c:v>
                </c:pt>
                <c:pt idx="21">
                  <c:v>73.152891580109397</c:v>
                </c:pt>
                <c:pt idx="22">
                  <c:v>71.563485493842663</c:v>
                </c:pt>
                <c:pt idx="23">
                  <c:v>69.958682022838573</c:v>
                </c:pt>
                <c:pt idx="24">
                  <c:v>68.329999060918922</c:v>
                </c:pt>
                <c:pt idx="25">
                  <c:v>66.602843944909083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87.908722622916102</c:v>
                </c:pt>
                <c:pt idx="1">
                  <c:v>87.246777182621344</c:v>
                </c:pt>
                <c:pt idx="2">
                  <c:v>89.237775876753446</c:v>
                </c:pt>
                <c:pt idx="3">
                  <c:v>89.713695474426785</c:v>
                </c:pt>
                <c:pt idx="4">
                  <c:v>95.109778901022196</c:v>
                </c:pt>
                <c:pt idx="5">
                  <c:v>97.924864451400495</c:v>
                </c:pt>
                <c:pt idx="6">
                  <c:v>97.778683944051679</c:v>
                </c:pt>
                <c:pt idx="7">
                  <c:v>92.024794601625899</c:v>
                </c:pt>
                <c:pt idx="8">
                  <c:v>92.407513417326328</c:v>
                </c:pt>
                <c:pt idx="9">
                  <c:v>96.890811268323787</c:v>
                </c:pt>
                <c:pt idx="10">
                  <c:v>104.00697613535476</c:v>
                </c:pt>
                <c:pt idx="11">
                  <c:v>97.089504075340088</c:v>
                </c:pt>
                <c:pt idx="12">
                  <c:v>98.228555673331002</c:v>
                </c:pt>
                <c:pt idx="13">
                  <c:v>99.094332029334197</c:v>
                </c:pt>
                <c:pt idx="14">
                  <c:v>100.11146505419953</c:v>
                </c:pt>
                <c:pt idx="15">
                  <c:v>100.94318174896078</c:v>
                </c:pt>
                <c:pt idx="16">
                  <c:v>101.69909620720554</c:v>
                </c:pt>
                <c:pt idx="17">
                  <c:v>102.42174346726621</c:v>
                </c:pt>
                <c:pt idx="18">
                  <c:v>103.14563961781498</c:v>
                </c:pt>
                <c:pt idx="19">
                  <c:v>103.87242811100366</c:v>
                </c:pt>
                <c:pt idx="20">
                  <c:v>104.64331909785</c:v>
                </c:pt>
                <c:pt idx="21">
                  <c:v>105.41219056349188</c:v>
                </c:pt>
                <c:pt idx="22">
                  <c:v>106.18456943720182</c:v>
                </c:pt>
                <c:pt idx="23">
                  <c:v>106.96729696827934</c:v>
                </c:pt>
                <c:pt idx="24">
                  <c:v>107.74135782564134</c:v>
                </c:pt>
                <c:pt idx="25">
                  <c:v>108.43641896698382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19.287813653890975</c:v>
                </c:pt>
                <c:pt idx="1">
                  <c:v>18.317587661248247</c:v>
                </c:pt>
                <c:pt idx="2">
                  <c:v>19.340242199141819</c:v>
                </c:pt>
                <c:pt idx="3">
                  <c:v>19.941748971712652</c:v>
                </c:pt>
                <c:pt idx="4">
                  <c:v>20.614376499118251</c:v>
                </c:pt>
                <c:pt idx="5">
                  <c:v>21.266256191749825</c:v>
                </c:pt>
                <c:pt idx="6">
                  <c:v>22.223419969780487</c:v>
                </c:pt>
                <c:pt idx="7">
                  <c:v>22.18268785300209</c:v>
                </c:pt>
                <c:pt idx="8">
                  <c:v>23.124762821229158</c:v>
                </c:pt>
                <c:pt idx="9">
                  <c:v>21.910656567736943</c:v>
                </c:pt>
                <c:pt idx="10">
                  <c:v>21.989939899838447</c:v>
                </c:pt>
                <c:pt idx="11">
                  <c:v>23.880521845415675</c:v>
                </c:pt>
                <c:pt idx="12">
                  <c:v>23.254640437964099</c:v>
                </c:pt>
                <c:pt idx="13">
                  <c:v>23.66767192659352</c:v>
                </c:pt>
                <c:pt idx="14">
                  <c:v>24.121253941215695</c:v>
                </c:pt>
                <c:pt idx="15">
                  <c:v>24.529760005756142</c:v>
                </c:pt>
                <c:pt idx="16">
                  <c:v>24.936001224181066</c:v>
                </c:pt>
                <c:pt idx="17">
                  <c:v>25.349778744724535</c:v>
                </c:pt>
                <c:pt idx="18" formatCode="General">
                  <c:v>25.764767889645348</c:v>
                </c:pt>
                <c:pt idx="19" formatCode="General">
                  <c:v>26.187161192277255</c:v>
                </c:pt>
                <c:pt idx="20" formatCode="General">
                  <c:v>26.637603210979659</c:v>
                </c:pt>
                <c:pt idx="21" formatCode="General">
                  <c:v>27.102898123044387</c:v>
                </c:pt>
                <c:pt idx="22">
                  <c:v>27.571116778919549</c:v>
                </c:pt>
                <c:pt idx="23">
                  <c:v>28.052014391894254</c:v>
                </c:pt>
                <c:pt idx="24">
                  <c:v>28.549465940446225</c:v>
                </c:pt>
                <c:pt idx="25">
                  <c:v>28.997365236792497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23.141804029948531</c:v>
                </c:pt>
                <c:pt idx="1">
                  <c:v>21.619006845963565</c:v>
                </c:pt>
                <c:pt idx="2">
                  <c:v>22.219849372922013</c:v>
                </c:pt>
                <c:pt idx="3">
                  <c:v>22.968699182629528</c:v>
                </c:pt>
                <c:pt idx="4">
                  <c:v>22.136641292514955</c:v>
                </c:pt>
                <c:pt idx="5">
                  <c:v>23.637730827340079</c:v>
                </c:pt>
                <c:pt idx="6">
                  <c:v>23.143533470196356</c:v>
                </c:pt>
                <c:pt idx="7">
                  <c:v>22.957563596531983</c:v>
                </c:pt>
                <c:pt idx="8">
                  <c:v>23.304455752102694</c:v>
                </c:pt>
                <c:pt idx="9">
                  <c:v>22.429851975075227</c:v>
                </c:pt>
                <c:pt idx="10">
                  <c:v>21.925537568723904</c:v>
                </c:pt>
                <c:pt idx="11">
                  <c:v>23.198184468593283</c:v>
                </c:pt>
                <c:pt idx="12">
                  <c:v>22.604506018127552</c:v>
                </c:pt>
                <c:pt idx="13">
                  <c:v>22.802175488569763</c:v>
                </c:pt>
                <c:pt idx="14">
                  <c:v>23.055173103259293</c:v>
                </c:pt>
                <c:pt idx="15">
                  <c:v>23.264162885815601</c:v>
                </c:pt>
                <c:pt idx="16">
                  <c:v>23.467654860180701</c:v>
                </c:pt>
                <c:pt idx="17">
                  <c:v>23.682999982968937</c:v>
                </c:pt>
                <c:pt idx="18" formatCode="General">
                  <c:v>23.943657938763963</c:v>
                </c:pt>
                <c:pt idx="19" formatCode="General">
                  <c:v>24.219461749635787</c:v>
                </c:pt>
                <c:pt idx="20" formatCode="General">
                  <c:v>24.516680866557195</c:v>
                </c:pt>
                <c:pt idx="21" formatCode="General">
                  <c:v>24.836439540634384</c:v>
                </c:pt>
                <c:pt idx="22">
                  <c:v>25.171446244932817</c:v>
                </c:pt>
                <c:pt idx="23">
                  <c:v>25.519158565255033</c:v>
                </c:pt>
                <c:pt idx="24">
                  <c:v>25.868853530630638</c:v>
                </c:pt>
                <c:pt idx="25">
                  <c:v>26.196425962999182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58.861879524120887</c:v>
                </c:pt>
                <c:pt idx="1">
                  <c:v>57.884726788516915</c:v>
                </c:pt>
                <c:pt idx="2">
                  <c:v>64.01088372187418</c:v>
                </c:pt>
                <c:pt idx="3">
                  <c:v>67.240750841608985</c:v>
                </c:pt>
                <c:pt idx="4">
                  <c:v>68.623585393906367</c:v>
                </c:pt>
                <c:pt idx="5">
                  <c:v>72.616552329462465</c:v>
                </c:pt>
                <c:pt idx="6">
                  <c:v>76.022317505376506</c:v>
                </c:pt>
                <c:pt idx="7">
                  <c:v>76.99411317334507</c:v>
                </c:pt>
                <c:pt idx="8">
                  <c:v>79.860807349395941</c:v>
                </c:pt>
                <c:pt idx="9">
                  <c:v>77.470219037657344</c:v>
                </c:pt>
                <c:pt idx="10">
                  <c:v>79.175420964125479</c:v>
                </c:pt>
                <c:pt idx="11">
                  <c:v>83.774195462989439</c:v>
                </c:pt>
                <c:pt idx="12">
                  <c:v>83.517538187360145</c:v>
                </c:pt>
                <c:pt idx="13">
                  <c:v>85.278893141668419</c:v>
                </c:pt>
                <c:pt idx="14">
                  <c:v>87.187066382135839</c:v>
                </c:pt>
                <c:pt idx="15">
                  <c:v>88.932694119749485</c:v>
                </c:pt>
                <c:pt idx="16">
                  <c:v>90.589360302323868</c:v>
                </c:pt>
                <c:pt idx="17">
                  <c:v>92.213606249503513</c:v>
                </c:pt>
                <c:pt idx="18" formatCode="General">
                  <c:v>93.822910349732879</c:v>
                </c:pt>
                <c:pt idx="19" formatCode="General">
                  <c:v>95.433389048940811</c:v>
                </c:pt>
                <c:pt idx="20" formatCode="General">
                  <c:v>97.076878240719225</c:v>
                </c:pt>
                <c:pt idx="21" formatCode="General">
                  <c:v>98.703369774641601</c:v>
                </c:pt>
                <c:pt idx="22" formatCode="General">
                  <c:v>100.34209538247441</c:v>
                </c:pt>
                <c:pt idx="23" formatCode="General">
                  <c:v>101.99109876568909</c:v>
                </c:pt>
                <c:pt idx="24" formatCode="General">
                  <c:v>103.62074926167452</c:v>
                </c:pt>
                <c:pt idx="25" formatCode="General">
                  <c:v>105.17334230010141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26.049988637015367</c:v>
                </c:pt>
                <c:pt idx="1">
                  <c:v>26.53097611965066</c:v>
                </c:pt>
                <c:pt idx="2">
                  <c:v>25.292380318564774</c:v>
                </c:pt>
                <c:pt idx="3">
                  <c:v>28.567806570403839</c:v>
                </c:pt>
                <c:pt idx="4">
                  <c:v>28.548749517997379</c:v>
                </c:pt>
                <c:pt idx="5">
                  <c:v>34.243291609620982</c:v>
                </c:pt>
                <c:pt idx="6">
                  <c:v>35.389244948206589</c:v>
                </c:pt>
                <c:pt idx="7">
                  <c:v>36.515551026348973</c:v>
                </c:pt>
                <c:pt idx="8">
                  <c:v>43.449742417498229</c:v>
                </c:pt>
                <c:pt idx="9">
                  <c:v>40.761270062384071</c:v>
                </c:pt>
                <c:pt idx="10">
                  <c:v>38.985644824403565</c:v>
                </c:pt>
                <c:pt idx="11">
                  <c:v>48.229176768006504</c:v>
                </c:pt>
                <c:pt idx="12">
                  <c:v>46.986348019791031</c:v>
                </c:pt>
                <c:pt idx="13">
                  <c:v>49.100349866710133</c:v>
                </c:pt>
                <c:pt idx="14">
                  <c:v>51.304378599249326</c:v>
                </c:pt>
                <c:pt idx="15">
                  <c:v>53.399068300583913</c:v>
                </c:pt>
                <c:pt idx="16">
                  <c:v>55.438772297175774</c:v>
                </c:pt>
                <c:pt idx="17">
                  <c:v>57.457525680662606</c:v>
                </c:pt>
                <c:pt idx="18" formatCode="General">
                  <c:v>59.461430295054036</c:v>
                </c:pt>
                <c:pt idx="19" formatCode="General">
                  <c:v>61.453816608058233</c:v>
                </c:pt>
                <c:pt idx="20" formatCode="General">
                  <c:v>63.457621118500377</c:v>
                </c:pt>
                <c:pt idx="21" formatCode="General">
                  <c:v>65.445898322512036</c:v>
                </c:pt>
                <c:pt idx="22" formatCode="General">
                  <c:v>67.420740858312811</c:v>
                </c:pt>
                <c:pt idx="23" formatCode="General">
                  <c:v>69.381734773712083</c:v>
                </c:pt>
                <c:pt idx="24" formatCode="General">
                  <c:v>71.316024135766114</c:v>
                </c:pt>
                <c:pt idx="25" formatCode="General">
                  <c:v>73.169545474896609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3.6466389993163353</c:v>
                </c:pt>
                <c:pt idx="1">
                  <c:v>3.8693726255521215</c:v>
                </c:pt>
                <c:pt idx="2">
                  <c:v>3.7539691775955406</c:v>
                </c:pt>
                <c:pt idx="3">
                  <c:v>4.1815740557873209</c:v>
                </c:pt>
                <c:pt idx="4">
                  <c:v>4.1367758148696456</c:v>
                </c:pt>
                <c:pt idx="5">
                  <c:v>5.0797710310625837</c:v>
                </c:pt>
                <c:pt idx="6">
                  <c:v>4.970571604386512</c:v>
                </c:pt>
                <c:pt idx="7">
                  <c:v>5.1799764066064258</c:v>
                </c:pt>
                <c:pt idx="8">
                  <c:v>6.2049876957341485</c:v>
                </c:pt>
                <c:pt idx="9">
                  <c:v>5.8230734067283896</c:v>
                </c:pt>
                <c:pt idx="10">
                  <c:v>5.5691756280762608</c:v>
                </c:pt>
                <c:pt idx="11">
                  <c:v>6.8483966833088656</c:v>
                </c:pt>
                <c:pt idx="12">
                  <c:v>6.6744464222935393</c:v>
                </c:pt>
                <c:pt idx="13">
                  <c:v>6.9627804424390503</c:v>
                </c:pt>
                <c:pt idx="14">
                  <c:v>7.2610632751368396</c:v>
                </c:pt>
                <c:pt idx="15">
                  <c:v>7.5426754397477138</c:v>
                </c:pt>
                <c:pt idx="16">
                  <c:v>7.8162170428576117</c:v>
                </c:pt>
                <c:pt idx="17">
                  <c:v>8.0850288241727259</c:v>
                </c:pt>
                <c:pt idx="18" formatCode="General">
                  <c:v>8.3566851847910897</c:v>
                </c:pt>
                <c:pt idx="19" formatCode="General">
                  <c:v>8.6254607089062194</c:v>
                </c:pt>
                <c:pt idx="20" formatCode="General">
                  <c:v>8.8961531775599507</c:v>
                </c:pt>
                <c:pt idx="21" formatCode="General">
                  <c:v>9.1638289192986786</c:v>
                </c:pt>
                <c:pt idx="22" formatCode="General">
                  <c:v>9.4305044471382917</c:v>
                </c:pt>
                <c:pt idx="23" formatCode="General">
                  <c:v>9.6928767766065942</c:v>
                </c:pt>
                <c:pt idx="24" formatCode="General">
                  <c:v>9.954268751485154</c:v>
                </c:pt>
                <c:pt idx="25" formatCode="General">
                  <c:v>10.207162874768548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24.523954185559763</c:v>
                </c:pt>
                <c:pt idx="1">
                  <c:v>15.536789549843844</c:v>
                </c:pt>
                <c:pt idx="2">
                  <c:v>17.560076443707022</c:v>
                </c:pt>
                <c:pt idx="3">
                  <c:v>17.021244909325901</c:v>
                </c:pt>
                <c:pt idx="4">
                  <c:v>18.80908140845515</c:v>
                </c:pt>
                <c:pt idx="5">
                  <c:v>21.69471112887231</c:v>
                </c:pt>
                <c:pt idx="6">
                  <c:v>7.0851618352805179</c:v>
                </c:pt>
                <c:pt idx="7">
                  <c:v>7.1571822010121524</c:v>
                </c:pt>
                <c:pt idx="8">
                  <c:v>4.2968714514617661</c:v>
                </c:pt>
                <c:pt idx="9">
                  <c:v>5.8970737793840557</c:v>
                </c:pt>
                <c:pt idx="10">
                  <c:v>22.332402702294488</c:v>
                </c:pt>
                <c:pt idx="11">
                  <c:v>44.282109684996286</c:v>
                </c:pt>
                <c:pt idx="12">
                  <c:v>11.295198180003263</c:v>
                </c:pt>
                <c:pt idx="13">
                  <c:v>8.7073931390147798</c:v>
                </c:pt>
                <c:pt idx="14">
                  <c:v>15.915989995387211</c:v>
                </c:pt>
                <c:pt idx="15">
                  <c:v>16.551294550227681</c:v>
                </c:pt>
                <c:pt idx="16">
                  <c:v>11.311507400557058</c:v>
                </c:pt>
                <c:pt idx="17">
                  <c:v>33.664285785010208</c:v>
                </c:pt>
                <c:pt idx="18">
                  <c:v>10.791936736667727</c:v>
                </c:pt>
                <c:pt idx="19">
                  <c:v>0.46345010188848662</c:v>
                </c:pt>
                <c:pt idx="20">
                  <c:v>32.622060975062318</c:v>
                </c:pt>
                <c:pt idx="21">
                  <c:v>7.8759575350962088</c:v>
                </c:pt>
                <c:pt idx="22">
                  <c:v>17.370783669444389</c:v>
                </c:pt>
                <c:pt idx="23">
                  <c:v>17.569413630628773</c:v>
                </c:pt>
                <c:pt idx="24">
                  <c:v>10.67690267769315</c:v>
                </c:pt>
                <c:pt idx="25">
                  <c:v>51.447166343125417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29.620923152537905</c:v>
                </c:pt>
                <c:pt idx="1">
                  <c:v>15.961204425249392</c:v>
                </c:pt>
                <c:pt idx="2">
                  <c:v>21.147604743448646</c:v>
                </c:pt>
                <c:pt idx="3">
                  <c:v>18.453387906795506</c:v>
                </c:pt>
                <c:pt idx="4">
                  <c:v>19.5026520663688</c:v>
                </c:pt>
                <c:pt idx="5">
                  <c:v>28.195245584208109</c:v>
                </c:pt>
                <c:pt idx="6">
                  <c:v>8.9682746195598764</c:v>
                </c:pt>
                <c:pt idx="7">
                  <c:v>7.7617183914654584</c:v>
                </c:pt>
                <c:pt idx="8">
                  <c:v>4.9786204526087339</c:v>
                </c:pt>
                <c:pt idx="9">
                  <c:v>7.0556706035925316</c:v>
                </c:pt>
                <c:pt idx="10">
                  <c:v>24.693244958650428</c:v>
                </c:pt>
                <c:pt idx="11">
                  <c:v>44.589995660364096</c:v>
                </c:pt>
                <c:pt idx="12">
                  <c:v>9.6682898206248993</c:v>
                </c:pt>
                <c:pt idx="13">
                  <c:v>6.2957683762853529</c:v>
                </c:pt>
                <c:pt idx="14">
                  <c:v>13.845154770555379</c:v>
                </c:pt>
                <c:pt idx="15">
                  <c:v>13.190411001333899</c:v>
                </c:pt>
                <c:pt idx="16">
                  <c:v>9.1478110018597807</c:v>
                </c:pt>
                <c:pt idx="17">
                  <c:v>30.620717023532396</c:v>
                </c:pt>
                <c:pt idx="18">
                  <c:v>10.759783253529006</c:v>
                </c:pt>
                <c:pt idx="19">
                  <c:v>0.50792793636239031</c:v>
                </c:pt>
                <c:pt idx="20">
                  <c:v>29.624490012511824</c:v>
                </c:pt>
                <c:pt idx="21">
                  <c:v>8.3412757956852204</c:v>
                </c:pt>
                <c:pt idx="22">
                  <c:v>14.724850526255604</c:v>
                </c:pt>
                <c:pt idx="23">
                  <c:v>14.824590088535395</c:v>
                </c:pt>
                <c:pt idx="24">
                  <c:v>7.8344182098662181</c:v>
                </c:pt>
                <c:pt idx="25">
                  <c:v>42.420969618213213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29.996245465980628</c:v>
                </c:pt>
                <c:pt idx="1">
                  <c:v>22.049987393637014</c:v>
                </c:pt>
                <c:pt idx="2">
                  <c:v>24.832903190124789</c:v>
                </c:pt>
                <c:pt idx="3">
                  <c:v>21.671186561718319</c:v>
                </c:pt>
                <c:pt idx="4">
                  <c:v>21.639192988393837</c:v>
                </c:pt>
                <c:pt idx="5">
                  <c:v>35.267586143493226</c:v>
                </c:pt>
                <c:pt idx="6">
                  <c:v>8.4189053867793344</c:v>
                </c:pt>
                <c:pt idx="7">
                  <c:v>8.5586536439030549</c:v>
                </c:pt>
                <c:pt idx="8">
                  <c:v>6.7661748097784935</c:v>
                </c:pt>
                <c:pt idx="9">
                  <c:v>7.0407432388017543</c:v>
                </c:pt>
                <c:pt idx="10">
                  <c:v>24.875248322894443</c:v>
                </c:pt>
                <c:pt idx="11">
                  <c:v>40.350057112816195</c:v>
                </c:pt>
                <c:pt idx="12">
                  <c:v>8.4842703606591208</c:v>
                </c:pt>
                <c:pt idx="13">
                  <c:v>6.9124284411720121</c:v>
                </c:pt>
                <c:pt idx="14">
                  <c:v>12.568294463098148</c:v>
                </c:pt>
                <c:pt idx="15">
                  <c:v>11.431013276223926</c:v>
                </c:pt>
                <c:pt idx="16">
                  <c:v>8.3727154089194329</c:v>
                </c:pt>
                <c:pt idx="17">
                  <c:v>36.313880052891669</c:v>
                </c:pt>
                <c:pt idx="18">
                  <c:v>10.032422168846489</c:v>
                </c:pt>
                <c:pt idx="19">
                  <c:v>0.44415953954659831</c:v>
                </c:pt>
                <c:pt idx="20">
                  <c:v>25.696832101632655</c:v>
                </c:pt>
                <c:pt idx="21">
                  <c:v>12.653564562149809</c:v>
                </c:pt>
                <c:pt idx="22">
                  <c:v>16.330590655371108</c:v>
                </c:pt>
                <c:pt idx="23">
                  <c:v>15.106375124936594</c:v>
                </c:pt>
                <c:pt idx="24">
                  <c:v>5.8810310444651552</c:v>
                </c:pt>
                <c:pt idx="25">
                  <c:v>40.065538541766315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5.0969689669781424</c:v>
                </c:pt>
                <c:pt idx="1">
                  <c:v>0.42441487540554768</c:v>
                </c:pt>
                <c:pt idx="2">
                  <c:v>3.5875282997416242</c:v>
                </c:pt>
                <c:pt idx="3">
                  <c:v>1.4321429974696045</c:v>
                </c:pt>
                <c:pt idx="4">
                  <c:v>0.69357065791365002</c:v>
                </c:pt>
                <c:pt idx="5">
                  <c:v>6.5005344553357993</c:v>
                </c:pt>
                <c:pt idx="6">
                  <c:v>1.8831127842793585</c:v>
                </c:pt>
                <c:pt idx="7">
                  <c:v>0.60453619045330598</c:v>
                </c:pt>
                <c:pt idx="8">
                  <c:v>0.68174900114696779</c:v>
                </c:pt>
                <c:pt idx="9">
                  <c:v>1.1585968242084759</c:v>
                </c:pt>
                <c:pt idx="10">
                  <c:v>2.3608422563559408</c:v>
                </c:pt>
                <c:pt idx="11">
                  <c:v>0.30788597536781026</c:v>
                </c:pt>
                <c:pt idx="12">
                  <c:v>-1.6269083593783638</c:v>
                </c:pt>
                <c:pt idx="13">
                  <c:v>-2.4116247627294269</c:v>
                </c:pt>
                <c:pt idx="14">
                  <c:v>-2.070835224831832</c:v>
                </c:pt>
                <c:pt idx="15">
                  <c:v>-3.3608835488937814</c:v>
                </c:pt>
                <c:pt idx="16">
                  <c:v>-2.1636963986972777</c:v>
                </c:pt>
                <c:pt idx="17">
                  <c:v>-3.0435687614778111</c:v>
                </c:pt>
                <c:pt idx="18">
                  <c:v>-3.2153483138721128E-2</c:v>
                </c:pt>
                <c:pt idx="19">
                  <c:v>4.4477834473903688E-2</c:v>
                </c:pt>
                <c:pt idx="20">
                  <c:v>-2.997570962550494</c:v>
                </c:pt>
                <c:pt idx="21">
                  <c:v>0.4653182605890116</c:v>
                </c:pt>
                <c:pt idx="22">
                  <c:v>-2.6459331431887847</c:v>
                </c:pt>
                <c:pt idx="23">
                  <c:v>-2.7448235420933784</c:v>
                </c:pt>
                <c:pt idx="24">
                  <c:v>-2.8424844678269316</c:v>
                </c:pt>
                <c:pt idx="25">
                  <c:v>-9.0261967249122037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0.37532231344272304</c:v>
                </c:pt>
                <c:pt idx="1">
                  <c:v>6.0887829683876227</c:v>
                </c:pt>
                <c:pt idx="2">
                  <c:v>3.6852984466761427</c:v>
                </c:pt>
                <c:pt idx="3">
                  <c:v>3.217798654922813</c:v>
                </c:pt>
                <c:pt idx="4">
                  <c:v>2.1365409220250378</c:v>
                </c:pt>
                <c:pt idx="5">
                  <c:v>7.0723405592851165</c:v>
                </c:pt>
                <c:pt idx="6">
                  <c:v>-0.54936923278054195</c:v>
                </c:pt>
                <c:pt idx="7">
                  <c:v>0.79693525243759655</c:v>
                </c:pt>
                <c:pt idx="8">
                  <c:v>1.7875543571697596</c:v>
                </c:pt>
                <c:pt idx="9">
                  <c:v>-1.4927364790777276E-2</c:v>
                </c:pt>
                <c:pt idx="10">
                  <c:v>0.18200336424401442</c:v>
                </c:pt>
                <c:pt idx="11">
                  <c:v>-4.2399385475479008</c:v>
                </c:pt>
                <c:pt idx="12">
                  <c:v>-1.1840194599657785</c:v>
                </c:pt>
                <c:pt idx="13">
                  <c:v>0.61666006488665914</c:v>
                </c:pt>
                <c:pt idx="14">
                  <c:v>-1.2768603074572304</c:v>
                </c:pt>
                <c:pt idx="15">
                  <c:v>-1.7593977251099737</c:v>
                </c:pt>
                <c:pt idx="16">
                  <c:v>-0.7750955929403478</c:v>
                </c:pt>
                <c:pt idx="17">
                  <c:v>5.6931630293592725</c:v>
                </c:pt>
                <c:pt idx="18">
                  <c:v>-0.72736108468251714</c:v>
                </c:pt>
                <c:pt idx="19">
                  <c:v>-6.3768396815791994E-2</c:v>
                </c:pt>
                <c:pt idx="20">
                  <c:v>-3.9276579108791694</c:v>
                </c:pt>
                <c:pt idx="21">
                  <c:v>4.3122887664645884</c:v>
                </c:pt>
                <c:pt idx="22">
                  <c:v>1.6057401291155031</c:v>
                </c:pt>
                <c:pt idx="23">
                  <c:v>0.28178503640119956</c:v>
                </c:pt>
                <c:pt idx="24">
                  <c:v>-1.9533871654010628</c:v>
                </c:pt>
                <c:pt idx="25">
                  <c:v>-2.355431076446898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5.4201375117269528</c:v>
                </c:pt>
                <c:pt idx="1">
                  <c:v>6.6904408173146246</c:v>
                </c:pt>
                <c:pt idx="2">
                  <c:v>6.4960684047948316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3.4338481964911476</c:v>
                </c:pt>
                <c:pt idx="1">
                  <c:v>3.6051372548475706</c:v>
                </c:pt>
                <c:pt idx="2">
                  <c:v>4.7752051701396852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1.5659200449278432</c:v>
                </c:pt>
                <c:pt idx="1">
                  <c:v>2.0256529570871686</c:v>
                </c:pt>
                <c:pt idx="2">
                  <c:v>1.8232210210454201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1.5818375549246682</c:v>
                </c:pt>
                <c:pt idx="1">
                  <c:v>1.7531296128531646</c:v>
                </c:pt>
                <c:pt idx="2">
                  <c:v>1.853485283243038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0.94966879977495622</c:v>
                </c:pt>
                <c:pt idx="1">
                  <c:v>1.1245147667586104</c:v>
                </c:pt>
                <c:pt idx="2">
                  <c:v>1.4653011975438521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1.3033359367422659</c:v>
                </c:pt>
                <c:pt idx="1">
                  <c:v>1.5936554832106185</c:v>
                </c:pt>
                <c:pt idx="2">
                  <c:v>1.5247624824154868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4.9357739252739457</c:v>
                </c:pt>
                <c:pt idx="1">
                  <c:v>5.5774323147369032</c:v>
                </c:pt>
                <c:pt idx="2">
                  <c:v>5.3870513519781777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9.7869667340751221</c:v>
                </c:pt>
                <c:pt idx="1">
                  <c:v>10.071486478449659</c:v>
                </c:pt>
                <c:pt idx="2">
                  <c:v>8.7383179818122372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2.4963970693549187</c:v>
                </c:pt>
                <c:pt idx="1">
                  <c:v>2.1837645139021986</c:v>
                </c:pt>
                <c:pt idx="2">
                  <c:v>1.8373766373568776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7.4402788721677524</c:v>
                </c:pt>
                <c:pt idx="1">
                  <c:v>6.9162630068850204</c:v>
                </c:pt>
                <c:pt idx="2">
                  <c:v>7.8642325131868622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2.3851692385332912</c:v>
                </c:pt>
                <c:pt idx="1">
                  <c:v>2.4302987686830737</c:v>
                </c:pt>
                <c:pt idx="2">
                  <c:v>2.1726485985894155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0.10242896651383253</c:v>
                </c:pt>
                <c:pt idx="1">
                  <c:v>0.11472504689315059</c:v>
                </c:pt>
                <c:pt idx="2">
                  <c:v>9.6188396471456633E-2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7.2099325852146761</c:v>
                </c:pt>
                <c:pt idx="1">
                  <c:v>6.69124645951005</c:v>
                </c:pt>
                <c:pt idx="2">
                  <c:v>5.5649757669855866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1.7406969754445056</c:v>
                </c:pt>
                <c:pt idx="1">
                  <c:v>1.8840335179475804</c:v>
                </c:pt>
                <c:pt idx="2">
                  <c:v>2.7402903157808827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3.8391865953773578</c:v>
                </c:pt>
                <c:pt idx="1">
                  <c:v>3.3258835480040219</c:v>
                </c:pt>
                <c:pt idx="2">
                  <c:v>3.5365970754008798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3.8830866000594031</c:v>
                </c:pt>
                <c:pt idx="1">
                  <c:v>3.3484115980293843</c:v>
                </c:pt>
                <c:pt idx="2">
                  <c:v>3.2714776344717142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3.8810229509143404</c:v>
                </c:pt>
                <c:pt idx="1">
                  <c:v>4.776582999638304</c:v>
                </c:pt>
                <c:pt idx="2">
                  <c:v>5.3778809749923724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3.7619336315532652</c:v>
                </c:pt>
                <c:pt idx="1">
                  <c:v>4.168043616790067</c:v>
                </c:pt>
                <c:pt idx="2">
                  <c:v>4.6931710329431544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4.1570705495414302</c:v>
                </c:pt>
                <c:pt idx="1">
                  <c:v>4.405039598488667</c:v>
                </c:pt>
                <c:pt idx="2">
                  <c:v>4.6862424177914566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4.7948351520294192</c:v>
                </c:pt>
                <c:pt idx="1">
                  <c:v>6.3684248103737238</c:v>
                </c:pt>
                <c:pt idx="2">
                  <c:v>7.6376442618445104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1.9244558942259606</c:v>
                </c:pt>
                <c:pt idx="1">
                  <c:v>1.4220173187765486</c:v>
                </c:pt>
                <c:pt idx="2">
                  <c:v>1.4969742812655946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3.5176568084222279</c:v>
                </c:pt>
                <c:pt idx="1">
                  <c:v>3.1271877693327559</c:v>
                </c:pt>
                <c:pt idx="2">
                  <c:v>2.7218239914886833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3.6580680171126025</c:v>
                </c:pt>
                <c:pt idx="1">
                  <c:v>2.9793016141334885</c:v>
                </c:pt>
                <c:pt idx="2">
                  <c:v>2.475531288163531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2.5000016356268091</c:v>
                </c:pt>
                <c:pt idx="1">
                  <c:v>2.0662046149185813</c:v>
                </c:pt>
                <c:pt idx="2">
                  <c:v>1.813217993962108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2.3597450996095017</c:v>
                </c:pt>
                <c:pt idx="1">
                  <c:v>1.7695502297912336</c:v>
                </c:pt>
                <c:pt idx="2">
                  <c:v>1.2736120591790439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11.370544654361806</c:v>
                </c:pt>
                <c:pt idx="1">
                  <c:v>9.5815712826438411</c:v>
                </c:pt>
                <c:pt idx="2">
                  <c:v>8.6767018671531311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-4.3088182418479661</c:v>
                </c:pt>
                <c:pt idx="1">
                  <c:v>1.8875251655167027</c:v>
                </c:pt>
                <c:pt idx="2">
                  <c:v>0.38463085558541366</c:v>
                </c:pt>
                <c:pt idx="3">
                  <c:v>4.9020335478609596</c:v>
                </c:pt>
                <c:pt idx="4">
                  <c:v>-3.194693560620891</c:v>
                </c:pt>
                <c:pt idx="5">
                  <c:v>-5.4239580075136828</c:v>
                </c:pt>
                <c:pt idx="6">
                  <c:v>2.2021963762800496</c:v>
                </c:pt>
                <c:pt idx="7">
                  <c:v>16.111978582909103</c:v>
                </c:pt>
                <c:pt idx="8">
                  <c:v>6.4641052818303493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18.505904853481649</c:v>
                </c:pt>
                <c:pt idx="1">
                  <c:v>16.643716540438273</c:v>
                </c:pt>
                <c:pt idx="2">
                  <c:v>17.816265553425318</c:v>
                </c:pt>
                <c:pt idx="3">
                  <c:v>29.391884935831467</c:v>
                </c:pt>
                <c:pt idx="4">
                  <c:v>14.407814291010872</c:v>
                </c:pt>
                <c:pt idx="5">
                  <c:v>19.910054284517294</c:v>
                </c:pt>
                <c:pt idx="6">
                  <c:v>26.80169366554474</c:v>
                </c:pt>
                <c:pt idx="7">
                  <c:v>61.950886218622522</c:v>
                </c:pt>
                <c:pt idx="8">
                  <c:v>32.397368152730849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0.37532231344272304</c:v>
                </c:pt>
                <c:pt idx="1">
                  <c:v>6.0887829683876227</c:v>
                </c:pt>
                <c:pt idx="2">
                  <c:v>3.6852984466761427</c:v>
                </c:pt>
                <c:pt idx="3">
                  <c:v>3.217798654922813</c:v>
                </c:pt>
                <c:pt idx="4">
                  <c:v>2.1365409220250378</c:v>
                </c:pt>
                <c:pt idx="5">
                  <c:v>7.0723405592851165</c:v>
                </c:pt>
                <c:pt idx="6">
                  <c:v>-0.54936923278054195</c:v>
                </c:pt>
                <c:pt idx="7">
                  <c:v>0.79693525243759655</c:v>
                </c:pt>
                <c:pt idx="8">
                  <c:v>1.7875543571697596</c:v>
                </c:pt>
                <c:pt idx="9">
                  <c:v>-1.4927364790777276E-2</c:v>
                </c:pt>
                <c:pt idx="10">
                  <c:v>0.18200336424401442</c:v>
                </c:pt>
                <c:pt idx="11">
                  <c:v>-4.2399385475479008</c:v>
                </c:pt>
                <c:pt idx="12">
                  <c:v>-1.1840194599657785</c:v>
                </c:pt>
                <c:pt idx="13">
                  <c:v>0.61666006488665914</c:v>
                </c:pt>
                <c:pt idx="14">
                  <c:v>-1.2768603074572304</c:v>
                </c:pt>
                <c:pt idx="15">
                  <c:v>-1.7593977251099737</c:v>
                </c:pt>
                <c:pt idx="16">
                  <c:v>-0.7750955929403478</c:v>
                </c:pt>
                <c:pt idx="17">
                  <c:v>5.6931630293592725</c:v>
                </c:pt>
                <c:pt idx="18">
                  <c:v>-0.72736108468251714</c:v>
                </c:pt>
                <c:pt idx="19">
                  <c:v>-6.3768396815791994E-2</c:v>
                </c:pt>
                <c:pt idx="20">
                  <c:v>-3.9276579108791694</c:v>
                </c:pt>
                <c:pt idx="21">
                  <c:v>4.3122887664645884</c:v>
                </c:pt>
                <c:pt idx="22">
                  <c:v>1.6057401291155031</c:v>
                </c:pt>
                <c:pt idx="23">
                  <c:v>0.28178503640119956</c:v>
                </c:pt>
                <c:pt idx="24">
                  <c:v>-1.9533871654010628</c:v>
                </c:pt>
                <c:pt idx="25">
                  <c:v>-2.355431076446898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15.147016437321476</c:v>
                </c:pt>
                <c:pt idx="1">
                  <c:v>17.250351715409366</c:v>
                </c:pt>
                <c:pt idx="2">
                  <c:v>12.470248231005916</c:v>
                </c:pt>
                <c:pt idx="3">
                  <c:v>13.995116128577841</c:v>
                </c:pt>
                <c:pt idx="4">
                  <c:v>12.763961621146777</c:v>
                </c:pt>
                <c:pt idx="5">
                  <c:v>22.721560237892</c:v>
                </c:pt>
                <c:pt idx="6">
                  <c:v>2.8079885369557931</c:v>
                </c:pt>
                <c:pt idx="7">
                  <c:v>5.3822280541497358</c:v>
                </c:pt>
                <c:pt idx="8">
                  <c:v>3.8809798972843019</c:v>
                </c:pt>
                <c:pt idx="9">
                  <c:v>3.2029628583995793</c:v>
                </c:pt>
                <c:pt idx="10">
                  <c:v>11.527534318755334</c:v>
                </c:pt>
                <c:pt idx="11">
                  <c:v>15.974541003455624</c:v>
                </c:pt>
                <c:pt idx="12">
                  <c:v>3.9355132810616738</c:v>
                </c:pt>
                <c:pt idx="13">
                  <c:v>4.2782137278273993</c:v>
                </c:pt>
                <c:pt idx="14">
                  <c:v>3.7706186651619751</c:v>
                </c:pt>
                <c:pt idx="15">
                  <c:v>3.4574384116510295</c:v>
                </c:pt>
                <c:pt idx="16">
                  <c:v>2.9015434863704694</c:v>
                </c:pt>
                <c:pt idx="17">
                  <c:v>24.86844186636781</c:v>
                </c:pt>
                <c:pt idx="18">
                  <c:v>4.3841801850665689</c:v>
                </c:pt>
                <c:pt idx="19">
                  <c:v>0.13926288439709264</c:v>
                </c:pt>
                <c:pt idx="20">
                  <c:v>8.5097269171760033</c:v>
                </c:pt>
                <c:pt idx="21">
                  <c:v>9.3065386362493214</c:v>
                </c:pt>
                <c:pt idx="22">
                  <c:v>8.3021432099478822</c:v>
                </c:pt>
                <c:pt idx="23">
                  <c:v>8.341573330490391</c:v>
                </c:pt>
                <c:pt idx="24">
                  <c:v>0.64293258808060605</c:v>
                </c:pt>
                <c:pt idx="25">
                  <c:v>17.862972265401048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automation/Data/Results/Workbooks/LSIPs/YY_LSIP/YY_LSIP_Database.Main.xlsx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York and North Yorkshire</v>
      </c>
      <c r="L1" s="19" t="str">
        <f>CONCATENATE("Industry Table 1.1  Employment by Industry Sector (SIC 2007), ",B$5,"-",F$5,", ",Info!B5)</f>
        <v>Industry Table 1.1  Employment by Industry Sector (SIC 2007), 2015-2035, York and North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15.005000000000003</v>
      </c>
      <c r="N5" s="11">
        <f t="shared" si="1"/>
        <v>12.917</v>
      </c>
      <c r="O5" s="11">
        <f t="shared" si="1"/>
        <v>9.8580000000000183</v>
      </c>
      <c r="P5" s="11">
        <f t="shared" si="1"/>
        <v>9.990000000000002</v>
      </c>
      <c r="Q5" s="11">
        <f t="shared" si="1"/>
        <v>10.037000000000003</v>
      </c>
      <c r="R5" s="40">
        <f t="shared" ref="R5:R10" si="2">IF(D$5-B$5 &lt;&gt; 0,(EXP(LN(D7/B7)/(D$5-B$5))-1)*100,0)</f>
        <v>-8.0587163718159882</v>
      </c>
      <c r="S5" s="40">
        <f t="shared" si="0"/>
        <v>0.12003836543230673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41.659999999999911</v>
      </c>
      <c r="N6" s="11">
        <f t="shared" si="1"/>
        <v>39.737000000000052</v>
      </c>
      <c r="O6" s="11">
        <f t="shared" si="1"/>
        <v>40.725999999999971</v>
      </c>
      <c r="P6" s="11">
        <f t="shared" si="1"/>
        <v>38.645999999999901</v>
      </c>
      <c r="Q6" s="11">
        <f t="shared" si="1"/>
        <v>34.083000000000027</v>
      </c>
      <c r="R6" s="40">
        <f t="shared" si="2"/>
        <v>-0.45246780027472511</v>
      </c>
      <c r="S6" s="40">
        <f t="shared" si="0"/>
        <v>-1.1801014176960556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15.005000000000003</v>
      </c>
      <c r="C7" s="11">
        <f t="array" ref="C7:C12">MMULT(aggregation!$B$3:$W$8,'Ind T2'!C5:C26)</f>
        <v>12.917</v>
      </c>
      <c r="D7" s="11">
        <f t="array" ref="D7:D12">MMULT(aggregation!$B$3:$W$8,'Ind T2'!D5:D26)</f>
        <v>9.8580000000000183</v>
      </c>
      <c r="E7" s="11">
        <f t="array" ref="E7:E12">MMULT(aggregation!$B$3:$W$8,'Ind T2'!E5:E26)</f>
        <v>9.990000000000002</v>
      </c>
      <c r="F7" s="11">
        <f t="array" ref="F7:F12">MMULT(aggregation!$B$3:$W$8,'Ind T2'!F5:F26)</f>
        <v>10.037000000000003</v>
      </c>
      <c r="G7" s="11"/>
      <c r="H7" s="11">
        <f>F7-D7</f>
        <v>0.17899999999998428</v>
      </c>
      <c r="I7" s="11">
        <f t="array" ref="I7:I12">MMULT(aggregation!$B$3:$W$8,'RD T1'!AB7:AB28)</f>
        <v>4.8670913731374421</v>
      </c>
      <c r="J7" s="11">
        <f>SUM(H7:I7)</f>
        <v>5.0460913731374264</v>
      </c>
      <c r="K7" s="11"/>
      <c r="L7" t="str">
        <f t="shared" si="1"/>
        <v>Construction</v>
      </c>
      <c r="M7" s="11">
        <f t="shared" si="1"/>
        <v>29.794000000000008</v>
      </c>
      <c r="N7" s="11">
        <f t="shared" si="1"/>
        <v>31.570000000000103</v>
      </c>
      <c r="O7" s="11">
        <f t="shared" si="1"/>
        <v>33.33099999999996</v>
      </c>
      <c r="P7" s="11">
        <f t="shared" si="1"/>
        <v>32.96099999999997</v>
      </c>
      <c r="Q7" s="11">
        <f t="shared" si="1"/>
        <v>33.361000000000097</v>
      </c>
      <c r="R7" s="40">
        <f>IF(D$5-B$5 &lt;&gt; 0,(EXP(LN(D9/B9)/(D$5-B$5))-1)*100,0)</f>
        <v>2.2689756639687308</v>
      </c>
      <c r="S7" s="40">
        <f t="shared" si="0"/>
        <v>5.9979011375332902E-3</v>
      </c>
    </row>
    <row r="8" spans="1:19" x14ac:dyDescent="0.2">
      <c r="A8" t="str">
        <f>name!C5</f>
        <v>Manufacturing</v>
      </c>
      <c r="B8" s="11">
        <v>41.659999999999911</v>
      </c>
      <c r="C8" s="11">
        <v>39.737000000000052</v>
      </c>
      <c r="D8" s="11">
        <v>40.725999999999971</v>
      </c>
      <c r="E8" s="11">
        <v>38.645999999999901</v>
      </c>
      <c r="F8" s="11">
        <v>34.083000000000027</v>
      </c>
      <c r="G8" s="11"/>
      <c r="H8" s="11">
        <f t="shared" ref="H8:H12" si="3">F8-D8</f>
        <v>-6.6429999999999438</v>
      </c>
      <c r="I8" s="11">
        <v>16.04009119885152</v>
      </c>
      <c r="J8" s="11">
        <f t="shared" ref="J8:J12" si="4">SUM(H8:I8)</f>
        <v>9.3970911988515766</v>
      </c>
      <c r="K8" s="11"/>
      <c r="L8" t="str">
        <f t="shared" si="1"/>
        <v>Trade, accomod. and transport</v>
      </c>
      <c r="M8" s="11">
        <f t="shared" si="1"/>
        <v>132.22899999999998</v>
      </c>
      <c r="N8" s="11">
        <f t="shared" si="1"/>
        <v>126.23699999999991</v>
      </c>
      <c r="O8" s="11">
        <f t="shared" si="1"/>
        <v>123.59299999999993</v>
      </c>
      <c r="P8" s="11">
        <f t="shared" si="1"/>
        <v>126.2450000000001</v>
      </c>
      <c r="Q8" s="11">
        <f t="shared" si="1"/>
        <v>132.18999999999988</v>
      </c>
      <c r="R8" s="40">
        <f t="shared" si="2"/>
        <v>-1.3417444498856734</v>
      </c>
      <c r="S8" s="40">
        <f t="shared" si="0"/>
        <v>0.44931555868614748</v>
      </c>
    </row>
    <row r="9" spans="1:19" x14ac:dyDescent="0.2">
      <c r="A9" t="str">
        <f>name!C6</f>
        <v>Construction</v>
      </c>
      <c r="B9" s="11">
        <v>29.794000000000008</v>
      </c>
      <c r="C9" s="11">
        <v>31.570000000000103</v>
      </c>
      <c r="D9" s="11">
        <v>33.33099999999996</v>
      </c>
      <c r="E9" s="11">
        <v>32.96099999999997</v>
      </c>
      <c r="F9" s="11">
        <v>33.361000000000097</v>
      </c>
      <c r="G9" s="11"/>
      <c r="H9" s="11">
        <f t="shared" si="3"/>
        <v>3.000000000013614E-2</v>
      </c>
      <c r="I9" s="11">
        <v>13.722582992664336</v>
      </c>
      <c r="J9" s="11">
        <f t="shared" si="4"/>
        <v>13.752582992664472</v>
      </c>
      <c r="K9" s="11"/>
      <c r="L9" t="str">
        <f t="shared" si="1"/>
        <v>Business and other services</v>
      </c>
      <c r="M9" s="11">
        <f t="shared" si="1"/>
        <v>119.92700000000006</v>
      </c>
      <c r="N9" s="11">
        <f t="shared" si="1"/>
        <v>121.732</v>
      </c>
      <c r="O9" s="11">
        <f t="shared" si="1"/>
        <v>124.25799999999992</v>
      </c>
      <c r="P9" s="11">
        <f t="shared" si="1"/>
        <v>125.3330000000001</v>
      </c>
      <c r="Q9" s="11">
        <f t="shared" si="1"/>
        <v>132.20199999999997</v>
      </c>
      <c r="R9" s="40">
        <f t="shared" si="2"/>
        <v>0.71205967195193676</v>
      </c>
      <c r="S9" s="40">
        <f t="shared" si="0"/>
        <v>0.41399464446980616</v>
      </c>
    </row>
    <row r="10" spans="1:19" x14ac:dyDescent="0.2">
      <c r="A10" t="str">
        <f>name!C7</f>
        <v>Trade, accomod. and transport</v>
      </c>
      <c r="B10" s="11">
        <v>132.22899999999998</v>
      </c>
      <c r="C10" s="11">
        <v>126.23699999999991</v>
      </c>
      <c r="D10" s="11">
        <v>123.59299999999993</v>
      </c>
      <c r="E10" s="11">
        <v>126.2450000000001</v>
      </c>
      <c r="F10" s="11">
        <v>132.18999999999988</v>
      </c>
      <c r="G10" s="11"/>
      <c r="H10" s="11">
        <f t="shared" si="3"/>
        <v>8.5969999999999516</v>
      </c>
      <c r="I10" s="11">
        <v>60.417481316841048</v>
      </c>
      <c r="J10" s="11">
        <f t="shared" si="4"/>
        <v>69.014481316841</v>
      </c>
      <c r="K10" s="11"/>
      <c r="L10" t="str">
        <f t="shared" si="1"/>
        <v>Non-marketed services</v>
      </c>
      <c r="M10" s="11">
        <f t="shared" si="1"/>
        <v>113.84500000000025</v>
      </c>
      <c r="N10" s="11">
        <f t="shared" si="1"/>
        <v>109.71300000000024</v>
      </c>
      <c r="O10" s="11">
        <f t="shared" si="1"/>
        <v>110.96900000000004</v>
      </c>
      <c r="P10" s="11">
        <f t="shared" si="1"/>
        <v>114.47199999999992</v>
      </c>
      <c r="Q10" s="11">
        <f t="shared" si="1"/>
        <v>119.88699999999999</v>
      </c>
      <c r="R10" s="40">
        <f t="shared" si="2"/>
        <v>-0.51043266412964527</v>
      </c>
      <c r="S10" s="40">
        <f t="shared" si="0"/>
        <v>0.51665507930391819</v>
      </c>
    </row>
    <row r="11" spans="1:19" x14ac:dyDescent="0.2">
      <c r="A11" t="str">
        <f>name!C8</f>
        <v>Business and other services</v>
      </c>
      <c r="B11" s="11">
        <v>119.92700000000006</v>
      </c>
      <c r="C11" s="11">
        <v>121.732</v>
      </c>
      <c r="D11" s="11">
        <v>124.25799999999992</v>
      </c>
      <c r="E11" s="11">
        <v>125.3330000000001</v>
      </c>
      <c r="F11" s="11">
        <v>132.20199999999997</v>
      </c>
      <c r="G11" s="11"/>
      <c r="H11" s="11">
        <f t="shared" si="3"/>
        <v>7.9440000000000452</v>
      </c>
      <c r="I11" s="11">
        <v>61.734739422900695</v>
      </c>
      <c r="J11" s="11">
        <f t="shared" si="4"/>
        <v>69.678739422900748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113.84500000000025</v>
      </c>
      <c r="C12" s="11">
        <v>109.71300000000024</v>
      </c>
      <c r="D12" s="11">
        <v>110.96900000000004</v>
      </c>
      <c r="E12" s="11">
        <v>114.47199999999992</v>
      </c>
      <c r="F12" s="11">
        <v>119.88699999999999</v>
      </c>
      <c r="G12" s="11"/>
      <c r="H12" s="11">
        <f t="shared" si="3"/>
        <v>8.9179999999999495</v>
      </c>
      <c r="I12" s="11">
        <v>62.018602191207918</v>
      </c>
      <c r="J12" s="11">
        <f t="shared" si="4"/>
        <v>70.936602191207868</v>
      </c>
      <c r="K12" s="11"/>
      <c r="L12" s="24" t="str">
        <f t="shared" ref="L12:Q12" si="5">A14</f>
        <v>All industries</v>
      </c>
      <c r="M12" s="34">
        <f t="shared" si="5"/>
        <v>452.46000000000021</v>
      </c>
      <c r="N12" s="34">
        <f t="shared" si="5"/>
        <v>441.90600000000035</v>
      </c>
      <c r="O12" s="34">
        <f t="shared" si="5"/>
        <v>442.73499999999984</v>
      </c>
      <c r="P12" s="34">
        <f t="shared" si="5"/>
        <v>447.64699999999999</v>
      </c>
      <c r="Q12" s="34">
        <f t="shared" si="5"/>
        <v>461.76</v>
      </c>
      <c r="R12" s="43">
        <f>IF(D$5-B$5 &lt;&gt; 0,(EXP(LN(D14/B14)/(D$5-B$5))-1)*100,0)</f>
        <v>-0.43361644770492092</v>
      </c>
      <c r="S12" s="43">
        <f>F41</f>
        <v>0.28088627274531763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452.46000000000021</v>
      </c>
      <c r="C14" s="34">
        <f t="shared" ref="C14:F14" si="6">SUM(C7:C12)</f>
        <v>441.90600000000035</v>
      </c>
      <c r="D14" s="34">
        <f t="shared" si="6"/>
        <v>442.73499999999984</v>
      </c>
      <c r="E14" s="34">
        <f t="shared" si="6"/>
        <v>447.64699999999999</v>
      </c>
      <c r="F14" s="34">
        <f t="shared" si="6"/>
        <v>461.76</v>
      </c>
      <c r="G14" s="34"/>
      <c r="H14" s="34">
        <f>SUM(H7:H12)</f>
        <v>19.025000000000123</v>
      </c>
      <c r="I14" s="34">
        <f>SUM(I7:I12)</f>
        <v>218.80058849560297</v>
      </c>
      <c r="J14" s="34">
        <f t="shared" ref="J14" si="7">SUM(J7:J12)</f>
        <v>237.82558849560309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3.3163152543871268</v>
      </c>
      <c r="C20" s="18">
        <f t="shared" si="8"/>
        <v>2.9230198277461699</v>
      </c>
      <c r="D20" s="18">
        <f t="shared" si="8"/>
        <v>2.2266141145380467</v>
      </c>
      <c r="E20" s="18">
        <f t="shared" si="8"/>
        <v>2.2316691500222281</v>
      </c>
      <c r="F20" s="18">
        <f t="shared" si="8"/>
        <v>2.1736399861399867</v>
      </c>
      <c r="G20" s="351"/>
      <c r="H20" s="40">
        <f>IF(D7&gt;0,(H7/D7)*100,0)</f>
        <v>1.8157841347127606</v>
      </c>
      <c r="I20" s="40">
        <f>IF(D7&gt;0,(I7/D7)*100,0)</f>
        <v>49.371996075648539</v>
      </c>
      <c r="J20" s="40">
        <f>IF(D7&gt;0,(J7/D7)*100,0)</f>
        <v>51.187780210361296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9.2074437519338481</v>
      </c>
      <c r="C21" s="18">
        <f t="shared" si="8"/>
        <v>8.9921838581055749</v>
      </c>
      <c r="D21" s="18">
        <f t="shared" si="8"/>
        <v>9.1987306176380876</v>
      </c>
      <c r="E21" s="18">
        <f t="shared" si="8"/>
        <v>8.6331417389147926</v>
      </c>
      <c r="F21" s="18">
        <f t="shared" si="8"/>
        <v>7.3811070686070748</v>
      </c>
      <c r="G21" s="351"/>
      <c r="H21" s="40">
        <f t="shared" ref="H21:H25" si="9">IF(D8&gt;0,(H8/D8)*100,0)</f>
        <v>-16.311447232725897</v>
      </c>
      <c r="I21" s="40">
        <f t="shared" ref="I21:I25" si="10">IF(D8&gt;0,(I8/D8)*100,0)</f>
        <v>39.38538329040793</v>
      </c>
      <c r="J21" s="40">
        <f t="shared" ref="J21:J27" si="11">IF(D8&gt;0,(J8/D8)*100,0)</f>
        <v>23.07393605768203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6.5848914821199642</v>
      </c>
      <c r="C22" s="18">
        <f t="shared" si="8"/>
        <v>7.1440532601956246</v>
      </c>
      <c r="D22" s="18">
        <f t="shared" si="8"/>
        <v>7.528431228613047</v>
      </c>
      <c r="E22" s="18">
        <f t="shared" si="8"/>
        <v>7.3631678532414977</v>
      </c>
      <c r="F22" s="18">
        <f t="shared" si="8"/>
        <v>7.2247487872488083</v>
      </c>
      <c r="G22" s="351"/>
      <c r="H22" s="40">
        <f t="shared" si="9"/>
        <v>9.0006300441439424E-2</v>
      </c>
      <c r="I22" s="40">
        <f t="shared" si="10"/>
        <v>41.170630922157606</v>
      </c>
      <c r="J22" s="40">
        <f t="shared" si="11"/>
        <v>41.260637222599044</v>
      </c>
      <c r="K22" s="351"/>
    </row>
    <row r="23" spans="1:12" x14ac:dyDescent="0.2">
      <c r="A23" t="str">
        <f>$A$10</f>
        <v>Trade, accomod. and transport</v>
      </c>
      <c r="B23" s="18">
        <f t="shared" si="8"/>
        <v>29.22446183088006</v>
      </c>
      <c r="C23" s="18">
        <f t="shared" si="8"/>
        <v>28.566482464596497</v>
      </c>
      <c r="D23" s="18">
        <f t="shared" si="8"/>
        <v>27.915796130868348</v>
      </c>
      <c r="E23" s="18">
        <f t="shared" si="8"/>
        <v>28.201909093549183</v>
      </c>
      <c r="F23" s="18">
        <f t="shared" si="8"/>
        <v>28.627425502425481</v>
      </c>
      <c r="G23" s="351"/>
      <c r="H23" s="40">
        <f t="shared" si="9"/>
        <v>6.9558955604281438</v>
      </c>
      <c r="I23" s="40">
        <f t="shared" si="10"/>
        <v>48.884225900205578</v>
      </c>
      <c r="J23" s="40">
        <f t="shared" si="11"/>
        <v>55.840121460633718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26.505547451708438</v>
      </c>
      <c r="C24" s="18">
        <f t="shared" si="8"/>
        <v>27.547034889772913</v>
      </c>
      <c r="D24" s="18">
        <f t="shared" si="8"/>
        <v>28.065998848069381</v>
      </c>
      <c r="E24" s="18">
        <f t="shared" si="8"/>
        <v>27.998177135108715</v>
      </c>
      <c r="F24" s="18">
        <f t="shared" si="8"/>
        <v>28.630024255024249</v>
      </c>
      <c r="G24" s="351"/>
      <c r="H24" s="40">
        <f t="shared" si="9"/>
        <v>6.3931497368379091</v>
      </c>
      <c r="I24" s="40">
        <f t="shared" si="10"/>
        <v>49.682708093563981</v>
      </c>
      <c r="J24" s="40">
        <f t="shared" si="11"/>
        <v>56.075857830401901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25.161340228970563</v>
      </c>
      <c r="C25" s="18">
        <f t="shared" si="8"/>
        <v>24.827225699583202</v>
      </c>
      <c r="D25" s="18">
        <f t="shared" si="8"/>
        <v>25.064429060273092</v>
      </c>
      <c r="E25" s="18">
        <f t="shared" si="8"/>
        <v>25.571935029163591</v>
      </c>
      <c r="F25" s="18">
        <f t="shared" si="8"/>
        <v>25.963054400554398</v>
      </c>
      <c r="G25" s="351"/>
      <c r="H25" s="40">
        <f t="shared" si="9"/>
        <v>8.0364786562012327</v>
      </c>
      <c r="I25" s="40">
        <f t="shared" si="10"/>
        <v>55.888223009316022</v>
      </c>
      <c r="J25" s="40">
        <f t="shared" si="11"/>
        <v>63.924701665517262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4.2971529244356397</v>
      </c>
      <c r="I27" s="43">
        <f>IF(D14&gt;0,(I14/D14)*100,0)</f>
        <v>49.420214913120276</v>
      </c>
      <c r="J27" s="43">
        <f t="shared" si="11"/>
        <v>53.717367837555905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York and North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-3.6766862444044257</v>
      </c>
      <c r="C34" s="18">
        <f t="shared" si="12"/>
        <v>-23.681969497561205</v>
      </c>
      <c r="D34" s="18">
        <f t="shared" si="12"/>
        <v>0.26637984986226382</v>
      </c>
      <c r="E34" s="18">
        <f t="shared" si="12"/>
        <v>4.6947738714853138E-2</v>
      </c>
      <c r="F34" s="18">
        <f t="shared" ref="F34:F39" si="13">IF(F$5-D$5 &lt;&gt; 0,(EXP(LN(F7/D7)/(F$5-D$5))-1)*100,0)</f>
        <v>0.12003836543230673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-1.1745153863809144</v>
      </c>
      <c r="C35" s="18">
        <f t="shared" si="12"/>
        <v>2.4888642826582652</v>
      </c>
      <c r="D35" s="18">
        <f t="shared" si="12"/>
        <v>-1.042991373405977</v>
      </c>
      <c r="E35" s="18">
        <f t="shared" si="12"/>
        <v>-1.2485851834896033</v>
      </c>
      <c r="F35" s="18">
        <f t="shared" si="13"/>
        <v>-1.1801014176960556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1.4580339020760169</v>
      </c>
      <c r="C36" s="18">
        <f t="shared" si="12"/>
        <v>5.5780804561287756</v>
      </c>
      <c r="D36" s="18">
        <f t="shared" si="12"/>
        <v>-0.223007976560885</v>
      </c>
      <c r="E36" s="18">
        <f t="shared" si="12"/>
        <v>0.12069786805506411</v>
      </c>
      <c r="F36" s="18">
        <f t="shared" si="13"/>
        <v>5.9979011375332902E-3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-1.1526597685469597</v>
      </c>
      <c r="C37" s="18">
        <f t="shared" si="12"/>
        <v>-2.0944730942591971</v>
      </c>
      <c r="D37" s="18">
        <f>IF(E$5-D$5 &lt;&gt; 0,(EXP(LN(E10/D10)/(E$5-D$5))-1)*100,0)</f>
        <v>0.42551383604918502</v>
      </c>
      <c r="E37" s="18">
        <f t="shared" si="12"/>
        <v>0.46121853537701707</v>
      </c>
      <c r="F37" s="18">
        <f t="shared" si="13"/>
        <v>0.44931555868614748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0.37416532602250197</v>
      </c>
      <c r="C38" s="18">
        <f t="shared" si="12"/>
        <v>2.0750501100778251</v>
      </c>
      <c r="D38" s="18">
        <f t="shared" si="12"/>
        <v>0.17243141072020851</v>
      </c>
      <c r="E38" s="18">
        <f t="shared" si="12"/>
        <v>0.53499461994217512</v>
      </c>
      <c r="F38" s="18">
        <f t="shared" si="13"/>
        <v>0.41399464446980616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-0.91999215704249293</v>
      </c>
      <c r="C39" s="18">
        <f t="shared" si="12"/>
        <v>1.1448050823510414</v>
      </c>
      <c r="D39" s="18">
        <f t="shared" si="12"/>
        <v>0.62352323479291094</v>
      </c>
      <c r="E39" s="18">
        <f t="shared" si="12"/>
        <v>0.46326357171855292</v>
      </c>
      <c r="F39" s="18">
        <f t="shared" si="13"/>
        <v>0.51665507930391819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-0.58831689018750133</v>
      </c>
      <c r="C41" s="18">
        <f>IF(D$5-C$5 &lt;&gt; 0,(EXP(LN(D14/C14)/(D$5-C$5))-1)*100,0)</f>
        <v>0.18759645716497353</v>
      </c>
      <c r="D41" s="18">
        <f>IF(E$5-D$5 &lt;&gt; 0,(EXP(LN(E14/D14)/(E$5-D$5))-1)*100,0)</f>
        <v>0.22091522827822896</v>
      </c>
      <c r="E41" s="18">
        <f>IF(F$5-E$5 &lt;&gt; 0,(EXP(LN(F14/E14)/(F$5-E$5))-1)*100,0)</f>
        <v>0.31088525088109886</v>
      </c>
      <c r="F41" s="18">
        <f>IF(F$5-D$5 &lt;&gt; 0,(EXP(LN(F14/D14)/(F$5-D$5))-1)*100,0)</f>
        <v>0.28088627274531763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-2.0880000000000027</v>
      </c>
      <c r="C45" s="27">
        <f>D7-C7</f>
        <v>-3.0589999999999815</v>
      </c>
      <c r="D45" s="27">
        <f>E7-D7</f>
        <v>0.13199999999998369</v>
      </c>
      <c r="E45" s="27">
        <f>F7-E7</f>
        <v>4.7000000000000597E-2</v>
      </c>
      <c r="F45" s="27">
        <f>F7-D7</f>
        <v>0.17899999999998428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-1.9229999999998597</v>
      </c>
      <c r="C46" s="27">
        <f>D8-C8</f>
        <v>0.98899999999991905</v>
      </c>
      <c r="D46" s="27">
        <f t="shared" si="14"/>
        <v>-2.0800000000000693</v>
      </c>
      <c r="E46" s="27">
        <f t="shared" si="14"/>
        <v>-4.5629999999998745</v>
      </c>
      <c r="F46" s="27">
        <f t="shared" ref="F46:F52" si="15">F8-D8</f>
        <v>-6.6429999999999438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1.7760000000000957</v>
      </c>
      <c r="C47" s="27">
        <f t="shared" ref="C47:C50" si="16">D9-C9</f>
        <v>1.7609999999998571</v>
      </c>
      <c r="D47" s="27">
        <f t="shared" si="14"/>
        <v>-0.36999999999999034</v>
      </c>
      <c r="E47" s="27">
        <f t="shared" si="14"/>
        <v>0.40000000000012648</v>
      </c>
      <c r="F47" s="27">
        <f t="shared" si="15"/>
        <v>3.000000000013614E-2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-5.9920000000000755</v>
      </c>
      <c r="C48" s="27">
        <f t="shared" si="16"/>
        <v>-2.643999999999977</v>
      </c>
      <c r="D48" s="27">
        <f t="shared" si="14"/>
        <v>2.6520000000001716</v>
      </c>
      <c r="E48" s="27">
        <f t="shared" si="14"/>
        <v>5.94499999999978</v>
      </c>
      <c r="F48" s="27">
        <f t="shared" si="15"/>
        <v>8.5969999999999516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1.8049999999999358</v>
      </c>
      <c r="C49" s="27">
        <f t="shared" si="16"/>
        <v>2.5259999999999252</v>
      </c>
      <c r="D49" s="27">
        <f t="shared" si="14"/>
        <v>1.0750000000001734</v>
      </c>
      <c r="E49" s="27">
        <f t="shared" si="14"/>
        <v>6.8689999999998719</v>
      </c>
      <c r="F49" s="27">
        <f t="shared" si="15"/>
        <v>7.9440000000000452</v>
      </c>
    </row>
    <row r="50" spans="1:6" x14ac:dyDescent="0.2">
      <c r="A50" t="str">
        <f>$A$12</f>
        <v>Non-marketed services</v>
      </c>
      <c r="B50" s="27">
        <f t="shared" si="14"/>
        <v>-4.1320000000000192</v>
      </c>
      <c r="C50" s="27">
        <f t="shared" si="16"/>
        <v>1.2559999999998013</v>
      </c>
      <c r="D50" s="27">
        <f t="shared" si="14"/>
        <v>3.5029999999998864</v>
      </c>
      <c r="E50" s="27">
        <f t="shared" si="14"/>
        <v>5.4150000000000631</v>
      </c>
      <c r="F50" s="27">
        <f t="shared" si="15"/>
        <v>8.9179999999999495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-10.55399999999986</v>
      </c>
      <c r="C52" s="29">
        <f>D14-C14</f>
        <v>0.82899999999949614</v>
      </c>
      <c r="D52" s="29">
        <f t="shared" si="14"/>
        <v>4.9120000000001482</v>
      </c>
      <c r="E52" s="29">
        <f t="shared" si="14"/>
        <v>14.113</v>
      </c>
      <c r="F52" s="29">
        <f t="shared" si="15"/>
        <v>19.025000000000148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York and North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9.6510000000000069</v>
      </c>
      <c r="C5" s="11">
        <v>9.3769999999999989</v>
      </c>
      <c r="D5" s="11">
        <v>6.4430000000000129</v>
      </c>
      <c r="E5" s="11">
        <v>6.6779999999999999</v>
      </c>
      <c r="F5" s="11">
        <v>6.7700000000000049</v>
      </c>
      <c r="G5" s="10"/>
    </row>
    <row r="6" spans="1:7" x14ac:dyDescent="0.2">
      <c r="A6" s="10" t="str">
        <f>name!B5</f>
        <v>Mining and quarrying</v>
      </c>
      <c r="B6" s="11">
        <v>1.272999999999999</v>
      </c>
      <c r="C6" s="11">
        <v>0.43899999999999983</v>
      </c>
      <c r="D6" s="11">
        <v>0.40400000000000019</v>
      </c>
      <c r="E6" s="11">
        <v>0.29800000000000032</v>
      </c>
      <c r="F6" s="11">
        <v>0.18900000000000008</v>
      </c>
    </row>
    <row r="7" spans="1:7" x14ac:dyDescent="0.2">
      <c r="A7" s="10" t="str">
        <f>name!B6</f>
        <v>Food drink and tobacco</v>
      </c>
      <c r="B7" s="11">
        <v>13.645000000000014</v>
      </c>
      <c r="C7" s="11">
        <v>15.192999999999968</v>
      </c>
      <c r="D7" s="11">
        <v>16.051000000000002</v>
      </c>
      <c r="E7" s="11">
        <v>14.975000000000003</v>
      </c>
      <c r="F7" s="11">
        <v>12.410999999999992</v>
      </c>
      <c r="G7" s="11"/>
    </row>
    <row r="8" spans="1:7" x14ac:dyDescent="0.2">
      <c r="A8" s="10" t="str">
        <f>name!B7</f>
        <v>Engineering</v>
      </c>
      <c r="B8" s="11">
        <v>4.9579999999999949</v>
      </c>
      <c r="C8" s="11">
        <v>4.7750000000000226</v>
      </c>
      <c r="D8" s="11">
        <v>4.6960000000000015</v>
      </c>
      <c r="E8" s="11">
        <v>4.9409999999999972</v>
      </c>
      <c r="F8" s="11">
        <v>4.9789999999999983</v>
      </c>
      <c r="G8" s="11"/>
    </row>
    <row r="9" spans="1:7" x14ac:dyDescent="0.2">
      <c r="A9" s="10" t="str">
        <f>name!B8</f>
        <v>Rest of manufacturing</v>
      </c>
      <c r="B9" s="11">
        <v>23.056999999999903</v>
      </c>
      <c r="C9" s="11">
        <v>19.769000000000062</v>
      </c>
      <c r="D9" s="11">
        <v>19.978999999999971</v>
      </c>
      <c r="E9" s="11">
        <v>18.729999999999901</v>
      </c>
      <c r="F9" s="11">
        <v>16.693000000000037</v>
      </c>
      <c r="G9" s="11"/>
    </row>
    <row r="10" spans="1:7" x14ac:dyDescent="0.2">
      <c r="A10" s="10" t="str">
        <f>name!B9</f>
        <v>Electricity and gas</v>
      </c>
      <c r="B10" s="11">
        <v>1.9879999999999991</v>
      </c>
      <c r="C10" s="11">
        <v>1.6140000000000003</v>
      </c>
      <c r="D10" s="11">
        <v>1.5690000000000004</v>
      </c>
      <c r="E10" s="11">
        <v>1.5240000000000005</v>
      </c>
      <c r="F10" s="11">
        <v>1.5139999999999989</v>
      </c>
      <c r="G10" s="11"/>
    </row>
    <row r="11" spans="1:7" x14ac:dyDescent="0.2">
      <c r="A11" s="10" t="str">
        <f>name!B10</f>
        <v>Water and sewerage</v>
      </c>
      <c r="B11" s="11">
        <v>2.092999999999996</v>
      </c>
      <c r="C11" s="11">
        <v>1.4870000000000005</v>
      </c>
      <c r="D11" s="11">
        <v>1.4420000000000048</v>
      </c>
      <c r="E11" s="11">
        <v>1.4900000000000027</v>
      </c>
      <c r="F11" s="11">
        <v>1.5639999999999983</v>
      </c>
      <c r="G11" s="11"/>
    </row>
    <row r="12" spans="1:7" x14ac:dyDescent="0.2">
      <c r="A12" s="10" t="str">
        <f>name!B11</f>
        <v>Construction</v>
      </c>
      <c r="B12" s="11">
        <v>29.794000000000008</v>
      </c>
      <c r="C12" s="11">
        <v>31.570000000000103</v>
      </c>
      <c r="D12" s="11">
        <v>33.33099999999996</v>
      </c>
      <c r="E12" s="11">
        <v>32.96099999999997</v>
      </c>
      <c r="F12" s="11">
        <v>33.361000000000097</v>
      </c>
      <c r="G12" s="11"/>
    </row>
    <row r="13" spans="1:7" x14ac:dyDescent="0.2">
      <c r="A13" s="10" t="str">
        <f>name!B12</f>
        <v>Wholesale and retail trade</v>
      </c>
      <c r="B13" s="11">
        <v>67.05800000000005</v>
      </c>
      <c r="C13" s="11">
        <v>62.953999999999901</v>
      </c>
      <c r="D13" s="11">
        <v>64.215999999999894</v>
      </c>
      <c r="E13" s="11">
        <v>63.98700000000013</v>
      </c>
      <c r="F13" s="11">
        <v>64.069999999999922</v>
      </c>
      <c r="G13" s="11"/>
    </row>
    <row r="14" spans="1:7" x14ac:dyDescent="0.2">
      <c r="A14" s="10" t="str">
        <f>name!B13</f>
        <v>Transport and storage</v>
      </c>
      <c r="B14" s="11">
        <v>20.622999999999976</v>
      </c>
      <c r="C14" s="11">
        <v>18.630000000000027</v>
      </c>
      <c r="D14" s="11">
        <v>19.111000000000022</v>
      </c>
      <c r="E14" s="11">
        <v>21.149999999999967</v>
      </c>
      <c r="F14" s="11">
        <v>22.002999999999943</v>
      </c>
      <c r="G14" s="11"/>
    </row>
    <row r="15" spans="1:7" x14ac:dyDescent="0.2">
      <c r="A15" s="10" t="str">
        <f>name!B14</f>
        <v>Accommodation and food</v>
      </c>
      <c r="B15" s="11">
        <v>44.547999999999966</v>
      </c>
      <c r="C15" s="11">
        <v>44.652999999999984</v>
      </c>
      <c r="D15" s="11">
        <v>40.266000000000012</v>
      </c>
      <c r="E15" s="11">
        <v>41.108000000000004</v>
      </c>
      <c r="F15" s="11">
        <v>46.117000000000012</v>
      </c>
      <c r="G15" s="11"/>
    </row>
    <row r="16" spans="1:7" x14ac:dyDescent="0.2">
      <c r="A16" s="10" t="str">
        <f>name!B15</f>
        <v>Media</v>
      </c>
      <c r="B16" s="11">
        <v>1.4409999999999992</v>
      </c>
      <c r="C16" s="11">
        <v>3.0889999999999969</v>
      </c>
      <c r="D16" s="11">
        <v>2.3370000000000024</v>
      </c>
      <c r="E16" s="11">
        <v>2.295999999999998</v>
      </c>
      <c r="F16" s="11">
        <v>2.3379999999999983</v>
      </c>
      <c r="G16" s="11"/>
    </row>
    <row r="17" spans="1:7" x14ac:dyDescent="0.2">
      <c r="A17" s="10" t="str">
        <f>name!B16</f>
        <v>Information technology</v>
      </c>
      <c r="B17" s="11">
        <v>7.0980000000000096</v>
      </c>
      <c r="C17" s="11">
        <v>7.8300000000000072</v>
      </c>
      <c r="D17" s="11">
        <v>7.6929999999999934</v>
      </c>
      <c r="E17" s="11">
        <v>8.2429999999999914</v>
      </c>
      <c r="F17" s="11">
        <v>8.756000000000018</v>
      </c>
      <c r="G17" s="11"/>
    </row>
    <row r="18" spans="1:7" x14ac:dyDescent="0.2">
      <c r="A18" s="10" t="str">
        <f>name!B17</f>
        <v>Finance and insurance</v>
      </c>
      <c r="B18" s="11">
        <v>11.951000000000013</v>
      </c>
      <c r="C18" s="11">
        <v>10.059999999999969</v>
      </c>
      <c r="D18" s="11">
        <v>10.06999999999999</v>
      </c>
      <c r="E18" s="11">
        <v>10.167000000000005</v>
      </c>
      <c r="F18" s="11">
        <v>9.9680000000000248</v>
      </c>
      <c r="G18" s="11"/>
    </row>
    <row r="19" spans="1:7" x14ac:dyDescent="0.2">
      <c r="A19" s="10" t="str">
        <f>name!B18</f>
        <v>Real estate</v>
      </c>
      <c r="B19" s="11">
        <v>6.3620000000000116</v>
      </c>
      <c r="C19" s="11">
        <v>7.0279999999999969</v>
      </c>
      <c r="D19" s="11">
        <v>8.3349999999999813</v>
      </c>
      <c r="E19" s="11">
        <v>7.2930000000000152</v>
      </c>
      <c r="F19" s="11">
        <v>7.8489999999999984</v>
      </c>
      <c r="G19" s="11"/>
    </row>
    <row r="20" spans="1:7" x14ac:dyDescent="0.2">
      <c r="A20" s="10" t="str">
        <f>name!B19</f>
        <v>Professional services</v>
      </c>
      <c r="B20" s="11">
        <v>31.155999999999963</v>
      </c>
      <c r="C20" s="11">
        <v>33.945000000000036</v>
      </c>
      <c r="D20" s="11">
        <v>33.975000000000023</v>
      </c>
      <c r="E20" s="11">
        <v>35.525000000000006</v>
      </c>
      <c r="F20" s="11">
        <v>38.146000000000008</v>
      </c>
      <c r="G20" s="11"/>
    </row>
    <row r="21" spans="1:7" x14ac:dyDescent="0.2">
      <c r="A21" s="10" t="str">
        <f>name!B20</f>
        <v>Support services</v>
      </c>
      <c r="B21" s="11">
        <v>34.833000000000062</v>
      </c>
      <c r="C21" s="11">
        <v>31.383999999999958</v>
      </c>
      <c r="D21" s="11">
        <v>31.311999999999987</v>
      </c>
      <c r="E21" s="11">
        <v>33.786000000000058</v>
      </c>
      <c r="F21" s="11">
        <v>36.677999999999976</v>
      </c>
      <c r="G21" s="11"/>
    </row>
    <row r="22" spans="1:7" x14ac:dyDescent="0.2">
      <c r="A22" s="10" t="str">
        <f>name!B21</f>
        <v>Public admin. and defence</v>
      </c>
      <c r="B22" s="11">
        <v>15.92400000000001</v>
      </c>
      <c r="C22" s="11">
        <v>19.322000000000006</v>
      </c>
      <c r="D22" s="11">
        <v>20.006999999999966</v>
      </c>
      <c r="E22" s="11">
        <v>20.071999999999992</v>
      </c>
      <c r="F22" s="11">
        <v>20.09200000000002</v>
      </c>
      <c r="G22" s="11"/>
    </row>
    <row r="23" spans="1:7" x14ac:dyDescent="0.2">
      <c r="A23" s="10" t="str">
        <f>name!B22</f>
        <v>Education</v>
      </c>
      <c r="B23" s="11">
        <v>41.382000000000112</v>
      </c>
      <c r="C23" s="11">
        <v>37.770000000000081</v>
      </c>
      <c r="D23" s="11">
        <v>37.450000000000031</v>
      </c>
      <c r="E23" s="11">
        <v>37.375000000000028</v>
      </c>
      <c r="F23" s="11">
        <v>38.372999999999962</v>
      </c>
      <c r="G23" s="11"/>
    </row>
    <row r="24" spans="1:7" x14ac:dyDescent="0.2">
      <c r="A24" s="10" t="str">
        <f>name!B23</f>
        <v>Health and social work</v>
      </c>
      <c r="B24" s="11">
        <v>56.539000000000122</v>
      </c>
      <c r="C24" s="11">
        <v>52.621000000000151</v>
      </c>
      <c r="D24" s="11">
        <v>53.512000000000043</v>
      </c>
      <c r="E24" s="11">
        <v>57.024999999999913</v>
      </c>
      <c r="F24" s="11">
        <v>61.422000000000004</v>
      </c>
      <c r="G24" s="11"/>
    </row>
    <row r="25" spans="1:7" x14ac:dyDescent="0.2">
      <c r="A25" s="10" t="str">
        <f>name!B24</f>
        <v>Arts and entertainment</v>
      </c>
      <c r="B25" s="11">
        <v>14.421999999999978</v>
      </c>
      <c r="C25" s="11">
        <v>13.34500000000001</v>
      </c>
      <c r="D25" s="11">
        <v>13.700999999999976</v>
      </c>
      <c r="E25" s="11">
        <v>12.799000000000019</v>
      </c>
      <c r="F25" s="11">
        <v>13.720999999999993</v>
      </c>
      <c r="G25" s="11"/>
    </row>
    <row r="26" spans="1:7" x14ac:dyDescent="0.2">
      <c r="A26" s="10" t="str">
        <f>name!B25</f>
        <v>Other services</v>
      </c>
      <c r="B26" s="11">
        <v>12.664000000000017</v>
      </c>
      <c r="C26" s="11">
        <v>15.051000000000034</v>
      </c>
      <c r="D26" s="11">
        <v>16.834999999999969</v>
      </c>
      <c r="E26" s="11">
        <v>15.224000000000007</v>
      </c>
      <c r="F26" s="11">
        <v>14.745999999999965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452.46000000000026</v>
      </c>
      <c r="C28" s="11">
        <f t="shared" ref="C28:F28" si="0">SUM(C5:C26)</f>
        <v>441.90600000000035</v>
      </c>
      <c r="D28" s="11">
        <f t="shared" si="0"/>
        <v>442.7349999999999</v>
      </c>
      <c r="E28" s="11">
        <f t="shared" si="0"/>
        <v>447.64699999999999</v>
      </c>
      <c r="F28" s="11">
        <f t="shared" si="0"/>
        <v>461.76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2.1330062325951467</v>
      </c>
      <c r="C32" s="18">
        <f t="shared" ref="C32:E32" si="1">C5/C$28*100</f>
        <v>2.1219444859313952</v>
      </c>
      <c r="D32" s="18">
        <f t="shared" si="1"/>
        <v>1.4552723412425073</v>
      </c>
      <c r="E32" s="18">
        <f t="shared" si="1"/>
        <v>1.4918004588436871</v>
      </c>
      <c r="F32" s="18">
        <f>F5/F$28*100</f>
        <v>1.4661295911295922</v>
      </c>
    </row>
    <row r="33" spans="1:6" x14ac:dyDescent="0.2">
      <c r="A33" t="str">
        <f>$A$6</f>
        <v>Mining and quarrying</v>
      </c>
      <c r="B33" s="18">
        <f t="shared" ref="B33:F53" si="2">B6/B$28*100</f>
        <v>0.2813508376431062</v>
      </c>
      <c r="C33" s="18">
        <f t="shared" si="2"/>
        <v>9.9342394083809557E-2</v>
      </c>
      <c r="D33" s="18">
        <f t="shared" si="2"/>
        <v>9.1250974058974393E-2</v>
      </c>
      <c r="E33" s="18">
        <f t="shared" si="2"/>
        <v>6.6570310981644093E-2</v>
      </c>
      <c r="F33" s="18">
        <f t="shared" si="2"/>
        <v>4.093035343035345E-2</v>
      </c>
    </row>
    <row r="34" spans="1:6" x14ac:dyDescent="0.2">
      <c r="A34" t="str">
        <f>$A$7</f>
        <v>Food drink and tobacco</v>
      </c>
      <c r="B34" s="18">
        <f t="shared" si="2"/>
        <v>3.0157361976749337</v>
      </c>
      <c r="C34" s="18">
        <f t="shared" si="2"/>
        <v>3.4380614881897857</v>
      </c>
      <c r="D34" s="18">
        <f t="shared" si="2"/>
        <v>3.6254192688628653</v>
      </c>
      <c r="E34" s="18">
        <f t="shared" si="2"/>
        <v>3.3452698219802666</v>
      </c>
      <c r="F34" s="18">
        <f t="shared" si="2"/>
        <v>2.6877598752598737</v>
      </c>
    </row>
    <row r="35" spans="1:6" x14ac:dyDescent="0.2">
      <c r="A35" t="str">
        <f>$A$8</f>
        <v>Engineering</v>
      </c>
      <c r="B35" s="18">
        <f t="shared" si="2"/>
        <v>1.0957874729257817</v>
      </c>
      <c r="C35" s="18">
        <f t="shared" si="2"/>
        <v>1.0805465415721938</v>
      </c>
      <c r="D35" s="18">
        <f t="shared" si="2"/>
        <v>1.0606796390617419</v>
      </c>
      <c r="E35" s="18">
        <f t="shared" si="2"/>
        <v>1.1037714985245064</v>
      </c>
      <c r="F35" s="18">
        <f t="shared" si="2"/>
        <v>1.0782657657657655</v>
      </c>
    </row>
    <row r="36" spans="1:6" x14ac:dyDescent="0.2">
      <c r="A36" t="str">
        <f>$A$9</f>
        <v>Rest of manufacturing</v>
      </c>
      <c r="B36" s="18">
        <f t="shared" si="2"/>
        <v>5.0959200813331318</v>
      </c>
      <c r="C36" s="18">
        <f t="shared" si="2"/>
        <v>4.4735758283435949</v>
      </c>
      <c r="D36" s="18">
        <f t="shared" si="2"/>
        <v>4.5126317097134798</v>
      </c>
      <c r="E36" s="18">
        <f t="shared" si="2"/>
        <v>4.1841004184100195</v>
      </c>
      <c r="F36" s="18">
        <f t="shared" si="2"/>
        <v>3.6150814275814356</v>
      </c>
    </row>
    <row r="37" spans="1:6" x14ac:dyDescent="0.2">
      <c r="A37" t="str">
        <f>$A$10</f>
        <v>Electricity and gas</v>
      </c>
      <c r="B37" s="18">
        <f t="shared" si="2"/>
        <v>0.43937585642929722</v>
      </c>
      <c r="C37" s="18">
        <f t="shared" si="2"/>
        <v>0.36523604567487183</v>
      </c>
      <c r="D37" s="18">
        <f t="shared" si="2"/>
        <v>0.35438806509537324</v>
      </c>
      <c r="E37" s="18">
        <f t="shared" si="2"/>
        <v>0.3404468252886762</v>
      </c>
      <c r="F37" s="18">
        <f t="shared" si="2"/>
        <v>0.32787595287595267</v>
      </c>
    </row>
    <row r="38" spans="1:6" x14ac:dyDescent="0.2">
      <c r="A38" t="str">
        <f>$A$11</f>
        <v>Water and sewerage</v>
      </c>
      <c r="B38" s="18">
        <f t="shared" si="2"/>
        <v>0.46258232771957625</v>
      </c>
      <c r="C38" s="18">
        <f t="shared" si="2"/>
        <v>0.33649690205609323</v>
      </c>
      <c r="D38" s="18">
        <f t="shared" si="2"/>
        <v>0.32570273414119172</v>
      </c>
      <c r="E38" s="18">
        <f t="shared" si="2"/>
        <v>0.33285155490822071</v>
      </c>
      <c r="F38" s="18">
        <f t="shared" si="2"/>
        <v>0.33870408870408836</v>
      </c>
    </row>
    <row r="39" spans="1:6" x14ac:dyDescent="0.2">
      <c r="A39" t="str">
        <f>$A$12</f>
        <v>Construction</v>
      </c>
      <c r="B39" s="18">
        <f t="shared" si="2"/>
        <v>6.5848914821199642</v>
      </c>
      <c r="C39" s="18">
        <f t="shared" si="2"/>
        <v>7.1440532601956246</v>
      </c>
      <c r="D39" s="18">
        <f t="shared" si="2"/>
        <v>7.5284312286130461</v>
      </c>
      <c r="E39" s="18">
        <f t="shared" si="2"/>
        <v>7.3631678532414977</v>
      </c>
      <c r="F39" s="18">
        <f t="shared" si="2"/>
        <v>7.2247487872488083</v>
      </c>
    </row>
    <row r="40" spans="1:6" x14ac:dyDescent="0.2">
      <c r="A40" t="str">
        <f>$A$13</f>
        <v>Wholesale and retail trade</v>
      </c>
      <c r="B40" s="18">
        <f t="shared" si="2"/>
        <v>14.820757636034127</v>
      </c>
      <c r="C40" s="18">
        <f t="shared" si="2"/>
        <v>14.246016121075488</v>
      </c>
      <c r="D40" s="18">
        <f t="shared" si="2"/>
        <v>14.504387500423482</v>
      </c>
      <c r="E40" s="18">
        <f t="shared" si="2"/>
        <v>14.294075465712968</v>
      </c>
      <c r="F40" s="18">
        <f t="shared" si="2"/>
        <v>13.875173250173233</v>
      </c>
    </row>
    <row r="41" spans="1:6" x14ac:dyDescent="0.2">
      <c r="A41" t="str">
        <f>$A$14</f>
        <v>Transport and storage</v>
      </c>
      <c r="B41" s="18">
        <f t="shared" si="2"/>
        <v>4.557971975423234</v>
      </c>
      <c r="C41" s="18">
        <f t="shared" si="2"/>
        <v>4.2158287056523367</v>
      </c>
      <c r="D41" s="18">
        <f t="shared" si="2"/>
        <v>4.3165776367352988</v>
      </c>
      <c r="E41" s="18">
        <f t="shared" si="2"/>
        <v>4.7247049572542572</v>
      </c>
      <c r="F41" s="18">
        <f t="shared" si="2"/>
        <v>4.7650294525294399</v>
      </c>
    </row>
    <row r="42" spans="1:6" x14ac:dyDescent="0.2">
      <c r="A42" t="str">
        <f>$A$15</f>
        <v>Accommodation and food</v>
      </c>
      <c r="B42" s="18">
        <f t="shared" si="2"/>
        <v>9.8457322194226986</v>
      </c>
      <c r="C42" s="18">
        <f t="shared" si="2"/>
        <v>10.104637637868676</v>
      </c>
      <c r="D42" s="18">
        <f t="shared" si="2"/>
        <v>9.0948309937095608</v>
      </c>
      <c r="E42" s="18">
        <f t="shared" si="2"/>
        <v>9.1831286705819561</v>
      </c>
      <c r="F42" s="18">
        <f t="shared" si="2"/>
        <v>9.9872227997228027</v>
      </c>
    </row>
    <row r="43" spans="1:6" x14ac:dyDescent="0.2">
      <c r="A43" t="str">
        <f>$A$16</f>
        <v>Media</v>
      </c>
      <c r="B43" s="18">
        <f t="shared" si="2"/>
        <v>0.3184811917075539</v>
      </c>
      <c r="C43" s="18">
        <f t="shared" si="2"/>
        <v>0.69901743809769379</v>
      </c>
      <c r="D43" s="18">
        <f t="shared" si="2"/>
        <v>0.52785526330649324</v>
      </c>
      <c r="E43" s="18">
        <f t="shared" si="2"/>
        <v>0.51290414098608905</v>
      </c>
      <c r="F43" s="18">
        <f t="shared" si="2"/>
        <v>0.50632363132363101</v>
      </c>
    </row>
    <row r="44" spans="1:6" x14ac:dyDescent="0.2">
      <c r="A44" t="str">
        <f>$A$17</f>
        <v>Information technology</v>
      </c>
      <c r="B44" s="18">
        <f t="shared" si="2"/>
        <v>1.5687574592229161</v>
      </c>
      <c r="C44" s="18">
        <f t="shared" si="2"/>
        <v>1.7718700357089519</v>
      </c>
      <c r="D44" s="18">
        <f t="shared" si="2"/>
        <v>1.7376082758309135</v>
      </c>
      <c r="E44" s="18">
        <f t="shared" si="2"/>
        <v>1.8414062866499701</v>
      </c>
      <c r="F44" s="18">
        <f t="shared" si="2"/>
        <v>1.8962231462231502</v>
      </c>
    </row>
    <row r="45" spans="1:6" x14ac:dyDescent="0.2">
      <c r="A45" t="str">
        <f>$A$18</f>
        <v>Finance and insurance</v>
      </c>
      <c r="B45" s="18">
        <f t="shared" si="2"/>
        <v>2.6413384608584201</v>
      </c>
      <c r="C45" s="18">
        <f t="shared" si="2"/>
        <v>2.2765022425583634</v>
      </c>
      <c r="D45" s="18">
        <f t="shared" si="2"/>
        <v>2.2744982890442347</v>
      </c>
      <c r="E45" s="18">
        <f t="shared" si="2"/>
        <v>2.2712092340616614</v>
      </c>
      <c r="F45" s="18">
        <f t="shared" si="2"/>
        <v>2.1586971586971639</v>
      </c>
    </row>
    <row r="46" spans="1:6" x14ac:dyDescent="0.2">
      <c r="A46" t="str">
        <f>$A$19</f>
        <v>Real estate</v>
      </c>
      <c r="B46" s="18">
        <f t="shared" si="2"/>
        <v>1.4060911461786694</v>
      </c>
      <c r="C46" s="18">
        <f t="shared" si="2"/>
        <v>1.5903834752187096</v>
      </c>
      <c r="D46" s="18">
        <f t="shared" si="2"/>
        <v>1.8826160118355184</v>
      </c>
      <c r="E46" s="18">
        <f t="shared" si="2"/>
        <v>1.6291854966078216</v>
      </c>
      <c r="F46" s="18">
        <f t="shared" si="2"/>
        <v>1.699800762300762</v>
      </c>
    </row>
    <row r="47" spans="1:6" x14ac:dyDescent="0.2">
      <c r="A47" s="10" t="str">
        <f>$A$20</f>
        <v>Professional services</v>
      </c>
      <c r="B47" s="18">
        <f t="shared" si="2"/>
        <v>6.8859125668567263</v>
      </c>
      <c r="C47" s="18">
        <f t="shared" si="2"/>
        <v>7.6814978751137142</v>
      </c>
      <c r="D47" s="18">
        <f t="shared" si="2"/>
        <v>7.6738907021130096</v>
      </c>
      <c r="E47" s="18">
        <f t="shared" si="2"/>
        <v>7.9359405960500142</v>
      </c>
      <c r="F47" s="18">
        <f t="shared" si="2"/>
        <v>8.2610013860013876</v>
      </c>
    </row>
    <row r="48" spans="1:6" x14ac:dyDescent="0.2">
      <c r="A48" s="10" t="str">
        <f>$A$21</f>
        <v>Support services</v>
      </c>
      <c r="B48" s="18">
        <f t="shared" si="2"/>
        <v>7.6985810900411176</v>
      </c>
      <c r="C48" s="18">
        <f t="shared" si="2"/>
        <v>7.1019628608799001</v>
      </c>
      <c r="D48" s="18">
        <f t="shared" si="2"/>
        <v>7.0724022270658509</v>
      </c>
      <c r="E48" s="18">
        <f t="shared" si="2"/>
        <v>7.5474648551202312</v>
      </c>
      <c r="F48" s="18">
        <f t="shared" si="2"/>
        <v>7.9430873180873132</v>
      </c>
    </row>
    <row r="49" spans="1:9" x14ac:dyDescent="0.2">
      <c r="A49" s="10" t="str">
        <f>$A$22</f>
        <v>Public admin. and defence</v>
      </c>
      <c r="B49" s="18">
        <f t="shared" si="2"/>
        <v>3.5194271316801489</v>
      </c>
      <c r="C49" s="18">
        <f t="shared" si="2"/>
        <v>4.372423094504259</v>
      </c>
      <c r="D49" s="18">
        <f t="shared" si="2"/>
        <v>4.5189560346482587</v>
      </c>
      <c r="E49" s="18">
        <f t="shared" si="2"/>
        <v>4.4838902081327454</v>
      </c>
      <c r="F49" s="18">
        <f t="shared" si="2"/>
        <v>4.3511781011781059</v>
      </c>
    </row>
    <row r="50" spans="1:9" x14ac:dyDescent="0.2">
      <c r="A50" s="10" t="str">
        <f>$A$23</f>
        <v>Education</v>
      </c>
      <c r="B50" s="18">
        <f t="shared" si="2"/>
        <v>9.1460018565177226</v>
      </c>
      <c r="C50" s="18">
        <f t="shared" si="2"/>
        <v>8.5470665707186715</v>
      </c>
      <c r="D50" s="18">
        <f t="shared" si="2"/>
        <v>8.4587846002687925</v>
      </c>
      <c r="E50" s="18">
        <f t="shared" si="2"/>
        <v>8.3492126608689503</v>
      </c>
      <c r="F50" s="18">
        <f t="shared" si="2"/>
        <v>8.3101611226611158</v>
      </c>
    </row>
    <row r="51" spans="1:9" x14ac:dyDescent="0.2">
      <c r="A51" s="10" t="str">
        <f>$A$24</f>
        <v>Health and social work</v>
      </c>
      <c r="B51" s="18">
        <f t="shared" si="2"/>
        <v>12.495911240772685</v>
      </c>
      <c r="C51" s="18">
        <f t="shared" si="2"/>
        <v>11.907736034360275</v>
      </c>
      <c r="D51" s="18">
        <f t="shared" si="2"/>
        <v>12.086688425356037</v>
      </c>
      <c r="E51" s="18">
        <f t="shared" si="2"/>
        <v>12.738832160161895</v>
      </c>
      <c r="F51" s="18">
        <f t="shared" si="2"/>
        <v>13.301715176715179</v>
      </c>
    </row>
    <row r="52" spans="1:9" x14ac:dyDescent="0.2">
      <c r="A52" s="10" t="str">
        <f>$A$25</f>
        <v>Arts and entertainment</v>
      </c>
      <c r="B52" s="18">
        <f t="shared" si="2"/>
        <v>3.1874640852229961</v>
      </c>
      <c r="C52" s="18">
        <f t="shared" si="2"/>
        <v>3.0198730046661506</v>
      </c>
      <c r="D52" s="18">
        <f t="shared" si="2"/>
        <v>3.094627711836647</v>
      </c>
      <c r="E52" s="18">
        <f t="shared" si="2"/>
        <v>2.8591725176310843</v>
      </c>
      <c r="F52" s="18">
        <f t="shared" si="2"/>
        <v>2.9714570339570328</v>
      </c>
    </row>
    <row r="53" spans="1:9" x14ac:dyDescent="0.2">
      <c r="A53" s="10" t="str">
        <f>$A$26</f>
        <v>Other services</v>
      </c>
      <c r="B53" s="18">
        <f t="shared" si="2"/>
        <v>2.7989214516200347</v>
      </c>
      <c r="C53" s="18">
        <f t="shared" si="2"/>
        <v>3.4059279575294346</v>
      </c>
      <c r="D53" s="18">
        <f t="shared" si="2"/>
        <v>3.8025003670367088</v>
      </c>
      <c r="E53" s="18">
        <f t="shared" si="2"/>
        <v>3.4008940080018424</v>
      </c>
      <c r="F53" s="18">
        <f t="shared" si="2"/>
        <v>3.1934338184338107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York and North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-0.71745527505975293</v>
      </c>
      <c r="C63" s="18">
        <f>IF(AND(D$3-C$3 &lt;&gt; 0,C5&lt;&gt;0,D5&lt;&gt;0),(EXP(LN(D5/C5)/(D$3-C$3))-1)*100,0)</f>
        <v>-31.289324944011799</v>
      </c>
      <c r="D63" s="18">
        <f t="shared" ref="B63:E78" si="3">IF(AND(E$3-D$3 &lt;&gt; 0,D5&lt;&gt;0,E5&lt;&gt;0),(EXP(LN(E5/D5)/(E$3-D$3))-1)*100,0)</f>
        <v>0.71905832527916491</v>
      </c>
      <c r="E63" s="18">
        <f t="shared" si="3"/>
        <v>0.13691910275845931</v>
      </c>
      <c r="F63" s="18">
        <f>IF(AND(F$3-D$3 &lt;&gt; 0,D5&lt;&gt;0,F5&lt;&gt;0),(EXP(LN(F5/D5)/(F$3-D$3))-1)*100,0)</f>
        <v>0.33059069478926784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-23.368199584953143</v>
      </c>
      <c r="C64" s="18">
        <f t="shared" ref="C64:C78" si="4">IF(AND(D$3-C$3 &lt;&gt; 0,C6&lt;&gt;0,D6&lt;&gt;0),(EXP(LN(D6/C6)/(D$3-C$3))-1)*100,0)</f>
        <v>-7.9726651480637063</v>
      </c>
      <c r="D64" s="18">
        <f t="shared" si="3"/>
        <v>-5.9049061420607281</v>
      </c>
      <c r="E64" s="18">
        <f t="shared" si="3"/>
        <v>-4.4513502880353268</v>
      </c>
      <c r="F64" s="18">
        <f t="shared" ref="F64:F84" si="5">IF(AND(F$3-D$3 &lt;&gt; 0,D6&lt;&gt;0,F6&lt;&gt;0),(EXP(LN(F6/D6)/(F$3-D$3))-1)*100,0)</f>
        <v>-4.9383468343532915</v>
      </c>
    </row>
    <row r="65" spans="1:6" x14ac:dyDescent="0.2">
      <c r="A65" t="str">
        <f>$A$7</f>
        <v>Food drink and tobacco</v>
      </c>
      <c r="B65" s="18">
        <f t="shared" si="3"/>
        <v>2.7229538969798517</v>
      </c>
      <c r="C65" s="18">
        <f t="shared" si="4"/>
        <v>5.6473375896797018</v>
      </c>
      <c r="D65" s="18">
        <f t="shared" si="3"/>
        <v>-1.3781949015611028</v>
      </c>
      <c r="E65" s="18">
        <f t="shared" si="3"/>
        <v>-1.860465325690841</v>
      </c>
      <c r="F65" s="18">
        <f t="shared" si="5"/>
        <v>-1.6999711277073226</v>
      </c>
    </row>
    <row r="66" spans="1:6" x14ac:dyDescent="0.2">
      <c r="A66" t="str">
        <f>$A$8</f>
        <v>Engineering</v>
      </c>
      <c r="B66" s="18">
        <f t="shared" si="3"/>
        <v>-0.93580532367208979</v>
      </c>
      <c r="C66" s="18">
        <f t="shared" si="4"/>
        <v>-1.6544502617805379</v>
      </c>
      <c r="D66" s="18">
        <f t="shared" si="3"/>
        <v>1.0223235287198484</v>
      </c>
      <c r="E66" s="18">
        <f t="shared" si="3"/>
        <v>7.6642633432388863E-2</v>
      </c>
      <c r="F66" s="18">
        <f t="shared" si="5"/>
        <v>0.39088185910836071</v>
      </c>
    </row>
    <row r="67" spans="1:6" x14ac:dyDescent="0.2">
      <c r="A67" t="str">
        <f>$A$9</f>
        <v>Rest of manufacturing</v>
      </c>
      <c r="B67" s="18">
        <f t="shared" si="3"/>
        <v>-3.7733258986720419</v>
      </c>
      <c r="C67" s="18">
        <f t="shared" si="4"/>
        <v>1.0622692093677388</v>
      </c>
      <c r="D67" s="18">
        <f t="shared" si="3"/>
        <v>-1.2828051147462549</v>
      </c>
      <c r="E67" s="18">
        <f t="shared" si="3"/>
        <v>-1.1447675616712671</v>
      </c>
      <c r="F67" s="18">
        <f t="shared" si="5"/>
        <v>-1.190801512681694</v>
      </c>
    </row>
    <row r="68" spans="1:6" x14ac:dyDescent="0.2">
      <c r="A68" t="str">
        <f>$A$10</f>
        <v>Electricity and gas</v>
      </c>
      <c r="B68" s="18">
        <f t="shared" si="3"/>
        <v>-5.0769274065886494</v>
      </c>
      <c r="C68" s="18">
        <f t="shared" si="4"/>
        <v>-2.7881040892193232</v>
      </c>
      <c r="D68" s="18">
        <f t="shared" si="3"/>
        <v>-0.58030998866315242</v>
      </c>
      <c r="E68" s="18">
        <f t="shared" si="3"/>
        <v>-6.5811357312273167E-2</v>
      </c>
      <c r="F68" s="18">
        <f t="shared" si="5"/>
        <v>-0.23760606042482202</v>
      </c>
    </row>
    <row r="69" spans="1:6" x14ac:dyDescent="0.2">
      <c r="A69" t="str">
        <f>$A$11</f>
        <v>Water and sewerage</v>
      </c>
      <c r="B69" s="18">
        <f t="shared" si="3"/>
        <v>-8.1909623624309766</v>
      </c>
      <c r="C69" s="18">
        <f t="shared" si="4"/>
        <v>-3.0262273032949372</v>
      </c>
      <c r="D69" s="18">
        <f t="shared" si="3"/>
        <v>0.65705079165156999</v>
      </c>
      <c r="E69" s="18">
        <f t="shared" si="3"/>
        <v>0.48588181765629734</v>
      </c>
      <c r="F69" s="18">
        <f t="shared" si="5"/>
        <v>0.54290577611353363</v>
      </c>
    </row>
    <row r="70" spans="1:6" x14ac:dyDescent="0.2">
      <c r="A70" t="str">
        <f>$A$12</f>
        <v>Construction</v>
      </c>
      <c r="B70" s="18">
        <f t="shared" si="3"/>
        <v>1.4580339020760169</v>
      </c>
      <c r="C70" s="18">
        <f t="shared" si="4"/>
        <v>5.5780804561287756</v>
      </c>
      <c r="D70" s="18">
        <f t="shared" si="3"/>
        <v>-0.223007976560885</v>
      </c>
      <c r="E70" s="18">
        <f t="shared" si="3"/>
        <v>0.12069786805506411</v>
      </c>
      <c r="F70" s="18">
        <f t="shared" si="5"/>
        <v>5.9979011375332902E-3</v>
      </c>
    </row>
    <row r="71" spans="1:6" x14ac:dyDescent="0.2">
      <c r="A71" t="str">
        <f>$A$13</f>
        <v>Wholesale and retail trade</v>
      </c>
      <c r="B71" s="18">
        <f t="shared" si="3"/>
        <v>-1.5664420406629187</v>
      </c>
      <c r="C71" s="18">
        <f t="shared" si="4"/>
        <v>2.0046383073355045</v>
      </c>
      <c r="D71" s="18">
        <f t="shared" si="3"/>
        <v>-7.1423743138354645E-2</v>
      </c>
      <c r="E71" s="18">
        <f t="shared" si="3"/>
        <v>1.2963819469780091E-2</v>
      </c>
      <c r="F71" s="18">
        <f t="shared" si="5"/>
        <v>-1.5173283263214543E-2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-2.508836543029247</v>
      </c>
      <c r="C72" s="18">
        <f t="shared" si="4"/>
        <v>2.5818572195383416</v>
      </c>
      <c r="D72" s="18">
        <f t="shared" si="3"/>
        <v>2.0482101331241953</v>
      </c>
      <c r="E72" s="18">
        <f t="shared" si="3"/>
        <v>0.39617171567254417</v>
      </c>
      <c r="F72" s="18">
        <f t="shared" si="5"/>
        <v>0.94385798929277342</v>
      </c>
    </row>
    <row r="73" spans="1:6" x14ac:dyDescent="0.2">
      <c r="A73" t="str">
        <f>$A$15</f>
        <v>Accommodation and food</v>
      </c>
      <c r="B73" s="18">
        <f t="shared" si="6"/>
        <v>5.8873193072339625E-2</v>
      </c>
      <c r="C73" s="18">
        <f>IF(AND(D$3-C$3 &lt;&gt; 0,C15&lt;&gt;0,D15&lt;&gt;0),(EXP(LN(D15/C15)/(D$3-C$3))-1)*100,0)</f>
        <v>-9.8246478400106909</v>
      </c>
      <c r="D73" s="18">
        <f t="shared" si="3"/>
        <v>0.41476396188484532</v>
      </c>
      <c r="E73" s="18">
        <f t="shared" si="3"/>
        <v>1.1564244384026257</v>
      </c>
      <c r="F73" s="18">
        <f t="shared" si="5"/>
        <v>0.90859761540242889</v>
      </c>
    </row>
    <row r="74" spans="1:6" x14ac:dyDescent="0.2">
      <c r="A74" t="str">
        <f>$A$16</f>
        <v>Media</v>
      </c>
      <c r="B74" s="18">
        <f t="shared" si="6"/>
        <v>21.000866922260506</v>
      </c>
      <c r="C74" s="18">
        <f>IF(AND(D$3-C$3 &lt;&gt; 0,C16&lt;&gt;0,D16&lt;&gt;0),(EXP(LN(D16/C16)/(D$3-C$3))-1)*100,0)</f>
        <v>-24.344448041437204</v>
      </c>
      <c r="D74" s="18">
        <f t="shared" si="3"/>
        <v>-0.35336573058665222</v>
      </c>
      <c r="E74" s="18">
        <f t="shared" si="3"/>
        <v>0.18143824628493732</v>
      </c>
      <c r="F74" s="18">
        <f t="shared" si="5"/>
        <v>2.8520906256934708E-3</v>
      </c>
    </row>
    <row r="75" spans="1:6" x14ac:dyDescent="0.2">
      <c r="A75" t="str">
        <f>$A$17</f>
        <v>Information technology</v>
      </c>
      <c r="B75" s="18">
        <f t="shared" si="6"/>
        <v>2.4840882489794547</v>
      </c>
      <c r="C75" s="18">
        <f t="shared" si="4"/>
        <v>-1.749680715198132</v>
      </c>
      <c r="D75" s="18">
        <f t="shared" si="3"/>
        <v>1.3906514525592995</v>
      </c>
      <c r="E75" s="18">
        <f t="shared" si="3"/>
        <v>0.60557447643534434</v>
      </c>
      <c r="F75" s="18">
        <f t="shared" si="5"/>
        <v>0.86658903105554241</v>
      </c>
    </row>
    <row r="76" spans="1:6" x14ac:dyDescent="0.2">
      <c r="A76" t="str">
        <f>$A$18</f>
        <v>Finance and insurance</v>
      </c>
      <c r="B76" s="18">
        <f t="shared" si="6"/>
        <v>-4.2147948840823179</v>
      </c>
      <c r="C76" s="18">
        <f t="shared" si="4"/>
        <v>9.94035785290448E-2</v>
      </c>
      <c r="D76" s="18">
        <f t="shared" si="3"/>
        <v>0.191913409763389</v>
      </c>
      <c r="E76" s="18">
        <f t="shared" si="3"/>
        <v>-0.19747694966895102</v>
      </c>
      <c r="F76" s="18">
        <f t="shared" si="5"/>
        <v>-6.7848603654196982E-2</v>
      </c>
    </row>
    <row r="77" spans="1:6" x14ac:dyDescent="0.2">
      <c r="A77" t="str">
        <f>$A$19</f>
        <v>Real estate</v>
      </c>
      <c r="B77" s="18">
        <f t="shared" si="6"/>
        <v>2.5202182388308625</v>
      </c>
      <c r="C77" s="18">
        <f t="shared" si="4"/>
        <v>18.597040409789201</v>
      </c>
      <c r="D77" s="18">
        <f t="shared" si="3"/>
        <v>-2.6356156959107424</v>
      </c>
      <c r="E77" s="18">
        <f t="shared" si="3"/>
        <v>0.73741713857666813</v>
      </c>
      <c r="F77" s="18">
        <f t="shared" si="5"/>
        <v>-0.39971487862267008</v>
      </c>
    </row>
    <row r="78" spans="1:6" x14ac:dyDescent="0.2">
      <c r="A78" t="str">
        <f>$A$20</f>
        <v>Professional services</v>
      </c>
      <c r="B78" s="18">
        <f t="shared" si="6"/>
        <v>2.1665032465054246</v>
      </c>
      <c r="C78" s="18">
        <f t="shared" si="4"/>
        <v>8.8378258948251798E-2</v>
      </c>
      <c r="D78" s="18">
        <f t="shared" si="3"/>
        <v>0.89622655360910297</v>
      </c>
      <c r="E78" s="18">
        <f t="shared" si="3"/>
        <v>0.71438190939041579</v>
      </c>
      <c r="F78" s="18">
        <f t="shared" si="5"/>
        <v>0.77496034632149602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-2.5729946161017758</v>
      </c>
      <c r="C79" s="18">
        <f t="shared" ref="C79:C84" si="8">IF(AND(D$3-C$3 &lt;&gt; 0,C21&lt;&gt;0,D21&lt;&gt;0),(EXP(LN(D21/C21)/(D$3-C$3))-1)*100,0)</f>
        <v>-0.22941626306388629</v>
      </c>
      <c r="D79" s="18">
        <f t="shared" ref="D79:D84" si="9">IF(AND(E$3-D$3 &lt;&gt; 0,D21&lt;&gt;0,E21&lt;&gt;0),(EXP(LN(E21/D21)/(E$3-D$3))-1)*100,0)</f>
        <v>1.5325266709069751</v>
      </c>
      <c r="E79" s="18">
        <f t="shared" ref="E79:E84" si="10">IF(AND(F$3-E$3 &lt;&gt; 0,E21&lt;&gt;0,F21&lt;&gt;0),(EXP(LN(F21/E21)/(F$3-E$3))-1)*100,0)</f>
        <v>0.82468801829718164</v>
      </c>
      <c r="F79" s="18">
        <f t="shared" si="5"/>
        <v>1.0600842267124655</v>
      </c>
    </row>
    <row r="80" spans="1:6" x14ac:dyDescent="0.2">
      <c r="A80" s="10" t="str">
        <f>$A$22</f>
        <v>Public admin. and defence</v>
      </c>
      <c r="B80" s="18">
        <f t="shared" si="7"/>
        <v>4.9542373589588129</v>
      </c>
      <c r="C80" s="18">
        <f t="shared" si="8"/>
        <v>3.5451816582132256</v>
      </c>
      <c r="D80" s="18">
        <f t="shared" si="9"/>
        <v>6.4892981307385078E-2</v>
      </c>
      <c r="E80" s="18">
        <f t="shared" si="10"/>
        <v>9.9596641784049922E-3</v>
      </c>
      <c r="F80" s="18">
        <f t="shared" si="5"/>
        <v>2.8267418278749012E-2</v>
      </c>
    </row>
    <row r="81" spans="1:6" x14ac:dyDescent="0.2">
      <c r="A81" s="10" t="str">
        <f>$A$23</f>
        <v>Education</v>
      </c>
      <c r="B81" s="18">
        <f t="shared" si="7"/>
        <v>-2.2574022896345802</v>
      </c>
      <c r="C81" s="18">
        <f t="shared" si="8"/>
        <v>-0.84723325390534399</v>
      </c>
      <c r="D81" s="18">
        <f t="shared" si="9"/>
        <v>-4.0085528651834235E-2</v>
      </c>
      <c r="E81" s="18">
        <f t="shared" si="10"/>
        <v>0.26386807635734311</v>
      </c>
      <c r="F81" s="18">
        <f t="shared" si="5"/>
        <v>0.16244765229112001</v>
      </c>
    </row>
    <row r="82" spans="1:6" x14ac:dyDescent="0.2">
      <c r="A82" s="10" t="str">
        <f>$A$24</f>
        <v>Health and social work</v>
      </c>
      <c r="B82" s="18">
        <f t="shared" si="7"/>
        <v>-1.7793636402580471</v>
      </c>
      <c r="C82" s="18">
        <f t="shared" si="8"/>
        <v>1.6932403413083996</v>
      </c>
      <c r="D82" s="18">
        <f t="shared" si="9"/>
        <v>1.2797970009615689</v>
      </c>
      <c r="E82" s="18">
        <f t="shared" si="10"/>
        <v>0.74554856646955603</v>
      </c>
      <c r="F82" s="18">
        <f t="shared" si="5"/>
        <v>0.92331751411207641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-1.9216227308988643</v>
      </c>
      <c r="C83" s="18">
        <f t="shared" si="8"/>
        <v>2.6676657924313618</v>
      </c>
      <c r="D83" s="18">
        <f t="shared" si="9"/>
        <v>-1.3528018648614304</v>
      </c>
      <c r="E83" s="18">
        <f t="shared" si="10"/>
        <v>0.69802957908846608</v>
      </c>
      <c r="F83" s="18">
        <f t="shared" si="5"/>
        <v>9.7250266371862182E-3</v>
      </c>
    </row>
    <row r="84" spans="1:6" x14ac:dyDescent="0.2">
      <c r="A84" s="10" t="str">
        <f>$A$26</f>
        <v>Other services</v>
      </c>
      <c r="B84" s="18">
        <f t="shared" si="7"/>
        <v>4.4115669535984114</v>
      </c>
      <c r="C84" s="18">
        <f t="shared" si="8"/>
        <v>11.853033021061265</v>
      </c>
      <c r="D84" s="18">
        <f t="shared" si="9"/>
        <v>-1.9916380094900377</v>
      </c>
      <c r="E84" s="18">
        <f t="shared" si="10"/>
        <v>-0.31850439939921094</v>
      </c>
      <c r="F84" s="18">
        <f t="shared" si="5"/>
        <v>-0.87936538572034317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-0.58831689018750133</v>
      </c>
      <c r="C86" s="18">
        <f>IF(AND(D$3-C$3 &lt;&gt; 0,C28&lt;&gt;0,D28&lt;&gt;0),(EXP(LN(D28/C28)/(D$3-C$3))-1)*100,0)</f>
        <v>0.18759645716499573</v>
      </c>
      <c r="D86" s="18">
        <f>IF(AND(E$3-D$3 &lt;&gt; 0,D28&lt;&gt;0,E28&lt;&gt;0),(EXP(LN(E28/D28)/(E$3-D$3))-1)*100,0)</f>
        <v>0.22091522827822896</v>
      </c>
      <c r="E86" s="18">
        <f>IF(AND(F$3-E$3 &lt;&gt; 0,E28&lt;&gt;0,F28&lt;&gt;0),(EXP(LN(F28/E28)/(F$3-E$3))-1)*100,0)</f>
        <v>0.31088525088109886</v>
      </c>
      <c r="F86" s="18">
        <f>IF(AND(F$3-D$3 &lt;&gt; 0,D28&lt;&gt;0,F28&lt;&gt;0),(EXP(LN(F28/D28)/(F$3-D$3))-1)*100,0)</f>
        <v>0.28088627274531763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-0.27400000000000801</v>
      </c>
      <c r="C90" s="27">
        <f>D5-C5</f>
        <v>-2.933999999999986</v>
      </c>
      <c r="D90" s="27">
        <f t="shared" si="11"/>
        <v>0.234999999999987</v>
      </c>
      <c r="E90" s="27">
        <f t="shared" si="11"/>
        <v>9.2000000000004967E-2</v>
      </c>
      <c r="F90" s="27">
        <f>F5-D5</f>
        <v>0.32699999999999196</v>
      </c>
    </row>
    <row r="91" spans="1:6" x14ac:dyDescent="0.2">
      <c r="A91" t="str">
        <f>$A$6</f>
        <v>Mining and quarrying</v>
      </c>
      <c r="B91" s="27">
        <f t="shared" si="11"/>
        <v>-0.83399999999999919</v>
      </c>
      <c r="C91" s="27">
        <f t="shared" ref="C91:C105" si="12">D6-C6</f>
        <v>-3.4999999999999643E-2</v>
      </c>
      <c r="D91" s="27">
        <f t="shared" si="11"/>
        <v>-0.10599999999999987</v>
      </c>
      <c r="E91" s="27">
        <f t="shared" si="11"/>
        <v>-0.10900000000000024</v>
      </c>
      <c r="F91" s="27">
        <f t="shared" ref="F91:F111" si="13">F6-D6</f>
        <v>-0.21500000000000011</v>
      </c>
    </row>
    <row r="92" spans="1:6" x14ac:dyDescent="0.2">
      <c r="A92" t="str">
        <f>$A$7</f>
        <v>Food drink and tobacco</v>
      </c>
      <c r="B92" s="27">
        <f t="shared" si="11"/>
        <v>1.5479999999999539</v>
      </c>
      <c r="C92" s="27">
        <f t="shared" si="12"/>
        <v>0.85800000000003429</v>
      </c>
      <c r="D92" s="27">
        <f t="shared" si="11"/>
        <v>-1.0759999999999987</v>
      </c>
      <c r="E92" s="27">
        <f t="shared" si="11"/>
        <v>-2.5640000000000107</v>
      </c>
      <c r="F92" s="27">
        <f t="shared" si="13"/>
        <v>-3.6400000000000095</v>
      </c>
    </row>
    <row r="93" spans="1:6" x14ac:dyDescent="0.2">
      <c r="A93" t="str">
        <f>$A$8</f>
        <v>Engineering</v>
      </c>
      <c r="B93" s="27">
        <f t="shared" si="11"/>
        <v>-0.1829999999999723</v>
      </c>
      <c r="C93" s="27">
        <f t="shared" si="12"/>
        <v>-7.9000000000021053E-2</v>
      </c>
      <c r="D93" s="27">
        <f t="shared" si="11"/>
        <v>0.24499999999999567</v>
      </c>
      <c r="E93" s="27">
        <f t="shared" si="11"/>
        <v>3.8000000000001144E-2</v>
      </c>
      <c r="F93" s="27">
        <f t="shared" si="13"/>
        <v>0.28299999999999681</v>
      </c>
    </row>
    <row r="94" spans="1:6" x14ac:dyDescent="0.2">
      <c r="A94" t="str">
        <f>$A$9</f>
        <v>Rest of manufacturing</v>
      </c>
      <c r="B94" s="27">
        <f t="shared" si="11"/>
        <v>-3.2879999999998404</v>
      </c>
      <c r="C94" s="27">
        <f t="shared" si="12"/>
        <v>0.20999999999990848</v>
      </c>
      <c r="D94" s="27">
        <f t="shared" si="11"/>
        <v>-1.2490000000000698</v>
      </c>
      <c r="E94" s="27">
        <f t="shared" si="11"/>
        <v>-2.036999999999864</v>
      </c>
      <c r="F94" s="27">
        <f t="shared" si="13"/>
        <v>-3.2859999999999339</v>
      </c>
    </row>
    <row r="95" spans="1:6" x14ac:dyDescent="0.2">
      <c r="A95" t="str">
        <f>$A$10</f>
        <v>Electricity and gas</v>
      </c>
      <c r="B95" s="27">
        <f t="shared" si="11"/>
        <v>-0.37399999999999878</v>
      </c>
      <c r="C95" s="27">
        <f t="shared" si="12"/>
        <v>-4.4999999999999929E-2</v>
      </c>
      <c r="D95" s="27">
        <f t="shared" si="11"/>
        <v>-4.4999999999999929E-2</v>
      </c>
      <c r="E95" s="27">
        <f t="shared" si="11"/>
        <v>-1.0000000000001563E-2</v>
      </c>
      <c r="F95" s="27">
        <f t="shared" si="13"/>
        <v>-5.5000000000001492E-2</v>
      </c>
    </row>
    <row r="96" spans="1:6" x14ac:dyDescent="0.2">
      <c r="A96" t="str">
        <f>$A$11</f>
        <v>Water and sewerage</v>
      </c>
      <c r="B96" s="27">
        <f t="shared" si="11"/>
        <v>-0.60599999999999543</v>
      </c>
      <c r="C96" s="27">
        <f t="shared" si="12"/>
        <v>-4.499999999999571E-2</v>
      </c>
      <c r="D96" s="27">
        <f t="shared" si="11"/>
        <v>4.7999999999997822E-2</v>
      </c>
      <c r="E96" s="27">
        <f t="shared" si="11"/>
        <v>7.3999999999995625E-2</v>
      </c>
      <c r="F96" s="27">
        <f t="shared" si="13"/>
        <v>0.12199999999999345</v>
      </c>
    </row>
    <row r="97" spans="1:6" x14ac:dyDescent="0.2">
      <c r="A97" t="str">
        <f>$A$12</f>
        <v>Construction</v>
      </c>
      <c r="B97" s="27">
        <f t="shared" si="11"/>
        <v>1.7760000000000957</v>
      </c>
      <c r="C97" s="27">
        <f t="shared" si="12"/>
        <v>1.7609999999998571</v>
      </c>
      <c r="D97" s="27">
        <f t="shared" si="11"/>
        <v>-0.36999999999999034</v>
      </c>
      <c r="E97" s="27">
        <f t="shared" si="11"/>
        <v>0.40000000000012648</v>
      </c>
      <c r="F97" s="27">
        <f t="shared" si="13"/>
        <v>3.000000000013614E-2</v>
      </c>
    </row>
    <row r="98" spans="1:6" x14ac:dyDescent="0.2">
      <c r="A98" t="str">
        <f>$A$13</f>
        <v>Wholesale and retail trade</v>
      </c>
      <c r="B98" s="27">
        <f t="shared" si="11"/>
        <v>-4.1040000000001484</v>
      </c>
      <c r="C98" s="27">
        <f t="shared" si="12"/>
        <v>1.2619999999999933</v>
      </c>
      <c r="D98" s="27">
        <f t="shared" si="11"/>
        <v>-0.22899999999976473</v>
      </c>
      <c r="E98" s="27">
        <f t="shared" si="11"/>
        <v>8.2999999999792351E-2</v>
      </c>
      <c r="F98" s="27">
        <f t="shared" si="13"/>
        <v>-0.14599999999997237</v>
      </c>
    </row>
    <row r="99" spans="1:6" x14ac:dyDescent="0.2">
      <c r="A99" t="str">
        <f>$A$14</f>
        <v>Transport and storage</v>
      </c>
      <c r="B99" s="27">
        <f t="shared" si="11"/>
        <v>-1.9929999999999488</v>
      </c>
      <c r="C99" s="27">
        <f t="shared" si="12"/>
        <v>0.48099999999999454</v>
      </c>
      <c r="D99" s="27">
        <f t="shared" si="11"/>
        <v>2.0389999999999446</v>
      </c>
      <c r="E99" s="27">
        <f t="shared" si="11"/>
        <v>0.85299999999997667</v>
      </c>
      <c r="F99" s="27">
        <f t="shared" si="13"/>
        <v>2.8919999999999213</v>
      </c>
    </row>
    <row r="100" spans="1:6" x14ac:dyDescent="0.2">
      <c r="A100" t="str">
        <f>$A$15</f>
        <v>Accommodation and food</v>
      </c>
      <c r="B100" s="27">
        <f t="shared" si="11"/>
        <v>0.10500000000001819</v>
      </c>
      <c r="C100" s="27">
        <f t="shared" si="12"/>
        <v>-4.386999999999972</v>
      </c>
      <c r="D100" s="27">
        <f t="shared" si="11"/>
        <v>0.84199999999999164</v>
      </c>
      <c r="E100" s="27">
        <f t="shared" si="11"/>
        <v>5.0090000000000074</v>
      </c>
      <c r="F100" s="27">
        <f t="shared" si="13"/>
        <v>5.8509999999999991</v>
      </c>
    </row>
    <row r="101" spans="1:6" x14ac:dyDescent="0.2">
      <c r="A101" t="str">
        <f>$A$16</f>
        <v>Media</v>
      </c>
      <c r="B101" s="27">
        <f t="shared" si="11"/>
        <v>1.6479999999999977</v>
      </c>
      <c r="C101" s="27">
        <f t="shared" si="12"/>
        <v>-0.75199999999999445</v>
      </c>
      <c r="D101" s="27">
        <f t="shared" si="11"/>
        <v>-4.1000000000004366E-2</v>
      </c>
      <c r="E101" s="27">
        <f t="shared" si="11"/>
        <v>4.2000000000000259E-2</v>
      </c>
      <c r="F101" s="27">
        <f t="shared" si="13"/>
        <v>9.9999999999589306E-4</v>
      </c>
    </row>
    <row r="102" spans="1:6" x14ac:dyDescent="0.2">
      <c r="A102" t="str">
        <f>$A$17</f>
        <v>Information technology</v>
      </c>
      <c r="B102" s="27">
        <f t="shared" si="11"/>
        <v>0.73199999999999754</v>
      </c>
      <c r="C102" s="27">
        <f t="shared" si="12"/>
        <v>-0.13700000000001378</v>
      </c>
      <c r="D102" s="27">
        <f t="shared" si="11"/>
        <v>0.54999999999999805</v>
      </c>
      <c r="E102" s="27">
        <f t="shared" si="11"/>
        <v>0.51300000000002655</v>
      </c>
      <c r="F102" s="27">
        <f t="shared" si="13"/>
        <v>1.0630000000000246</v>
      </c>
    </row>
    <row r="103" spans="1:6" x14ac:dyDescent="0.2">
      <c r="A103" t="str">
        <f>$A$18</f>
        <v>Finance and insurance</v>
      </c>
      <c r="B103" s="27">
        <f t="shared" si="11"/>
        <v>-1.8910000000000444</v>
      </c>
      <c r="C103" s="27">
        <f t="shared" si="12"/>
        <v>1.0000000000021103E-2</v>
      </c>
      <c r="D103" s="27">
        <f t="shared" si="11"/>
        <v>9.7000000000015518E-2</v>
      </c>
      <c r="E103" s="27">
        <f t="shared" si="11"/>
        <v>-0.1989999999999803</v>
      </c>
      <c r="F103" s="27">
        <f t="shared" si="13"/>
        <v>-0.10199999999996479</v>
      </c>
    </row>
    <row r="104" spans="1:6" x14ac:dyDescent="0.2">
      <c r="A104" t="str">
        <f>$A$19</f>
        <v>Real estate</v>
      </c>
      <c r="B104" s="27">
        <f t="shared" si="11"/>
        <v>0.66599999999998527</v>
      </c>
      <c r="C104" s="27">
        <f t="shared" si="12"/>
        <v>1.3069999999999844</v>
      </c>
      <c r="D104" s="27">
        <f t="shared" si="11"/>
        <v>-1.0419999999999661</v>
      </c>
      <c r="E104" s="27">
        <f t="shared" si="11"/>
        <v>0.55599999999998317</v>
      </c>
      <c r="F104" s="27">
        <f t="shared" si="13"/>
        <v>-0.48599999999998289</v>
      </c>
    </row>
    <row r="105" spans="1:6" x14ac:dyDescent="0.2">
      <c r="A105" t="str">
        <f>$A$20</f>
        <v>Professional services</v>
      </c>
      <c r="B105" s="27">
        <f t="shared" si="11"/>
        <v>2.7890000000000725</v>
      </c>
      <c r="C105" s="27">
        <f t="shared" si="12"/>
        <v>2.9999999999986926E-2</v>
      </c>
      <c r="D105" s="27">
        <f t="shared" si="11"/>
        <v>1.5499999999999829</v>
      </c>
      <c r="E105" s="27">
        <f t="shared" si="11"/>
        <v>2.6210000000000022</v>
      </c>
      <c r="F105" s="27">
        <f t="shared" si="13"/>
        <v>4.1709999999999852</v>
      </c>
    </row>
    <row r="106" spans="1:6" x14ac:dyDescent="0.2">
      <c r="A106" s="10" t="str">
        <f>$A$21</f>
        <v>Support services</v>
      </c>
      <c r="B106" s="27">
        <f t="shared" ref="B106:B111" si="14">C21-B21</f>
        <v>-3.4490000000001046</v>
      </c>
      <c r="C106" s="27">
        <f t="shared" ref="C106:C111" si="15">D21-C21</f>
        <v>-7.1999999999970754E-2</v>
      </c>
      <c r="D106" s="27">
        <f t="shared" ref="D106:D111" si="16">E21-D21</f>
        <v>2.4740000000000713</v>
      </c>
      <c r="E106" s="27">
        <f t="shared" ref="E106:E111" si="17">F21-E21</f>
        <v>2.8919999999999177</v>
      </c>
      <c r="F106" s="27">
        <f t="shared" si="13"/>
        <v>5.365999999999989</v>
      </c>
    </row>
    <row r="107" spans="1:6" x14ac:dyDescent="0.2">
      <c r="A107" s="10" t="str">
        <f>$A$22</f>
        <v>Public admin. and defence</v>
      </c>
      <c r="B107" s="27">
        <f t="shared" si="14"/>
        <v>3.3979999999999961</v>
      </c>
      <c r="C107" s="27">
        <f t="shared" si="15"/>
        <v>0.68499999999995964</v>
      </c>
      <c r="D107" s="27">
        <f t="shared" si="16"/>
        <v>6.5000000000026148E-2</v>
      </c>
      <c r="E107" s="27">
        <f t="shared" si="17"/>
        <v>2.0000000000027995E-2</v>
      </c>
      <c r="F107" s="27">
        <f t="shared" si="13"/>
        <v>8.5000000000054143E-2</v>
      </c>
    </row>
    <row r="108" spans="1:6" x14ac:dyDescent="0.2">
      <c r="A108" s="10" t="str">
        <f>$A$23</f>
        <v>Education</v>
      </c>
      <c r="B108" s="27">
        <f t="shared" si="14"/>
        <v>-3.6120000000000303</v>
      </c>
      <c r="C108" s="27">
        <f t="shared" si="15"/>
        <v>-0.32000000000005002</v>
      </c>
      <c r="D108" s="27">
        <f t="shared" si="16"/>
        <v>-7.5000000000002842E-2</v>
      </c>
      <c r="E108" s="27">
        <f t="shared" si="17"/>
        <v>0.99799999999993361</v>
      </c>
      <c r="F108" s="27">
        <f t="shared" si="13"/>
        <v>0.92299999999993076</v>
      </c>
    </row>
    <row r="109" spans="1:6" x14ac:dyDescent="0.2">
      <c r="A109" s="10" t="str">
        <f>$A$24</f>
        <v>Health and social work</v>
      </c>
      <c r="B109" s="27">
        <f t="shared" si="14"/>
        <v>-3.9179999999999708</v>
      </c>
      <c r="C109" s="27">
        <f t="shared" si="15"/>
        <v>0.89099999999989166</v>
      </c>
      <c r="D109" s="27">
        <f t="shared" si="16"/>
        <v>3.5129999999998702</v>
      </c>
      <c r="E109" s="27">
        <f t="shared" si="17"/>
        <v>4.3970000000000908</v>
      </c>
      <c r="F109" s="27">
        <f t="shared" si="13"/>
        <v>7.9099999999999611</v>
      </c>
    </row>
    <row r="110" spans="1:6" x14ac:dyDescent="0.2">
      <c r="A110" s="10" t="str">
        <f>$A$25</f>
        <v>Arts and entertainment</v>
      </c>
      <c r="B110" s="27">
        <f t="shared" si="14"/>
        <v>-1.076999999999968</v>
      </c>
      <c r="C110" s="27">
        <f t="shared" si="15"/>
        <v>0.35599999999996612</v>
      </c>
      <c r="D110" s="27">
        <f t="shared" si="16"/>
        <v>-0.90199999999995661</v>
      </c>
      <c r="E110" s="27">
        <f t="shared" si="17"/>
        <v>0.92199999999997395</v>
      </c>
      <c r="F110" s="27">
        <f t="shared" si="13"/>
        <v>2.0000000000017337E-2</v>
      </c>
    </row>
    <row r="111" spans="1:6" x14ac:dyDescent="0.2">
      <c r="A111" s="10" t="str">
        <f>$A$26</f>
        <v>Other services</v>
      </c>
      <c r="B111" s="27">
        <f t="shared" si="14"/>
        <v>2.3870000000000164</v>
      </c>
      <c r="C111" s="27">
        <f t="shared" si="15"/>
        <v>1.783999999999935</v>
      </c>
      <c r="D111" s="27">
        <f t="shared" si="16"/>
        <v>-1.6109999999999616</v>
      </c>
      <c r="E111" s="27">
        <f t="shared" si="17"/>
        <v>-0.47800000000004239</v>
      </c>
      <c r="F111" s="27">
        <f t="shared" si="13"/>
        <v>-2.089000000000004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-10.553999999999917</v>
      </c>
      <c r="C113" s="29">
        <f>D28-C28</f>
        <v>0.82899999999955298</v>
      </c>
      <c r="D113" s="29">
        <f>E28-D28</f>
        <v>4.9120000000000914</v>
      </c>
      <c r="E113" s="29">
        <f>F28-E28</f>
        <v>14.113</v>
      </c>
      <c r="F113" s="29">
        <f>F28-D28</f>
        <v>19.025000000000091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York and North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15.005000000000003</v>
      </c>
      <c r="C7" s="31">
        <f>'Ind T1'!C7</f>
        <v>12.917</v>
      </c>
      <c r="D7" s="31">
        <f>'Ind T1'!D7</f>
        <v>9.8580000000000183</v>
      </c>
      <c r="E7" s="31">
        <f>'Ind T1'!E7</f>
        <v>9.990000000000002</v>
      </c>
      <c r="F7" s="31">
        <f>'Ind T1'!F7</f>
        <v>10.037000000000003</v>
      </c>
      <c r="H7" s="31">
        <f>C7-B7</f>
        <v>-2.0880000000000027</v>
      </c>
      <c r="I7" s="31">
        <f>D7-C7</f>
        <v>-3.0589999999999815</v>
      </c>
      <c r="J7" s="31">
        <f>E7-D7</f>
        <v>0.13199999999998369</v>
      </c>
      <c r="K7" s="31">
        <f>F7-E7</f>
        <v>4.7000000000000597E-2</v>
      </c>
      <c r="L7" s="31">
        <f>F7-D7</f>
        <v>0.17899999999998428</v>
      </c>
    </row>
    <row r="8" spans="1:12" x14ac:dyDescent="0.2">
      <c r="A8" t="str">
        <f>'Ind T2'!A5</f>
        <v>Agriculture</v>
      </c>
      <c r="B8" s="32">
        <f>'Ind T2'!B5</f>
        <v>9.6510000000000069</v>
      </c>
      <c r="C8" s="32">
        <f>'Ind T2'!C5</f>
        <v>9.3769999999999989</v>
      </c>
      <c r="D8" s="32">
        <f>'Ind T2'!D5</f>
        <v>6.4430000000000129</v>
      </c>
      <c r="E8" s="32">
        <f>'Ind T2'!E5</f>
        <v>6.6779999999999999</v>
      </c>
      <c r="F8" s="32">
        <f>'Ind T2'!F5</f>
        <v>6.7700000000000049</v>
      </c>
      <c r="H8" s="11">
        <f t="shared" ref="H8:H40" si="0">C8-B8</f>
        <v>-0.27400000000000801</v>
      </c>
      <c r="I8" s="31">
        <f t="shared" ref="I8:I38" si="1">D8-C8</f>
        <v>-2.933999999999986</v>
      </c>
      <c r="J8" s="11">
        <f t="shared" ref="J8:J38" si="2">E8-D8</f>
        <v>0.234999999999987</v>
      </c>
      <c r="K8" s="11">
        <f t="shared" ref="K8:K38" si="3">F8-E8</f>
        <v>9.2000000000004967E-2</v>
      </c>
      <c r="L8" s="31">
        <f t="shared" ref="L8:L40" si="4">F8-D8</f>
        <v>0.32699999999999196</v>
      </c>
    </row>
    <row r="9" spans="1:12" x14ac:dyDescent="0.2">
      <c r="A9" t="str">
        <f>'Ind T2'!A6</f>
        <v>Mining and quarrying</v>
      </c>
      <c r="B9" s="32">
        <f>'Ind T2'!B6</f>
        <v>1.272999999999999</v>
      </c>
      <c r="C9" s="32">
        <f>'Ind T2'!C6</f>
        <v>0.43899999999999983</v>
      </c>
      <c r="D9" s="32">
        <f>'Ind T2'!D6</f>
        <v>0.40400000000000019</v>
      </c>
      <c r="E9" s="32">
        <f>'Ind T2'!E6</f>
        <v>0.29800000000000032</v>
      </c>
      <c r="F9" s="32">
        <f>'Ind T2'!F6</f>
        <v>0.18900000000000008</v>
      </c>
      <c r="H9" s="11">
        <f t="shared" si="0"/>
        <v>-0.83399999999999919</v>
      </c>
      <c r="I9" s="31">
        <f t="shared" si="1"/>
        <v>-3.4999999999999643E-2</v>
      </c>
      <c r="J9" s="11">
        <f t="shared" si="2"/>
        <v>-0.10599999999999987</v>
      </c>
      <c r="K9" s="11">
        <f t="shared" si="3"/>
        <v>-0.10900000000000024</v>
      </c>
      <c r="L9" s="31">
        <f t="shared" si="4"/>
        <v>-0.21500000000000011</v>
      </c>
    </row>
    <row r="10" spans="1:12" x14ac:dyDescent="0.2">
      <c r="A10" t="str">
        <f>'Ind T2'!A10</f>
        <v>Electricity and gas</v>
      </c>
      <c r="B10" s="32">
        <f>'Ind T2'!B10</f>
        <v>1.9879999999999991</v>
      </c>
      <c r="C10" s="32">
        <f>'Ind T2'!C10</f>
        <v>1.6140000000000003</v>
      </c>
      <c r="D10" s="32">
        <f>'Ind T2'!D10</f>
        <v>1.5690000000000004</v>
      </c>
      <c r="E10" s="32">
        <f>'Ind T2'!E10</f>
        <v>1.5240000000000005</v>
      </c>
      <c r="F10" s="32">
        <f>'Ind T2'!F10</f>
        <v>1.5139999999999989</v>
      </c>
      <c r="H10" s="11">
        <f t="shared" si="0"/>
        <v>-0.37399999999999878</v>
      </c>
      <c r="I10" s="31">
        <f t="shared" si="1"/>
        <v>-4.4999999999999929E-2</v>
      </c>
      <c r="J10" s="11">
        <f t="shared" si="2"/>
        <v>-4.4999999999999929E-2</v>
      </c>
      <c r="K10" s="11">
        <f t="shared" si="3"/>
        <v>-1.0000000000001563E-2</v>
      </c>
      <c r="L10" s="31">
        <f t="shared" si="4"/>
        <v>-5.5000000000001492E-2</v>
      </c>
    </row>
    <row r="11" spans="1:12" x14ac:dyDescent="0.2">
      <c r="A11" t="str">
        <f>'Ind T2'!A11</f>
        <v>Water and sewerage</v>
      </c>
      <c r="B11" s="32">
        <f>'Ind T2'!B11</f>
        <v>2.092999999999996</v>
      </c>
      <c r="C11" s="32">
        <f>'Ind T2'!C11</f>
        <v>1.4870000000000005</v>
      </c>
      <c r="D11" s="32">
        <f>'Ind T2'!D11</f>
        <v>1.4420000000000048</v>
      </c>
      <c r="E11" s="32">
        <f>'Ind T2'!E11</f>
        <v>1.4900000000000027</v>
      </c>
      <c r="F11" s="32">
        <f>'Ind T2'!F11</f>
        <v>1.5639999999999983</v>
      </c>
      <c r="H11" s="11">
        <f t="shared" ref="H11" si="5">C11-B11</f>
        <v>-0.60599999999999543</v>
      </c>
      <c r="I11" s="31">
        <f t="shared" ref="I11" si="6">D11-C11</f>
        <v>-4.499999999999571E-2</v>
      </c>
      <c r="J11" s="11">
        <f t="shared" ref="J11" si="7">E11-D11</f>
        <v>4.7999999999997822E-2</v>
      </c>
      <c r="K11" s="11">
        <f t="shared" ref="K11" si="8">F11-E11</f>
        <v>7.3999999999995625E-2</v>
      </c>
      <c r="L11" s="31">
        <f t="shared" si="4"/>
        <v>0.12199999999999345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41.659999999999911</v>
      </c>
      <c r="C13" s="31">
        <f>'Ind T1'!C8</f>
        <v>39.737000000000052</v>
      </c>
      <c r="D13" s="31">
        <f>'Ind T1'!D8</f>
        <v>40.725999999999971</v>
      </c>
      <c r="E13" s="31">
        <f>'Ind T1'!E8</f>
        <v>38.645999999999901</v>
      </c>
      <c r="F13" s="31">
        <f>'Ind T1'!F8</f>
        <v>34.083000000000027</v>
      </c>
      <c r="H13" s="31">
        <f t="shared" si="0"/>
        <v>-1.9229999999998597</v>
      </c>
      <c r="I13" s="31">
        <f t="shared" si="1"/>
        <v>0.98899999999991905</v>
      </c>
      <c r="J13" s="31">
        <f t="shared" si="2"/>
        <v>-2.0800000000000693</v>
      </c>
      <c r="K13" s="31">
        <f t="shared" si="3"/>
        <v>-4.5629999999998745</v>
      </c>
      <c r="L13" s="31">
        <f t="shared" si="4"/>
        <v>-6.6429999999999438</v>
      </c>
    </row>
    <row r="14" spans="1:12" x14ac:dyDescent="0.2">
      <c r="A14" t="str">
        <f>'Ind T2'!A7</f>
        <v>Food drink and tobacco</v>
      </c>
      <c r="B14" s="32">
        <f>'Ind T2'!B7</f>
        <v>13.645000000000014</v>
      </c>
      <c r="C14" s="32">
        <f>'Ind T2'!C7</f>
        <v>15.192999999999968</v>
      </c>
      <c r="D14" s="32">
        <f>'Ind T2'!D7</f>
        <v>16.051000000000002</v>
      </c>
      <c r="E14" s="32">
        <f>'Ind T2'!E7</f>
        <v>14.975000000000003</v>
      </c>
      <c r="F14" s="32">
        <f>'Ind T2'!F7</f>
        <v>12.410999999999992</v>
      </c>
      <c r="H14" s="11">
        <f t="shared" si="0"/>
        <v>1.5479999999999539</v>
      </c>
      <c r="I14" s="31">
        <f t="shared" si="1"/>
        <v>0.85800000000003429</v>
      </c>
      <c r="J14" s="11">
        <f t="shared" si="2"/>
        <v>-1.0759999999999987</v>
      </c>
      <c r="K14" s="11">
        <f t="shared" si="3"/>
        <v>-2.5640000000000107</v>
      </c>
      <c r="L14" s="31">
        <f t="shared" si="4"/>
        <v>-3.6400000000000095</v>
      </c>
    </row>
    <row r="15" spans="1:12" x14ac:dyDescent="0.2">
      <c r="A15" t="str">
        <f>'Ind T2'!A8</f>
        <v>Engineering</v>
      </c>
      <c r="B15" s="32">
        <f>'Ind T2'!B8</f>
        <v>4.9579999999999949</v>
      </c>
      <c r="C15" s="32">
        <f>'Ind T2'!C8</f>
        <v>4.7750000000000226</v>
      </c>
      <c r="D15" s="32">
        <f>'Ind T2'!D8</f>
        <v>4.6960000000000015</v>
      </c>
      <c r="E15" s="32">
        <f>'Ind T2'!E8</f>
        <v>4.9409999999999972</v>
      </c>
      <c r="F15" s="32">
        <f>'Ind T2'!F8</f>
        <v>4.9789999999999983</v>
      </c>
      <c r="H15" s="11">
        <f t="shared" si="0"/>
        <v>-0.1829999999999723</v>
      </c>
      <c r="I15" s="31">
        <f t="shared" si="1"/>
        <v>-7.9000000000021053E-2</v>
      </c>
      <c r="J15" s="11">
        <f t="shared" si="2"/>
        <v>0.24499999999999567</v>
      </c>
      <c r="K15" s="11">
        <f t="shared" si="3"/>
        <v>3.8000000000001144E-2</v>
      </c>
      <c r="L15" s="31">
        <f t="shared" si="4"/>
        <v>0.28299999999999681</v>
      </c>
    </row>
    <row r="16" spans="1:12" x14ac:dyDescent="0.2">
      <c r="A16" t="str">
        <f>'Ind T2'!A9</f>
        <v>Rest of manufacturing</v>
      </c>
      <c r="B16" s="32">
        <f>'Ind T2'!B9</f>
        <v>23.056999999999903</v>
      </c>
      <c r="C16" s="32">
        <f>'Ind T2'!C9</f>
        <v>19.769000000000062</v>
      </c>
      <c r="D16" s="32">
        <f>'Ind T2'!D9</f>
        <v>19.978999999999971</v>
      </c>
      <c r="E16" s="32">
        <f>'Ind T2'!E9</f>
        <v>18.729999999999901</v>
      </c>
      <c r="F16" s="32">
        <f>'Ind T2'!F9</f>
        <v>16.693000000000037</v>
      </c>
      <c r="H16" s="11">
        <f t="shared" si="0"/>
        <v>-3.2879999999998404</v>
      </c>
      <c r="I16" s="31">
        <f t="shared" si="1"/>
        <v>0.20999999999990848</v>
      </c>
      <c r="J16" s="11">
        <f t="shared" si="2"/>
        <v>-1.2490000000000698</v>
      </c>
      <c r="K16" s="11">
        <f t="shared" si="3"/>
        <v>-2.036999999999864</v>
      </c>
      <c r="L16" s="31">
        <f t="shared" si="4"/>
        <v>-3.2859999999999339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29.794000000000008</v>
      </c>
      <c r="C18" s="31">
        <f>'Ind T1'!C9</f>
        <v>31.570000000000103</v>
      </c>
      <c r="D18" s="31">
        <f>'Ind T1'!D9</f>
        <v>33.33099999999996</v>
      </c>
      <c r="E18" s="31">
        <f>'Ind T1'!E9</f>
        <v>32.96099999999997</v>
      </c>
      <c r="F18" s="31">
        <f>'Ind T1'!F9</f>
        <v>33.361000000000097</v>
      </c>
      <c r="H18" s="31">
        <f t="shared" si="0"/>
        <v>1.7760000000000957</v>
      </c>
      <c r="I18" s="31">
        <f t="shared" si="1"/>
        <v>1.7609999999998571</v>
      </c>
      <c r="J18" s="31">
        <f t="shared" si="2"/>
        <v>-0.36999999999999034</v>
      </c>
      <c r="K18" s="31">
        <f t="shared" si="3"/>
        <v>0.40000000000012648</v>
      </c>
      <c r="L18" s="31">
        <f t="shared" si="4"/>
        <v>3.000000000013614E-2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132.22899999999998</v>
      </c>
      <c r="C20" s="31">
        <f>'Ind T1'!C10</f>
        <v>126.23699999999991</v>
      </c>
      <c r="D20" s="31">
        <f>'Ind T1'!D10</f>
        <v>123.59299999999993</v>
      </c>
      <c r="E20" s="31">
        <f>'Ind T1'!E10</f>
        <v>126.2450000000001</v>
      </c>
      <c r="F20" s="31">
        <f>'Ind T1'!F10</f>
        <v>132.18999999999988</v>
      </c>
      <c r="H20" s="31">
        <f t="shared" si="0"/>
        <v>-5.9920000000000755</v>
      </c>
      <c r="I20" s="31">
        <f t="shared" si="1"/>
        <v>-2.643999999999977</v>
      </c>
      <c r="J20" s="31">
        <f t="shared" si="2"/>
        <v>2.6520000000001716</v>
      </c>
      <c r="K20" s="31">
        <f t="shared" si="3"/>
        <v>5.94499999999978</v>
      </c>
      <c r="L20" s="31">
        <f t="shared" si="4"/>
        <v>8.5969999999999516</v>
      </c>
    </row>
    <row r="21" spans="1:12" x14ac:dyDescent="0.2">
      <c r="A21" s="10" t="str">
        <f>'Ind T2'!A13</f>
        <v>Wholesale and retail trade</v>
      </c>
      <c r="B21" s="32">
        <f>'Ind T2'!B13</f>
        <v>67.05800000000005</v>
      </c>
      <c r="C21" s="32">
        <f>'Ind T2'!C13</f>
        <v>62.953999999999901</v>
      </c>
      <c r="D21" s="32">
        <f>'Ind T2'!D13</f>
        <v>64.215999999999894</v>
      </c>
      <c r="E21" s="32">
        <f>'Ind T2'!E13</f>
        <v>63.98700000000013</v>
      </c>
      <c r="F21" s="32">
        <f>'Ind T2'!F13</f>
        <v>64.069999999999922</v>
      </c>
      <c r="H21" s="11">
        <f t="shared" si="0"/>
        <v>-4.1040000000001484</v>
      </c>
      <c r="I21" s="31">
        <f t="shared" si="1"/>
        <v>1.2619999999999933</v>
      </c>
      <c r="J21" s="11">
        <f t="shared" si="2"/>
        <v>-0.22899999999976473</v>
      </c>
      <c r="K21" s="11">
        <f t="shared" si="3"/>
        <v>8.2999999999792351E-2</v>
      </c>
      <c r="L21" s="31">
        <f t="shared" si="4"/>
        <v>-0.14599999999997237</v>
      </c>
    </row>
    <row r="22" spans="1:12" x14ac:dyDescent="0.2">
      <c r="A22" s="10" t="str">
        <f>'Ind T2'!A14</f>
        <v>Transport and storage</v>
      </c>
      <c r="B22" s="32">
        <f>'Ind T2'!B14</f>
        <v>20.622999999999976</v>
      </c>
      <c r="C22" s="32">
        <f>'Ind T2'!C14</f>
        <v>18.630000000000027</v>
      </c>
      <c r="D22" s="32">
        <f>'Ind T2'!D14</f>
        <v>19.111000000000022</v>
      </c>
      <c r="E22" s="32">
        <f>'Ind T2'!E14</f>
        <v>21.149999999999967</v>
      </c>
      <c r="F22" s="32">
        <f>'Ind T2'!F14</f>
        <v>22.002999999999943</v>
      </c>
      <c r="H22" s="11">
        <f t="shared" si="0"/>
        <v>-1.9929999999999488</v>
      </c>
      <c r="I22" s="31">
        <f t="shared" si="1"/>
        <v>0.48099999999999454</v>
      </c>
      <c r="J22" s="11">
        <f t="shared" si="2"/>
        <v>2.0389999999999446</v>
      </c>
      <c r="K22" s="11">
        <f t="shared" si="3"/>
        <v>0.85299999999997667</v>
      </c>
      <c r="L22" s="31">
        <f t="shared" si="4"/>
        <v>2.8919999999999213</v>
      </c>
    </row>
    <row r="23" spans="1:12" x14ac:dyDescent="0.2">
      <c r="A23" s="10" t="str">
        <f>'Ind T2'!A15</f>
        <v>Accommodation and food</v>
      </c>
      <c r="B23" s="32">
        <f>'Ind T2'!B15</f>
        <v>44.547999999999966</v>
      </c>
      <c r="C23" s="32">
        <f>'Ind T2'!C15</f>
        <v>44.652999999999984</v>
      </c>
      <c r="D23" s="32">
        <f>'Ind T2'!D15</f>
        <v>40.266000000000012</v>
      </c>
      <c r="E23" s="32">
        <f>'Ind T2'!E15</f>
        <v>41.108000000000004</v>
      </c>
      <c r="F23" s="32">
        <f>'Ind T2'!F15</f>
        <v>46.117000000000012</v>
      </c>
      <c r="H23" s="11">
        <f t="shared" si="0"/>
        <v>0.10500000000001819</v>
      </c>
      <c r="I23" s="31">
        <f t="shared" si="1"/>
        <v>-4.386999999999972</v>
      </c>
      <c r="J23" s="11">
        <f t="shared" si="2"/>
        <v>0.84199999999999164</v>
      </c>
      <c r="K23" s="11">
        <f t="shared" si="3"/>
        <v>5.0090000000000074</v>
      </c>
      <c r="L23" s="31">
        <f t="shared" si="4"/>
        <v>5.8509999999999991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119.92700000000006</v>
      </c>
      <c r="C25" s="31">
        <f>'Ind T1'!C11</f>
        <v>121.732</v>
      </c>
      <c r="D25" s="31">
        <f>'Ind T1'!D11</f>
        <v>124.25799999999992</v>
      </c>
      <c r="E25" s="31">
        <f>'Ind T1'!E11</f>
        <v>125.3330000000001</v>
      </c>
      <c r="F25" s="31">
        <f>'Ind T1'!F11</f>
        <v>132.20199999999997</v>
      </c>
      <c r="H25" s="31">
        <f t="shared" si="0"/>
        <v>1.8049999999999358</v>
      </c>
      <c r="I25" s="31">
        <f t="shared" si="1"/>
        <v>2.5259999999999252</v>
      </c>
      <c r="J25" s="31">
        <f t="shared" si="2"/>
        <v>1.0750000000001734</v>
      </c>
      <c r="K25" s="31">
        <f t="shared" si="3"/>
        <v>6.8689999999998719</v>
      </c>
      <c r="L25" s="31">
        <f t="shared" si="4"/>
        <v>7.9440000000000452</v>
      </c>
    </row>
    <row r="26" spans="1:12" x14ac:dyDescent="0.2">
      <c r="A26" s="10" t="str">
        <f>'Ind T2'!A16</f>
        <v>Media</v>
      </c>
      <c r="B26" s="11">
        <f>'Ind T2'!B16</f>
        <v>1.4409999999999992</v>
      </c>
      <c r="C26" s="11">
        <f>'Ind T2'!C16</f>
        <v>3.0889999999999969</v>
      </c>
      <c r="D26" s="11">
        <f>'Ind T2'!D16</f>
        <v>2.3370000000000024</v>
      </c>
      <c r="E26" s="11">
        <f>'Ind T2'!E16</f>
        <v>2.295999999999998</v>
      </c>
      <c r="F26" s="11">
        <f>'Ind T2'!F16</f>
        <v>2.3379999999999983</v>
      </c>
      <c r="H26" s="11">
        <f t="shared" si="0"/>
        <v>1.6479999999999977</v>
      </c>
      <c r="I26" s="31">
        <f t="shared" si="1"/>
        <v>-0.75199999999999445</v>
      </c>
      <c r="J26" s="11">
        <f t="shared" si="2"/>
        <v>-4.1000000000004366E-2</v>
      </c>
      <c r="K26" s="11">
        <f t="shared" si="3"/>
        <v>4.2000000000000259E-2</v>
      </c>
      <c r="L26" s="31">
        <f t="shared" si="4"/>
        <v>9.9999999999589306E-4</v>
      </c>
    </row>
    <row r="27" spans="1:12" x14ac:dyDescent="0.2">
      <c r="A27" s="10" t="str">
        <f>'Ind T2'!A17</f>
        <v>Information technology</v>
      </c>
      <c r="B27" s="11">
        <f>'Ind T2'!B17</f>
        <v>7.0980000000000096</v>
      </c>
      <c r="C27" s="11">
        <f>'Ind T2'!C17</f>
        <v>7.8300000000000072</v>
      </c>
      <c r="D27" s="11">
        <f>'Ind T2'!D17</f>
        <v>7.6929999999999934</v>
      </c>
      <c r="E27" s="11">
        <f>'Ind T2'!E17</f>
        <v>8.2429999999999914</v>
      </c>
      <c r="F27" s="11">
        <f>'Ind T2'!F17</f>
        <v>8.756000000000018</v>
      </c>
      <c r="H27" s="11">
        <f t="shared" si="0"/>
        <v>0.73199999999999754</v>
      </c>
      <c r="I27" s="31">
        <f t="shared" si="1"/>
        <v>-0.13700000000001378</v>
      </c>
      <c r="J27" s="11">
        <f t="shared" si="2"/>
        <v>0.54999999999999805</v>
      </c>
      <c r="K27" s="11">
        <f t="shared" si="3"/>
        <v>0.51300000000002655</v>
      </c>
      <c r="L27" s="31">
        <f t="shared" si="4"/>
        <v>1.0630000000000246</v>
      </c>
    </row>
    <row r="28" spans="1:12" x14ac:dyDescent="0.2">
      <c r="A28" s="10" t="str">
        <f>'Ind T2'!A18</f>
        <v>Finance and insurance</v>
      </c>
      <c r="B28" s="11">
        <f>'Ind T2'!B18</f>
        <v>11.951000000000013</v>
      </c>
      <c r="C28" s="11">
        <f>'Ind T2'!C18</f>
        <v>10.059999999999969</v>
      </c>
      <c r="D28" s="11">
        <f>'Ind T2'!D18</f>
        <v>10.06999999999999</v>
      </c>
      <c r="E28" s="11">
        <f>'Ind T2'!E18</f>
        <v>10.167000000000005</v>
      </c>
      <c r="F28" s="11">
        <f>'Ind T2'!F18</f>
        <v>9.9680000000000248</v>
      </c>
      <c r="H28" s="11">
        <f t="shared" si="0"/>
        <v>-1.8910000000000444</v>
      </c>
      <c r="I28" s="31">
        <f t="shared" si="1"/>
        <v>1.0000000000021103E-2</v>
      </c>
      <c r="J28" s="11">
        <f t="shared" si="2"/>
        <v>9.7000000000015518E-2</v>
      </c>
      <c r="K28" s="11">
        <f t="shared" si="3"/>
        <v>-0.1989999999999803</v>
      </c>
      <c r="L28" s="31">
        <f t="shared" si="4"/>
        <v>-0.10199999999996479</v>
      </c>
    </row>
    <row r="29" spans="1:12" x14ac:dyDescent="0.2">
      <c r="A29" s="10" t="str">
        <f>'Ind T2'!A19</f>
        <v>Real estate</v>
      </c>
      <c r="B29" s="11">
        <f>'Ind T2'!B19</f>
        <v>6.3620000000000116</v>
      </c>
      <c r="C29" s="11">
        <f>'Ind T2'!C19</f>
        <v>7.0279999999999969</v>
      </c>
      <c r="D29" s="11">
        <f>'Ind T2'!D19</f>
        <v>8.3349999999999813</v>
      </c>
      <c r="E29" s="11">
        <f>'Ind T2'!E19</f>
        <v>7.2930000000000152</v>
      </c>
      <c r="F29" s="11">
        <f>'Ind T2'!F19</f>
        <v>7.8489999999999984</v>
      </c>
      <c r="H29" s="11">
        <f t="shared" ref="H29:H31" si="9">C29-B29</f>
        <v>0.66599999999998527</v>
      </c>
      <c r="I29" s="31">
        <f t="shared" ref="I29:I31" si="10">D29-C29</f>
        <v>1.3069999999999844</v>
      </c>
      <c r="J29" s="11">
        <f t="shared" ref="J29:J31" si="11">E29-D29</f>
        <v>-1.0419999999999661</v>
      </c>
      <c r="K29" s="11">
        <f t="shared" ref="K29:K31" si="12">F29-E29</f>
        <v>0.55599999999998317</v>
      </c>
      <c r="L29" s="31">
        <f t="shared" si="4"/>
        <v>-0.48599999999998289</v>
      </c>
    </row>
    <row r="30" spans="1:12" x14ac:dyDescent="0.2">
      <c r="A30" s="10" t="str">
        <f>'Ind T2'!A20</f>
        <v>Professional services</v>
      </c>
      <c r="B30" s="11">
        <f>'Ind T2'!B20</f>
        <v>31.155999999999963</v>
      </c>
      <c r="C30" s="11">
        <f>'Ind T2'!C20</f>
        <v>33.945000000000036</v>
      </c>
      <c r="D30" s="11">
        <f>'Ind T2'!D20</f>
        <v>33.975000000000023</v>
      </c>
      <c r="E30" s="11">
        <f>'Ind T2'!E20</f>
        <v>35.525000000000006</v>
      </c>
      <c r="F30" s="11">
        <f>'Ind T2'!F20</f>
        <v>38.146000000000008</v>
      </c>
      <c r="H30" s="11">
        <f t="shared" si="9"/>
        <v>2.7890000000000725</v>
      </c>
      <c r="I30" s="31">
        <f t="shared" si="10"/>
        <v>2.9999999999986926E-2</v>
      </c>
      <c r="J30" s="11">
        <f t="shared" si="11"/>
        <v>1.5499999999999829</v>
      </c>
      <c r="K30" s="11">
        <f t="shared" si="12"/>
        <v>2.6210000000000022</v>
      </c>
      <c r="L30" s="31">
        <f t="shared" si="4"/>
        <v>4.1709999999999852</v>
      </c>
    </row>
    <row r="31" spans="1:12" x14ac:dyDescent="0.2">
      <c r="A31" s="10" t="str">
        <f>'Ind T2'!A21</f>
        <v>Support services</v>
      </c>
      <c r="B31" s="11">
        <f>'Ind T2'!B21</f>
        <v>34.833000000000062</v>
      </c>
      <c r="C31" s="11">
        <f>'Ind T2'!C21</f>
        <v>31.383999999999958</v>
      </c>
      <c r="D31" s="11">
        <f>'Ind T2'!D21</f>
        <v>31.311999999999987</v>
      </c>
      <c r="E31" s="11">
        <f>'Ind T2'!E21</f>
        <v>33.786000000000058</v>
      </c>
      <c r="F31" s="11">
        <f>'Ind T2'!F21</f>
        <v>36.677999999999976</v>
      </c>
      <c r="H31" s="11">
        <f t="shared" si="9"/>
        <v>-3.4490000000001046</v>
      </c>
      <c r="I31" s="31">
        <f t="shared" si="10"/>
        <v>-7.1999999999970754E-2</v>
      </c>
      <c r="J31" s="11">
        <f t="shared" si="11"/>
        <v>2.4740000000000713</v>
      </c>
      <c r="K31" s="11">
        <f t="shared" si="12"/>
        <v>2.8919999999999177</v>
      </c>
      <c r="L31" s="31">
        <f t="shared" si="4"/>
        <v>5.365999999999989</v>
      </c>
    </row>
    <row r="32" spans="1:12" x14ac:dyDescent="0.2">
      <c r="A32" s="10" t="str">
        <f>'Ind T2'!A25</f>
        <v>Arts and entertainment</v>
      </c>
      <c r="B32" s="11">
        <f>'Ind T2'!B25</f>
        <v>14.421999999999978</v>
      </c>
      <c r="C32" s="11">
        <f>'Ind T2'!C25</f>
        <v>13.34500000000001</v>
      </c>
      <c r="D32" s="11">
        <f>'Ind T2'!D25</f>
        <v>13.700999999999976</v>
      </c>
      <c r="E32" s="11">
        <f>'Ind T2'!E25</f>
        <v>12.799000000000019</v>
      </c>
      <c r="F32" s="11">
        <f>'Ind T2'!F25</f>
        <v>13.720999999999993</v>
      </c>
      <c r="H32" s="11">
        <f t="shared" ref="H32" si="13">C32-B32</f>
        <v>-1.076999999999968</v>
      </c>
      <c r="I32" s="31">
        <f t="shared" ref="I32:I33" si="14">D32-C32</f>
        <v>0.35599999999996612</v>
      </c>
      <c r="J32" s="11">
        <f t="shared" ref="J32:J33" si="15">E32-D32</f>
        <v>-0.90199999999995661</v>
      </c>
      <c r="K32" s="11">
        <f t="shared" ref="K32:K33" si="16">F32-E32</f>
        <v>0.92199999999997395</v>
      </c>
      <c r="L32" s="31">
        <f t="shared" si="4"/>
        <v>2.0000000000017337E-2</v>
      </c>
    </row>
    <row r="33" spans="1:12" x14ac:dyDescent="0.2">
      <c r="A33" s="10" t="str">
        <f>'Ind T2'!A26</f>
        <v>Other services</v>
      </c>
      <c r="B33" s="11">
        <f>'Ind T2'!B26</f>
        <v>12.664000000000017</v>
      </c>
      <c r="C33" s="11">
        <f>'Ind T2'!C26</f>
        <v>15.051000000000034</v>
      </c>
      <c r="D33" s="11">
        <f>'Ind T2'!D26</f>
        <v>16.834999999999969</v>
      </c>
      <c r="E33" s="11">
        <f>'Ind T2'!E26</f>
        <v>15.224000000000007</v>
      </c>
      <c r="F33" s="11">
        <f>'Ind T2'!F26</f>
        <v>14.745999999999965</v>
      </c>
      <c r="H33" s="11">
        <f>C33-B33</f>
        <v>2.3870000000000164</v>
      </c>
      <c r="I33" s="31">
        <f t="shared" si="14"/>
        <v>1.783999999999935</v>
      </c>
      <c r="J33" s="11">
        <f t="shared" si="15"/>
        <v>-1.6109999999999616</v>
      </c>
      <c r="K33" s="11">
        <f t="shared" si="16"/>
        <v>-0.47800000000004239</v>
      </c>
      <c r="L33" s="31">
        <f t="shared" si="4"/>
        <v>-2.089000000000004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113.84500000000025</v>
      </c>
      <c r="C35" s="31">
        <f>'Ind T1'!C12</f>
        <v>109.71300000000024</v>
      </c>
      <c r="D35" s="31">
        <f>'Ind T1'!D12</f>
        <v>110.96900000000004</v>
      </c>
      <c r="E35" s="31">
        <f>'Ind T1'!E12</f>
        <v>114.47199999999992</v>
      </c>
      <c r="F35" s="31">
        <f>'Ind T1'!F12</f>
        <v>119.88699999999999</v>
      </c>
      <c r="H35" s="31">
        <f t="shared" si="0"/>
        <v>-4.1320000000000192</v>
      </c>
      <c r="I35" s="31">
        <f t="shared" si="1"/>
        <v>1.2559999999998013</v>
      </c>
      <c r="J35" s="31">
        <f t="shared" si="2"/>
        <v>3.5029999999998864</v>
      </c>
      <c r="K35" s="31">
        <f t="shared" si="3"/>
        <v>5.4150000000000631</v>
      </c>
      <c r="L35" s="31">
        <f t="shared" si="4"/>
        <v>8.9179999999999495</v>
      </c>
    </row>
    <row r="36" spans="1:12" x14ac:dyDescent="0.2">
      <c r="A36" s="10" t="str">
        <f>'Ind T2'!A22</f>
        <v>Public admin. and defence</v>
      </c>
      <c r="B36" s="32">
        <f>'Ind T2'!B22</f>
        <v>15.92400000000001</v>
      </c>
      <c r="C36" s="32">
        <f>'Ind T2'!C22</f>
        <v>19.322000000000006</v>
      </c>
      <c r="D36" s="32">
        <f>'Ind T2'!D22</f>
        <v>20.006999999999966</v>
      </c>
      <c r="E36" s="32">
        <f>'Ind T2'!E22</f>
        <v>20.071999999999992</v>
      </c>
      <c r="F36" s="32">
        <f>'Ind T2'!F22</f>
        <v>20.09200000000002</v>
      </c>
      <c r="H36" s="11">
        <f t="shared" si="0"/>
        <v>3.3979999999999961</v>
      </c>
      <c r="I36" s="31">
        <f t="shared" si="1"/>
        <v>0.68499999999995964</v>
      </c>
      <c r="J36" s="11">
        <f t="shared" si="2"/>
        <v>6.5000000000026148E-2</v>
      </c>
      <c r="K36" s="11">
        <f t="shared" si="3"/>
        <v>2.0000000000027995E-2</v>
      </c>
      <c r="L36" s="31">
        <f t="shared" si="4"/>
        <v>8.5000000000054143E-2</v>
      </c>
    </row>
    <row r="37" spans="1:12" x14ac:dyDescent="0.2">
      <c r="A37" s="10" t="str">
        <f>'Ind T2'!A23</f>
        <v>Education</v>
      </c>
      <c r="B37" s="32">
        <f>'Ind T2'!B23</f>
        <v>41.382000000000112</v>
      </c>
      <c r="C37" s="32">
        <f>'Ind T2'!C23</f>
        <v>37.770000000000081</v>
      </c>
      <c r="D37" s="32">
        <f>'Ind T2'!D23</f>
        <v>37.450000000000031</v>
      </c>
      <c r="E37" s="32">
        <f>'Ind T2'!E23</f>
        <v>37.375000000000028</v>
      </c>
      <c r="F37" s="32">
        <f>'Ind T2'!F23</f>
        <v>38.372999999999962</v>
      </c>
      <c r="H37" s="11">
        <f t="shared" si="0"/>
        <v>-3.6120000000000303</v>
      </c>
      <c r="I37" s="31">
        <f t="shared" si="1"/>
        <v>-0.32000000000005002</v>
      </c>
      <c r="J37" s="11">
        <f t="shared" si="2"/>
        <v>-7.5000000000002842E-2</v>
      </c>
      <c r="K37" s="11">
        <f t="shared" si="3"/>
        <v>0.99799999999993361</v>
      </c>
      <c r="L37" s="31">
        <f t="shared" si="4"/>
        <v>0.92299999999993076</v>
      </c>
    </row>
    <row r="38" spans="1:12" x14ac:dyDescent="0.2">
      <c r="A38" s="10" t="str">
        <f>'Ind T2'!A24</f>
        <v>Health and social work</v>
      </c>
      <c r="B38" s="32">
        <f>'Ind T2'!B24</f>
        <v>56.539000000000122</v>
      </c>
      <c r="C38" s="32">
        <f>'Ind T2'!C24</f>
        <v>52.621000000000151</v>
      </c>
      <c r="D38" s="32">
        <f>'Ind T2'!D24</f>
        <v>53.512000000000043</v>
      </c>
      <c r="E38" s="32">
        <f>'Ind T2'!E24</f>
        <v>57.024999999999913</v>
      </c>
      <c r="F38" s="32">
        <f>'Ind T2'!F24</f>
        <v>61.422000000000004</v>
      </c>
      <c r="H38" s="11">
        <f t="shared" si="0"/>
        <v>-3.9179999999999708</v>
      </c>
      <c r="I38" s="31">
        <f t="shared" si="1"/>
        <v>0.89099999999989166</v>
      </c>
      <c r="J38" s="11">
        <f t="shared" si="2"/>
        <v>3.5129999999998702</v>
      </c>
      <c r="K38" s="11">
        <f t="shared" si="3"/>
        <v>4.3970000000000908</v>
      </c>
      <c r="L38" s="31">
        <f t="shared" si="4"/>
        <v>7.9099999999999611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452.46000000000021</v>
      </c>
      <c r="C40" s="33">
        <f>'Ind T1'!C14</f>
        <v>441.90600000000035</v>
      </c>
      <c r="D40" s="33">
        <f>'Ind T1'!D14</f>
        <v>442.73499999999984</v>
      </c>
      <c r="E40" s="33">
        <f>'Ind T1'!E14</f>
        <v>447.64699999999999</v>
      </c>
      <c r="F40" s="33">
        <f>'Ind T1'!F14</f>
        <v>461.76</v>
      </c>
      <c r="G40" s="24"/>
      <c r="H40" s="34">
        <f t="shared" si="0"/>
        <v>-10.55399999999986</v>
      </c>
      <c r="I40" s="34">
        <f>D40-C40</f>
        <v>0.82899999999949614</v>
      </c>
      <c r="J40" s="34">
        <f>E40-D40</f>
        <v>4.9120000000001482</v>
      </c>
      <c r="K40" s="34">
        <f>F40-E40</f>
        <v>14.113</v>
      </c>
      <c r="L40" s="205">
        <f t="shared" si="4"/>
        <v>19.025000000000148</v>
      </c>
    </row>
    <row r="44" spans="1:12" ht="15.75" x14ac:dyDescent="0.25">
      <c r="A44" s="19" t="str">
        <f>CONCATENATE(A1," (Continued)")</f>
        <v>Industry Table 4  Employment by Industry Group in Sector (SIC 2007), 2015-2035, York and North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-3.6766862444044257</v>
      </c>
      <c r="C50" s="44">
        <f t="shared" ref="B50:E54" si="17">IF(AND(D$5-C$5 &lt;&gt; 0,C7&lt;&gt;0,D7&lt;&gt;0),(EXP(LN(D7/C7)/(D$5-C$5))-1)*100,0)</f>
        <v>-23.681969497561205</v>
      </c>
      <c r="D50" s="44">
        <f t="shared" si="17"/>
        <v>0.26637984986226382</v>
      </c>
      <c r="E50" s="44">
        <f t="shared" si="17"/>
        <v>4.6947738714853138E-2</v>
      </c>
      <c r="F50" s="44">
        <f>IF(AND(F$5-D$5 &lt;&gt; 0,D7&lt;&gt;0,F7&lt;&gt;0),(EXP(LN(F7/D7)/(F$5-D$5))-1)*100,0)</f>
        <v>0.12003836543230673</v>
      </c>
      <c r="H50" s="44">
        <f>(B7/B$40)*100</f>
        <v>3.3163152543871268</v>
      </c>
      <c r="I50" s="44">
        <f>(C7/C$40)*100</f>
        <v>2.9230198277461699</v>
      </c>
      <c r="J50" s="44">
        <f>(D7/D$40)*100</f>
        <v>2.2266141145380467</v>
      </c>
      <c r="K50" s="44">
        <f>(E7/E$40)*100</f>
        <v>2.2316691500222281</v>
      </c>
      <c r="L50" s="44">
        <f>(F7/F$40)*100</f>
        <v>2.1736399861399867</v>
      </c>
    </row>
    <row r="51" spans="1:12" x14ac:dyDescent="0.2">
      <c r="A51" t="str">
        <f>A8</f>
        <v>Agriculture</v>
      </c>
      <c r="B51" s="40">
        <f t="shared" si="17"/>
        <v>-0.71745527505975293</v>
      </c>
      <c r="C51" s="44">
        <f t="shared" si="17"/>
        <v>-31.289324944011799</v>
      </c>
      <c r="D51" s="40">
        <f t="shared" si="17"/>
        <v>0.71905832527916491</v>
      </c>
      <c r="E51" s="40">
        <f t="shared" si="17"/>
        <v>0.13691910275845931</v>
      </c>
      <c r="F51" s="44">
        <f t="shared" ref="F51:F83" si="18">IF(AND(F$5-D$5 &lt;&gt; 0,D8&lt;&gt;0,F8&lt;&gt;0),(EXP(LN(F8/D8)/(F$5-D$5))-1)*100,0)</f>
        <v>0.33059069478926784</v>
      </c>
      <c r="H51" s="40">
        <f t="shared" ref="H51:L54" si="19">(B8/B$7)*100</f>
        <v>64.318560479840087</v>
      </c>
      <c r="I51" s="40">
        <f t="shared" si="19"/>
        <v>72.59425563211272</v>
      </c>
      <c r="J51" s="40">
        <f t="shared" si="19"/>
        <v>65.358084804219928</v>
      </c>
      <c r="K51" s="40">
        <f t="shared" si="19"/>
        <v>66.84684684684683</v>
      </c>
      <c r="L51" s="40">
        <f t="shared" si="19"/>
        <v>67.450433396433226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-23.368199584953143</v>
      </c>
      <c r="C52" s="44">
        <f t="shared" si="17"/>
        <v>-7.9726651480637063</v>
      </c>
      <c r="D52" s="40">
        <f t="shared" si="17"/>
        <v>-5.9049061420607281</v>
      </c>
      <c r="E52" s="40">
        <f t="shared" si="17"/>
        <v>-4.4513502880353268</v>
      </c>
      <c r="F52" s="44">
        <f t="shared" si="18"/>
        <v>-4.9383468343532915</v>
      </c>
      <c r="H52" s="40">
        <f t="shared" si="19"/>
        <v>8.4838387204265153</v>
      </c>
      <c r="I52" s="40">
        <f t="shared" si="19"/>
        <v>3.3986219710459071</v>
      </c>
      <c r="J52" s="40">
        <f t="shared" si="19"/>
        <v>4.0981943599107273</v>
      </c>
      <c r="K52" s="40">
        <f t="shared" si="19"/>
        <v>2.9829829829829855</v>
      </c>
      <c r="L52" s="40">
        <f t="shared" si="19"/>
        <v>1.8830327787187411</v>
      </c>
    </row>
    <row r="53" spans="1:12" x14ac:dyDescent="0.2">
      <c r="A53" t="str">
        <f>A10</f>
        <v>Electricity and gas</v>
      </c>
      <c r="B53" s="40">
        <f t="shared" si="17"/>
        <v>-5.0769274065886494</v>
      </c>
      <c r="C53" s="44">
        <f t="shared" si="17"/>
        <v>-2.7881040892193232</v>
      </c>
      <c r="D53" s="40">
        <f t="shared" si="17"/>
        <v>-0.58030998866315242</v>
      </c>
      <c r="E53" s="40">
        <f t="shared" si="17"/>
        <v>-6.5811357312273167E-2</v>
      </c>
      <c r="F53" s="44">
        <f t="shared" si="18"/>
        <v>-0.23760606042482202</v>
      </c>
      <c r="H53" s="40">
        <f t="shared" si="19"/>
        <v>13.24891702765744</v>
      </c>
      <c r="I53" s="40">
        <f t="shared" si="19"/>
        <v>12.495161415189287</v>
      </c>
      <c r="J53" s="40">
        <f t="shared" si="19"/>
        <v>15.916007303712695</v>
      </c>
      <c r="K53" s="40">
        <f t="shared" si="19"/>
        <v>15.255255255255257</v>
      </c>
      <c r="L53" s="40">
        <f t="shared" si="19"/>
        <v>15.084188502540584</v>
      </c>
    </row>
    <row r="54" spans="1:12" x14ac:dyDescent="0.2">
      <c r="A54" t="str">
        <f>A11</f>
        <v>Water and sewerage</v>
      </c>
      <c r="B54" s="40">
        <f t="shared" si="17"/>
        <v>-8.1909623624309766</v>
      </c>
      <c r="C54" s="44">
        <f t="shared" si="17"/>
        <v>-3.0262273032949372</v>
      </c>
      <c r="D54" s="40">
        <f t="shared" si="17"/>
        <v>0.65705079165156999</v>
      </c>
      <c r="E54" s="40">
        <f t="shared" si="17"/>
        <v>0.48588181765629734</v>
      </c>
      <c r="F54" s="44">
        <f t="shared" si="18"/>
        <v>0.54290577611353363</v>
      </c>
      <c r="H54" s="40">
        <f t="shared" si="19"/>
        <v>13.948683772075945</v>
      </c>
      <c r="I54" s="40">
        <f t="shared" si="19"/>
        <v>11.51196098165209</v>
      </c>
      <c r="J54" s="40">
        <f t="shared" si="19"/>
        <v>14.627713532156648</v>
      </c>
      <c r="K54" s="40">
        <f t="shared" si="19"/>
        <v>14.91491491491494</v>
      </c>
      <c r="L54" s="40">
        <f t="shared" si="19"/>
        <v>15.582345322307441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-1.1745153863809144</v>
      </c>
      <c r="C56" s="44">
        <f t="shared" si="20"/>
        <v>2.4888642826582652</v>
      </c>
      <c r="D56" s="44">
        <f t="shared" si="20"/>
        <v>-1.042991373405977</v>
      </c>
      <c r="E56" s="44">
        <f t="shared" si="20"/>
        <v>-1.2485851834896033</v>
      </c>
      <c r="F56" s="44">
        <f t="shared" si="18"/>
        <v>-1.1801014176960556</v>
      </c>
      <c r="H56" s="44">
        <f>(B13/B$40)*100</f>
        <v>9.2074437519338481</v>
      </c>
      <c r="I56" s="44">
        <f>(C13/C$40)*100</f>
        <v>8.9921838581055749</v>
      </c>
      <c r="J56" s="44">
        <f>(D13/D$40)*100</f>
        <v>9.1987306176380876</v>
      </c>
      <c r="K56" s="44">
        <f>(E13/E$40)*100</f>
        <v>8.6331417389147926</v>
      </c>
      <c r="L56" s="44">
        <f>(F13/F$40)*100</f>
        <v>7.3811070686070748</v>
      </c>
    </row>
    <row r="57" spans="1:12" x14ac:dyDescent="0.2">
      <c r="A57" t="str">
        <f>A14</f>
        <v>Food drink and tobacco</v>
      </c>
      <c r="B57" s="40">
        <f t="shared" si="20"/>
        <v>2.7229538969798517</v>
      </c>
      <c r="C57" s="44">
        <f t="shared" si="20"/>
        <v>5.6473375896797018</v>
      </c>
      <c r="D57" s="40">
        <f t="shared" si="20"/>
        <v>-1.3781949015611028</v>
      </c>
      <c r="E57" s="40">
        <f t="shared" si="20"/>
        <v>-1.860465325690841</v>
      </c>
      <c r="F57" s="44">
        <f t="shared" si="18"/>
        <v>-1.6999711277073226</v>
      </c>
      <c r="H57" s="40">
        <f t="shared" ref="H57:L59" si="21">(B14/B$13)*100</f>
        <v>32.753240518483061</v>
      </c>
      <c r="I57" s="40">
        <f t="shared" si="21"/>
        <v>38.233887812366177</v>
      </c>
      <c r="J57" s="40">
        <f t="shared" si="21"/>
        <v>39.412169130285356</v>
      </c>
      <c r="K57" s="40">
        <f t="shared" si="21"/>
        <v>38.749159033276513</v>
      </c>
      <c r="L57" s="40">
        <f t="shared" si="21"/>
        <v>36.414048059149671</v>
      </c>
    </row>
    <row r="58" spans="1:12" x14ac:dyDescent="0.2">
      <c r="A58" t="str">
        <f>A15</f>
        <v>Engineering</v>
      </c>
      <c r="B58" s="40">
        <f t="shared" si="20"/>
        <v>-0.93580532367208979</v>
      </c>
      <c r="C58" s="44">
        <f t="shared" si="20"/>
        <v>-1.6544502617805379</v>
      </c>
      <c r="D58" s="40">
        <f t="shared" si="20"/>
        <v>1.0223235287198484</v>
      </c>
      <c r="E58" s="40">
        <f t="shared" si="20"/>
        <v>7.6642633432388863E-2</v>
      </c>
      <c r="F58" s="44">
        <f t="shared" si="18"/>
        <v>0.39088185910836071</v>
      </c>
      <c r="H58" s="40">
        <f t="shared" si="21"/>
        <v>11.90110417666828</v>
      </c>
      <c r="I58" s="40">
        <f t="shared" si="21"/>
        <v>12.016508543674702</v>
      </c>
      <c r="J58" s="40">
        <f t="shared" si="21"/>
        <v>11.530717477778335</v>
      </c>
      <c r="K58" s="40">
        <f t="shared" si="21"/>
        <v>12.785281788542177</v>
      </c>
      <c r="L58" s="40">
        <f t="shared" si="21"/>
        <v>14.608455828418842</v>
      </c>
    </row>
    <row r="59" spans="1:12" x14ac:dyDescent="0.2">
      <c r="A59" t="str">
        <f>A16</f>
        <v>Rest of manufacturing</v>
      </c>
      <c r="B59" s="40">
        <f t="shared" si="20"/>
        <v>-3.7733258986720419</v>
      </c>
      <c r="C59" s="44">
        <f t="shared" si="20"/>
        <v>1.0622692093677388</v>
      </c>
      <c r="D59" s="40">
        <f t="shared" si="20"/>
        <v>-1.2828051147462549</v>
      </c>
      <c r="E59" s="40">
        <f t="shared" si="20"/>
        <v>-1.1447675616712671</v>
      </c>
      <c r="F59" s="44">
        <f t="shared" si="18"/>
        <v>-1.190801512681694</v>
      </c>
      <c r="H59" s="40">
        <f t="shared" si="21"/>
        <v>55.345655304848663</v>
      </c>
      <c r="I59" s="40">
        <f t="shared" si="21"/>
        <v>49.749603643959119</v>
      </c>
      <c r="J59" s="40">
        <f t="shared" si="21"/>
        <v>49.057113391936319</v>
      </c>
      <c r="K59" s="40">
        <f t="shared" si="21"/>
        <v>48.465559178181309</v>
      </c>
      <c r="L59" s="40">
        <f t="shared" si="21"/>
        <v>48.977496112431481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1.4580339020760169</v>
      </c>
      <c r="C61" s="44">
        <f>IF(AND(D$5-C$5 &lt;&gt; 0,C18&lt;&gt;0,D18&lt;&gt;0),(EXP(LN(D18/C18)/(D$5-C$5))-1)*100,0)</f>
        <v>5.5780804561287756</v>
      </c>
      <c r="D61" s="44">
        <f>IF(AND(E$5-D$5 &lt;&gt; 0,D18&lt;&gt;0,E18&lt;&gt;0),(EXP(LN(E18/D18)/(E$5-D$5))-1)*100,0)</f>
        <v>-0.223007976560885</v>
      </c>
      <c r="E61" s="44">
        <f>IF(AND(F$5-E$5 &lt;&gt; 0,E18&lt;&gt;0,F18&lt;&gt;0),(EXP(LN(F18/E18)/(F$5-E$5))-1)*100,0)</f>
        <v>0.12069786805506411</v>
      </c>
      <c r="F61" s="44">
        <f t="shared" si="18"/>
        <v>5.9979011375332902E-3</v>
      </c>
      <c r="H61" s="44">
        <f>(B18/B$40)*100</f>
        <v>6.5848914821199642</v>
      </c>
      <c r="I61" s="44">
        <f>(C18/C$40)*100</f>
        <v>7.1440532601956246</v>
      </c>
      <c r="J61" s="44">
        <f>(D18/D$40)*100</f>
        <v>7.528431228613047</v>
      </c>
      <c r="K61" s="44">
        <f>(E18/E$40)*100</f>
        <v>7.3631678532414977</v>
      </c>
      <c r="L61" s="44">
        <f>(F18/F$40)*100</f>
        <v>7.2247487872488083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-1.1526597685469597</v>
      </c>
      <c r="C63" s="44">
        <f t="shared" si="22"/>
        <v>-2.0944730942591971</v>
      </c>
      <c r="D63" s="44">
        <f t="shared" si="22"/>
        <v>0.42551383604918502</v>
      </c>
      <c r="E63" s="44">
        <f t="shared" si="22"/>
        <v>0.46121853537701707</v>
      </c>
      <c r="F63" s="44">
        <f t="shared" si="18"/>
        <v>0.44931555868614748</v>
      </c>
      <c r="H63" s="44">
        <f>(B20/B$40)*100</f>
        <v>29.22446183088006</v>
      </c>
      <c r="I63" s="44">
        <f>(C20/C$40)*100</f>
        <v>28.566482464596497</v>
      </c>
      <c r="J63" s="44">
        <f>(D20/D$40)*100</f>
        <v>27.915796130868348</v>
      </c>
      <c r="K63" s="44">
        <f>(E20/E$40)*100</f>
        <v>28.201909093549183</v>
      </c>
      <c r="L63" s="44">
        <f>(F20/F$40)*100</f>
        <v>28.627425502425481</v>
      </c>
    </row>
    <row r="64" spans="1:12" x14ac:dyDescent="0.2">
      <c r="A64" t="str">
        <f>A21</f>
        <v>Wholesale and retail trade</v>
      </c>
      <c r="B64" s="40">
        <f t="shared" si="22"/>
        <v>-1.5664420406629187</v>
      </c>
      <c r="C64" s="44">
        <f t="shared" si="22"/>
        <v>2.0046383073355045</v>
      </c>
      <c r="D64" s="40">
        <f t="shared" si="22"/>
        <v>-7.1423743138354645E-2</v>
      </c>
      <c r="E64" s="40">
        <f t="shared" si="22"/>
        <v>1.2963819469780091E-2</v>
      </c>
      <c r="F64" s="44">
        <f t="shared" si="18"/>
        <v>-1.5173283263214543E-2</v>
      </c>
      <c r="H64" s="40">
        <f t="shared" ref="H64:L66" si="23">(B21/B$20)*100</f>
        <v>50.713534852415179</v>
      </c>
      <c r="I64" s="40">
        <f t="shared" si="23"/>
        <v>49.869689552191474</v>
      </c>
      <c r="J64" s="40">
        <f t="shared" si="23"/>
        <v>51.957635141148714</v>
      </c>
      <c r="K64" s="40">
        <f t="shared" si="23"/>
        <v>50.684779595231554</v>
      </c>
      <c r="L64" s="40">
        <f t="shared" si="23"/>
        <v>48.468114078220722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-2.508836543029247</v>
      </c>
      <c r="C65" s="44">
        <f t="shared" si="22"/>
        <v>2.5818572195383416</v>
      </c>
      <c r="D65" s="40">
        <f t="shared" si="22"/>
        <v>2.0482101331241953</v>
      </c>
      <c r="E65" s="40">
        <f t="shared" si="22"/>
        <v>0.39617171567254417</v>
      </c>
      <c r="F65" s="44">
        <f t="shared" si="18"/>
        <v>0.94385798929277342</v>
      </c>
      <c r="H65" s="40">
        <f t="shared" si="23"/>
        <v>15.596427410023503</v>
      </c>
      <c r="I65" s="40">
        <f t="shared" si="23"/>
        <v>14.757955274602566</v>
      </c>
      <c r="J65" s="40">
        <f t="shared" si="23"/>
        <v>15.462849837774009</v>
      </c>
      <c r="K65" s="40">
        <f t="shared" si="23"/>
        <v>16.753138738167809</v>
      </c>
      <c r="L65" s="40">
        <f t="shared" si="23"/>
        <v>16.644980709584662</v>
      </c>
    </row>
    <row r="66" spans="1:12" x14ac:dyDescent="0.2">
      <c r="A66" t="str">
        <f>A23</f>
        <v>Accommodation and food</v>
      </c>
      <c r="B66" s="40">
        <f t="shared" si="22"/>
        <v>5.8873193072339625E-2</v>
      </c>
      <c r="C66" s="44">
        <f t="shared" si="22"/>
        <v>-9.8246478400106909</v>
      </c>
      <c r="D66" s="40">
        <f t="shared" si="22"/>
        <v>0.41476396188484532</v>
      </c>
      <c r="E66" s="40">
        <f t="shared" si="22"/>
        <v>1.1564244384026257</v>
      </c>
      <c r="F66" s="44">
        <f t="shared" si="18"/>
        <v>0.90859761540242889</v>
      </c>
      <c r="H66" s="40">
        <f t="shared" si="23"/>
        <v>33.690037737561326</v>
      </c>
      <c r="I66" s="40">
        <f t="shared" si="23"/>
        <v>35.372355173205968</v>
      </c>
      <c r="J66" s="40">
        <f t="shared" si="23"/>
        <v>32.57951502107727</v>
      </c>
      <c r="K66" s="40">
        <f t="shared" si="23"/>
        <v>32.562081666600633</v>
      </c>
      <c r="L66" s="40">
        <f t="shared" si="23"/>
        <v>34.886905212194605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0.37416532602250197</v>
      </c>
      <c r="C68" s="44">
        <f t="shared" si="24"/>
        <v>2.0750501100778251</v>
      </c>
      <c r="D68" s="44">
        <f t="shared" si="24"/>
        <v>0.17243141072020851</v>
      </c>
      <c r="E68" s="44">
        <f t="shared" si="24"/>
        <v>0.53499461994217512</v>
      </c>
      <c r="F68" s="44">
        <f t="shared" si="18"/>
        <v>0.41399464446980616</v>
      </c>
      <c r="H68" s="44">
        <f>(B25/B$40)*100</f>
        <v>26.505547451708438</v>
      </c>
      <c r="I68" s="44">
        <f>(C25/C$40)*100</f>
        <v>27.547034889772913</v>
      </c>
      <c r="J68" s="44">
        <f>(D25/D$40)*100</f>
        <v>28.065998848069381</v>
      </c>
      <c r="K68" s="44">
        <f>(E25/E$40)*100</f>
        <v>27.998177135108715</v>
      </c>
      <c r="L68" s="44">
        <f>(F25/F$40)*100</f>
        <v>28.630024255024249</v>
      </c>
    </row>
    <row r="69" spans="1:12" x14ac:dyDescent="0.2">
      <c r="A69" t="str">
        <f>A26</f>
        <v>Media</v>
      </c>
      <c r="B69" s="40">
        <f t="shared" si="24"/>
        <v>21.000866922260506</v>
      </c>
      <c r="C69" s="44">
        <f t="shared" si="24"/>
        <v>-24.344448041437204</v>
      </c>
      <c r="D69" s="40">
        <f t="shared" si="24"/>
        <v>-0.35336573058665222</v>
      </c>
      <c r="E69" s="40">
        <f t="shared" si="24"/>
        <v>0.18143824628493732</v>
      </c>
      <c r="F69" s="44">
        <f t="shared" si="18"/>
        <v>2.8520906256934708E-3</v>
      </c>
      <c r="H69" s="40">
        <f t="shared" ref="H69:L71" si="25">(B26/B$25)*100</f>
        <v>1.2015642849400039</v>
      </c>
      <c r="I69" s="40">
        <f t="shared" si="25"/>
        <v>2.5375414845726656</v>
      </c>
      <c r="J69" s="40">
        <f t="shared" si="25"/>
        <v>1.880764216388485</v>
      </c>
      <c r="K69" s="40">
        <f t="shared" si="25"/>
        <v>1.8319197657440549</v>
      </c>
      <c r="L69" s="40">
        <f t="shared" si="25"/>
        <v>1.76850577147093</v>
      </c>
    </row>
    <row r="70" spans="1:12" x14ac:dyDescent="0.2">
      <c r="A70" t="str">
        <f>A27</f>
        <v>Information technology</v>
      </c>
      <c r="B70" s="40">
        <f t="shared" si="24"/>
        <v>2.4840882489794547</v>
      </c>
      <c r="C70" s="44">
        <f t="shared" si="24"/>
        <v>-1.749680715198132</v>
      </c>
      <c r="D70" s="40">
        <f t="shared" si="24"/>
        <v>1.3906514525592995</v>
      </c>
      <c r="E70" s="40">
        <f t="shared" si="24"/>
        <v>0.60557447643534434</v>
      </c>
      <c r="F70" s="44">
        <f t="shared" si="18"/>
        <v>0.86658903105554241</v>
      </c>
      <c r="H70" s="40">
        <f t="shared" si="25"/>
        <v>5.9186004819598637</v>
      </c>
      <c r="I70" s="40">
        <f t="shared" si="25"/>
        <v>6.432162455229526</v>
      </c>
      <c r="J70" s="40">
        <f t="shared" si="25"/>
        <v>6.1911506703793702</v>
      </c>
      <c r="K70" s="40">
        <f t="shared" si="25"/>
        <v>6.5768791938276312</v>
      </c>
      <c r="L70" s="40">
        <f t="shared" si="25"/>
        <v>6.6231978336182662</v>
      </c>
    </row>
    <row r="71" spans="1:12" x14ac:dyDescent="0.2">
      <c r="A71" t="str">
        <f>A28</f>
        <v>Finance and insurance</v>
      </c>
      <c r="B71" s="40">
        <f t="shared" si="24"/>
        <v>-4.2147948840823179</v>
      </c>
      <c r="C71" s="44">
        <f t="shared" si="24"/>
        <v>9.94035785290448E-2</v>
      </c>
      <c r="D71" s="40">
        <f t="shared" si="24"/>
        <v>0.191913409763389</v>
      </c>
      <c r="E71" s="40">
        <f t="shared" si="24"/>
        <v>-0.19747694966895102</v>
      </c>
      <c r="F71" s="44">
        <f t="shared" si="18"/>
        <v>-6.7848603654196982E-2</v>
      </c>
      <c r="H71" s="40">
        <f t="shared" si="25"/>
        <v>9.9652288475489303</v>
      </c>
      <c r="I71" s="40">
        <f t="shared" si="25"/>
        <v>8.2640554661058463</v>
      </c>
      <c r="J71" s="40">
        <f t="shared" si="25"/>
        <v>8.1041059730560576</v>
      </c>
      <c r="K71" s="40">
        <f t="shared" si="25"/>
        <v>8.111989659546964</v>
      </c>
      <c r="L71" s="40">
        <f t="shared" si="25"/>
        <v>7.5399767023191986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2.5202182388308625</v>
      </c>
      <c r="C72" s="44">
        <f t="shared" si="27"/>
        <v>18.597040409789201</v>
      </c>
      <c r="D72" s="40">
        <f t="shared" si="27"/>
        <v>-2.6356156959107424</v>
      </c>
      <c r="E72" s="40">
        <f t="shared" si="27"/>
        <v>0.73741713857666813</v>
      </c>
      <c r="F72" s="44">
        <f t="shared" si="18"/>
        <v>-0.39971487862267008</v>
      </c>
      <c r="H72" s="40">
        <f t="shared" ref="H72:L72" si="28">(B29/B$25)*100</f>
        <v>5.3048938104013343</v>
      </c>
      <c r="I72" s="40">
        <f t="shared" si="28"/>
        <v>5.773338152663225</v>
      </c>
      <c r="J72" s="40">
        <f t="shared" si="28"/>
        <v>6.7078176053050802</v>
      </c>
      <c r="K72" s="40">
        <f t="shared" si="28"/>
        <v>5.818898454517174</v>
      </c>
      <c r="L72" s="40">
        <f t="shared" si="28"/>
        <v>5.9371265185095536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2.1665032465054246</v>
      </c>
      <c r="C73" s="44">
        <f t="shared" si="29"/>
        <v>8.8378258948251798E-2</v>
      </c>
      <c r="D73" s="40">
        <f t="shared" si="29"/>
        <v>0.89622655360910297</v>
      </c>
      <c r="E73" s="40">
        <f t="shared" si="29"/>
        <v>0.71438190939041579</v>
      </c>
      <c r="F73" s="44">
        <f t="shared" si="18"/>
        <v>0.77496034632149602</v>
      </c>
      <c r="H73" s="40">
        <f t="shared" ref="H73:L73" si="30">(B30/B$25)*100</f>
        <v>25.97913730852931</v>
      </c>
      <c r="I73" s="40">
        <f t="shared" si="30"/>
        <v>27.88502612295866</v>
      </c>
      <c r="J73" s="40">
        <f t="shared" si="30"/>
        <v>27.34230391604568</v>
      </c>
      <c r="K73" s="40">
        <f t="shared" si="30"/>
        <v>28.344490277899659</v>
      </c>
      <c r="L73" s="40">
        <f t="shared" si="30"/>
        <v>28.854328981407249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-2.5729946161017758</v>
      </c>
      <c r="C74" s="44">
        <f t="shared" si="31"/>
        <v>-0.22941626306388629</v>
      </c>
      <c r="D74" s="40">
        <f t="shared" si="31"/>
        <v>1.5325266709069751</v>
      </c>
      <c r="E74" s="40">
        <f t="shared" si="31"/>
        <v>0.82468801829718164</v>
      </c>
      <c r="F74" s="44">
        <f t="shared" si="18"/>
        <v>1.0600842267124655</v>
      </c>
      <c r="H74" s="40">
        <f>(B31/B$25)*100</f>
        <v>29.045169144562976</v>
      </c>
      <c r="I74" s="40">
        <f t="shared" ref="I74:L74" si="32">(C31/C$25)*100</f>
        <v>25.781224328853515</v>
      </c>
      <c r="J74" s="40">
        <f t="shared" si="32"/>
        <v>25.199182346408282</v>
      </c>
      <c r="K74" s="40">
        <f t="shared" si="32"/>
        <v>26.956986587730313</v>
      </c>
      <c r="L74" s="40">
        <f t="shared" si="32"/>
        <v>27.743907051330531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-1.9216227308988643</v>
      </c>
      <c r="C75" s="44">
        <f t="shared" si="33"/>
        <v>2.6676657924313618</v>
      </c>
      <c r="D75" s="40">
        <f t="shared" si="33"/>
        <v>-1.3528018648614304</v>
      </c>
      <c r="E75" s="40">
        <f t="shared" si="33"/>
        <v>0.69802957908846608</v>
      </c>
      <c r="F75" s="44">
        <f t="shared" si="18"/>
        <v>9.7250266371862182E-3</v>
      </c>
      <c r="H75" s="40">
        <f t="shared" ref="H75:L75" si="34">(B32/B$25)*100</f>
        <v>12.025648936436308</v>
      </c>
      <c r="I75" s="40">
        <f t="shared" si="34"/>
        <v>10.962606381230909</v>
      </c>
      <c r="J75" s="40">
        <f t="shared" si="34"/>
        <v>11.02625183086802</v>
      </c>
      <c r="K75" s="40">
        <f t="shared" si="34"/>
        <v>10.211995244668211</v>
      </c>
      <c r="L75" s="40">
        <f t="shared" si="34"/>
        <v>10.378814238816354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4.4115669535984114</v>
      </c>
      <c r="C76" s="44">
        <f t="shared" si="35"/>
        <v>11.853033021061265</v>
      </c>
      <c r="D76" s="40">
        <f t="shared" si="35"/>
        <v>-1.9916380094900377</v>
      </c>
      <c r="E76" s="40">
        <f t="shared" si="35"/>
        <v>-0.31850439939921094</v>
      </c>
      <c r="F76" s="44">
        <f t="shared" si="18"/>
        <v>-0.87936538572034317</v>
      </c>
      <c r="H76" s="40">
        <f t="shared" ref="H76:L76" si="36">(B33/B$25)*100</f>
        <v>10.559757185621262</v>
      </c>
      <c r="I76" s="40">
        <f t="shared" si="36"/>
        <v>12.364045608385663</v>
      </c>
      <c r="J76" s="40">
        <f t="shared" si="36"/>
        <v>13.548423441549017</v>
      </c>
      <c r="K76" s="40">
        <f t="shared" si="36"/>
        <v>12.146840816065998</v>
      </c>
      <c r="L76" s="40">
        <f t="shared" si="36"/>
        <v>11.154142902527926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-0.91999215704249293</v>
      </c>
      <c r="C78" s="44">
        <f t="shared" ref="C78:C83" si="38">IF(AND(D$5-C$5 &lt;&gt; 0,C35&lt;&gt;0,D35&lt;&gt;0),(EXP(LN(D35/C35)/(D$5-C$5))-1)*100,0)</f>
        <v>1.1448050823510414</v>
      </c>
      <c r="D78" s="44">
        <f t="shared" si="37"/>
        <v>0.62352323479291094</v>
      </c>
      <c r="E78" s="44">
        <f t="shared" si="37"/>
        <v>0.46326357171855292</v>
      </c>
      <c r="F78" s="44">
        <f t="shared" si="18"/>
        <v>0.51665507930391819</v>
      </c>
      <c r="H78" s="44">
        <f>(B35/B$40)*100</f>
        <v>25.161340228970563</v>
      </c>
      <c r="I78" s="44">
        <f>(C35/C$40)*100</f>
        <v>24.827225699583202</v>
      </c>
      <c r="J78" s="44">
        <f>(D35/D$40)*100</f>
        <v>25.064429060273092</v>
      </c>
      <c r="K78" s="44">
        <f>(E35/E$40)*100</f>
        <v>25.571935029163591</v>
      </c>
      <c r="L78" s="44">
        <f>(F35/F$40)*100</f>
        <v>25.963054400554398</v>
      </c>
    </row>
    <row r="79" spans="1:12" x14ac:dyDescent="0.2">
      <c r="A79" t="str">
        <f>A36</f>
        <v>Public admin. and defence</v>
      </c>
      <c r="B79" s="40">
        <f t="shared" si="37"/>
        <v>4.9542373589588129</v>
      </c>
      <c r="C79" s="44">
        <f t="shared" si="38"/>
        <v>3.5451816582132256</v>
      </c>
      <c r="D79" s="40">
        <f t="shared" si="37"/>
        <v>6.4892981307385078E-2</v>
      </c>
      <c r="E79" s="40">
        <f t="shared" si="37"/>
        <v>9.9596641784049922E-3</v>
      </c>
      <c r="F79" s="44">
        <f t="shared" si="18"/>
        <v>2.8267418278749012E-2</v>
      </c>
      <c r="H79" s="40">
        <f>(B36/B$35)*100</f>
        <v>13.987439061882363</v>
      </c>
      <c r="I79" s="40">
        <f t="shared" ref="I79:L81" si="39">(C36/C$35)*100</f>
        <v>17.611404300310777</v>
      </c>
      <c r="J79" s="40">
        <f t="shared" si="39"/>
        <v>18.029359550865522</v>
      </c>
      <c r="K79" s="40">
        <f t="shared" si="39"/>
        <v>17.534418897197572</v>
      </c>
      <c r="L79" s="40">
        <f t="shared" si="39"/>
        <v>16.759114833134554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-2.2574022896345802</v>
      </c>
      <c r="C80" s="44">
        <f t="shared" si="38"/>
        <v>-0.84723325390534399</v>
      </c>
      <c r="D80" s="40">
        <f t="shared" si="40"/>
        <v>-4.0085528651834235E-2</v>
      </c>
      <c r="E80" s="40">
        <f t="shared" si="40"/>
        <v>0.26386807635734311</v>
      </c>
      <c r="F80" s="44">
        <f t="shared" si="18"/>
        <v>0.16244765229112001</v>
      </c>
      <c r="H80" s="40">
        <f>(B37/B$35)*100</f>
        <v>36.349422460362788</v>
      </c>
      <c r="I80" s="40">
        <f t="shared" si="39"/>
        <v>34.426184681851737</v>
      </c>
      <c r="J80" s="40">
        <f t="shared" si="39"/>
        <v>33.7481639016302</v>
      </c>
      <c r="K80" s="40">
        <f t="shared" si="39"/>
        <v>32.64990565378438</v>
      </c>
      <c r="L80" s="40">
        <f t="shared" si="39"/>
        <v>32.007640528163996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-1.7793636402580471</v>
      </c>
      <c r="C81" s="44">
        <f t="shared" si="38"/>
        <v>1.6932403413083996</v>
      </c>
      <c r="D81" s="40">
        <f t="shared" si="40"/>
        <v>1.2797970009615689</v>
      </c>
      <c r="E81" s="40">
        <f t="shared" si="40"/>
        <v>0.74554856646955603</v>
      </c>
      <c r="F81" s="44">
        <f t="shared" si="18"/>
        <v>0.92331751411207641</v>
      </c>
      <c r="H81" s="40">
        <f>(B38/B$35)*100</f>
        <v>49.663138477754835</v>
      </c>
      <c r="I81" s="40">
        <f t="shared" si="39"/>
        <v>47.962411017837489</v>
      </c>
      <c r="J81" s="40">
        <f t="shared" si="39"/>
        <v>48.222476547504279</v>
      </c>
      <c r="K81" s="40">
        <f t="shared" si="39"/>
        <v>49.815675449018059</v>
      </c>
      <c r="L81" s="40">
        <f t="shared" si="39"/>
        <v>51.233244638701457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-0.58831689018750133</v>
      </c>
      <c r="C83" s="206">
        <f t="shared" si="38"/>
        <v>0.18759645716497353</v>
      </c>
      <c r="D83" s="43">
        <f>IF(AND(E$5-D$5 &lt;&gt; 0,D40&lt;&gt;0,E40&lt;&gt;0),(EXP(LN(E40/D40)/(E$5-D$5))-1)*100,0)</f>
        <v>0.22091522827822896</v>
      </c>
      <c r="E83" s="43">
        <f>IF(AND(F$5-E$5 &lt;&gt; 0,E40&lt;&gt;0,F40&lt;&gt;0),(EXP(LN(F40/E40)/(F$5-E$5))-1)*100,0)</f>
        <v>0.31088525088109886</v>
      </c>
      <c r="F83" s="206">
        <f t="shared" si="18"/>
        <v>0.28088627274531763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-8.0587163718159882</v>
      </c>
      <c r="C89" s="44">
        <f>IF(AND(F$5-D$5 &lt;&gt; 0,D7&lt;&gt;0,F7&lt;&gt;0),(EXP(LN(F7/D7)/(F$5-D$5))-1)*100,0)</f>
        <v>0.12003836543230673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-7.7634260368005243</v>
      </c>
      <c r="C90" s="44">
        <f t="shared" ref="C90:C122" si="43">IF(AND(F$5-D$5 &lt;&gt; 0,D8&lt;&gt;0,F8&lt;&gt;0),(EXP(LN(F8/D8)/(F$5-D$5))-1)*100,0)</f>
        <v>0.33059069478926784</v>
      </c>
    </row>
    <row r="91" spans="1:12" x14ac:dyDescent="0.2">
      <c r="A91" s="30" t="str">
        <f t="shared" si="41"/>
        <v>Mining and quarrying</v>
      </c>
      <c r="B91" s="44">
        <f t="shared" si="42"/>
        <v>-20.510348619814746</v>
      </c>
      <c r="C91" s="44">
        <f t="shared" si="43"/>
        <v>-4.9383468343532915</v>
      </c>
    </row>
    <row r="92" spans="1:12" x14ac:dyDescent="0.2">
      <c r="A92" s="30" t="str">
        <f t="shared" si="41"/>
        <v>Electricity and gas</v>
      </c>
      <c r="B92" s="44">
        <f t="shared" si="42"/>
        <v>-4.6235150486390815</v>
      </c>
      <c r="C92" s="44">
        <f t="shared" si="43"/>
        <v>-0.23760606042482202</v>
      </c>
    </row>
    <row r="93" spans="1:12" x14ac:dyDescent="0.2">
      <c r="A93" s="30" t="str">
        <f t="shared" si="41"/>
        <v>Water and sewerage</v>
      </c>
      <c r="B93" s="44">
        <f t="shared" si="42"/>
        <v>-7.1805038947578392</v>
      </c>
      <c r="C93" s="44">
        <f t="shared" si="43"/>
        <v>0.54290577611353363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-0.45246780027472511</v>
      </c>
      <c r="C95" s="44">
        <f t="shared" si="43"/>
        <v>-1.1801014176960556</v>
      </c>
    </row>
    <row r="96" spans="1:12" x14ac:dyDescent="0.2">
      <c r="A96" s="30" t="str">
        <f t="shared" si="41"/>
        <v>Food drink and tobacco</v>
      </c>
      <c r="B96" s="44">
        <f t="shared" si="42"/>
        <v>3.3012819213544375</v>
      </c>
      <c r="C96" s="44">
        <f t="shared" si="43"/>
        <v>-1.6999711277073226</v>
      </c>
    </row>
    <row r="97" spans="1:3" x14ac:dyDescent="0.2">
      <c r="A97" s="30" t="str">
        <f t="shared" si="41"/>
        <v>Engineering</v>
      </c>
      <c r="B97" s="44">
        <f t="shared" si="42"/>
        <v>-1.0799531992122136</v>
      </c>
      <c r="C97" s="44">
        <f t="shared" si="43"/>
        <v>0.39088185910836071</v>
      </c>
    </row>
    <row r="98" spans="1:3" x14ac:dyDescent="0.2">
      <c r="A98" s="30" t="str">
        <f t="shared" si="41"/>
        <v>Rest of manufacturing</v>
      </c>
      <c r="B98" s="44">
        <f t="shared" si="42"/>
        <v>-2.8250805154331093</v>
      </c>
      <c r="C98" s="44">
        <f t="shared" si="43"/>
        <v>-1.190801512681694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2.2689756639687308</v>
      </c>
      <c r="C100" s="44">
        <f t="shared" si="43"/>
        <v>5.9979011375332902E-3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-1.3417444498856734</v>
      </c>
      <c r="C102" s="44">
        <f t="shared" si="43"/>
        <v>0.44931555868614748</v>
      </c>
    </row>
    <row r="103" spans="1:3" x14ac:dyDescent="0.2">
      <c r="A103" s="30" t="str">
        <f t="shared" si="41"/>
        <v>Wholesale and retail trade</v>
      </c>
      <c r="B103" s="44">
        <f t="shared" si="42"/>
        <v>-0.86237038422908308</v>
      </c>
      <c r="C103" s="44">
        <f t="shared" si="43"/>
        <v>-1.5173283263214543E-2</v>
      </c>
    </row>
    <row r="104" spans="1:3" x14ac:dyDescent="0.2">
      <c r="A104" s="30" t="str">
        <f t="shared" si="41"/>
        <v>Transport and storage</v>
      </c>
      <c r="B104" s="44">
        <f t="shared" si="42"/>
        <v>-1.5113206097280507</v>
      </c>
      <c r="C104" s="44">
        <f t="shared" si="43"/>
        <v>0.94385798929277342</v>
      </c>
    </row>
    <row r="105" spans="1:3" x14ac:dyDescent="0.2">
      <c r="A105" s="30" t="str">
        <f t="shared" si="41"/>
        <v>Accommodation and food</v>
      </c>
      <c r="B105" s="44">
        <f t="shared" si="42"/>
        <v>-2.0009071335678752</v>
      </c>
      <c r="C105" s="44">
        <f t="shared" si="43"/>
        <v>0.90859761540242889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0.71205967195193676</v>
      </c>
      <c r="C107" s="44">
        <f t="shared" si="43"/>
        <v>0.41399464446980616</v>
      </c>
    </row>
    <row r="108" spans="1:3" x14ac:dyDescent="0.2">
      <c r="A108" s="30" t="str">
        <f t="shared" si="41"/>
        <v>Media</v>
      </c>
      <c r="B108" s="44">
        <f t="shared" si="42"/>
        <v>10.153663699231675</v>
      </c>
      <c r="C108" s="44">
        <f t="shared" si="43"/>
        <v>2.8520906256934708E-3</v>
      </c>
    </row>
    <row r="109" spans="1:3" x14ac:dyDescent="0.2">
      <c r="A109" s="30" t="str">
        <f t="shared" si="41"/>
        <v>Information technology</v>
      </c>
      <c r="B109" s="44">
        <f t="shared" si="42"/>
        <v>1.6229850168151705</v>
      </c>
      <c r="C109" s="44">
        <f t="shared" si="43"/>
        <v>0.86658903105554241</v>
      </c>
    </row>
    <row r="110" spans="1:3" x14ac:dyDescent="0.2">
      <c r="A110" s="30" t="str">
        <f t="shared" si="41"/>
        <v>Finance and insurance</v>
      </c>
      <c r="B110" s="44">
        <f t="shared" si="42"/>
        <v>-3.3670929445685394</v>
      </c>
      <c r="C110" s="44">
        <f t="shared" si="43"/>
        <v>-6.7848603654196982E-2</v>
      </c>
    </row>
    <row r="111" spans="1:3" x14ac:dyDescent="0.2">
      <c r="A111" s="30" t="str">
        <f t="shared" si="41"/>
        <v>Real estate</v>
      </c>
      <c r="B111" s="44">
        <f t="shared" si="42"/>
        <v>5.5510086690042648</v>
      </c>
      <c r="C111" s="44">
        <f t="shared" si="43"/>
        <v>-0.39971487862267008</v>
      </c>
    </row>
    <row r="112" spans="1:3" x14ac:dyDescent="0.2">
      <c r="A112" s="30" t="str">
        <f t="shared" si="41"/>
        <v>Professional services</v>
      </c>
      <c r="B112" s="44">
        <f t="shared" si="42"/>
        <v>1.7474547618207215</v>
      </c>
      <c r="C112" s="44">
        <f t="shared" si="43"/>
        <v>0.77496034632149602</v>
      </c>
    </row>
    <row r="113" spans="1:3" x14ac:dyDescent="0.2">
      <c r="A113" s="30" t="str">
        <f t="shared" si="41"/>
        <v>Support services</v>
      </c>
      <c r="B113" s="44">
        <f t="shared" si="42"/>
        <v>-2.1087248586508012</v>
      </c>
      <c r="C113" s="44">
        <f t="shared" si="43"/>
        <v>1.0600842267124655</v>
      </c>
    </row>
    <row r="114" spans="1:3" x14ac:dyDescent="0.2">
      <c r="A114" s="30" t="str">
        <f t="shared" si="41"/>
        <v>Arts and entertainment</v>
      </c>
      <c r="B114" s="44">
        <f t="shared" si="42"/>
        <v>-1.020477345772175</v>
      </c>
      <c r="C114" s="44">
        <f t="shared" si="43"/>
        <v>9.7250266371862182E-3</v>
      </c>
    </row>
    <row r="115" spans="1:3" x14ac:dyDescent="0.2">
      <c r="A115" s="30" t="str">
        <f t="shared" si="41"/>
        <v>Other services</v>
      </c>
      <c r="B115" s="44">
        <f t="shared" si="42"/>
        <v>5.8591600640552466</v>
      </c>
      <c r="C115" s="44">
        <f t="shared" si="43"/>
        <v>-0.87936538572034317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-0.51043266412964527</v>
      </c>
      <c r="C117" s="44">
        <f t="shared" si="43"/>
        <v>0.51665507930391819</v>
      </c>
    </row>
    <row r="118" spans="1:3" x14ac:dyDescent="0.2">
      <c r="A118" s="30" t="str">
        <f t="shared" si="41"/>
        <v>Public admin. and defence</v>
      </c>
      <c r="B118" s="44">
        <f t="shared" si="42"/>
        <v>4.6709005382207014</v>
      </c>
      <c r="C118" s="44">
        <f t="shared" si="43"/>
        <v>2.8267418278749012E-2</v>
      </c>
    </row>
    <row r="119" spans="1:3" x14ac:dyDescent="0.2">
      <c r="A119" s="30" t="str">
        <f t="shared" si="41"/>
        <v>Education</v>
      </c>
      <c r="B119" s="44">
        <f t="shared" si="42"/>
        <v>-1.9769821369267748</v>
      </c>
      <c r="C119" s="44">
        <f t="shared" si="43"/>
        <v>0.16244765229112001</v>
      </c>
    </row>
    <row r="120" spans="1:3" x14ac:dyDescent="0.2">
      <c r="A120" s="30" t="str">
        <f t="shared" si="41"/>
        <v>Health and social work</v>
      </c>
      <c r="B120" s="44">
        <f t="shared" si="42"/>
        <v>-1.0944614627692584</v>
      </c>
      <c r="C120" s="44">
        <f t="shared" si="43"/>
        <v>0.92331751411207641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-0.43361644770492092</v>
      </c>
      <c r="C122" s="206">
        <f t="shared" si="43"/>
        <v>0.28088627274531763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York and North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157.09104049179493</v>
      </c>
      <c r="C9" s="299" t="str">
        <f>CONCATENATE("(",ROUND((B9/$H11)*100,1),")")</f>
        <v>(35.5)</v>
      </c>
      <c r="D9" s="249">
        <f>SUM(D30,D51,D72,D93,D114,D135,D156,D177,D198,D219,D240,D261,D282,D303,D324,D345,D366,D387,D408,D429,D450,D471)</f>
        <v>37.566483647334316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34.63428602308656</v>
      </c>
      <c r="G9" s="299" t="str">
        <f>CONCATENATE("(",ROUND((F9/$H11)*100,1),")")</f>
        <v>(7.8)</v>
      </c>
      <c r="H9" s="249">
        <f>SUM(H30,H51,H72,H93,H114,H135,H156,H177,H198,H219,H240,H261,H282,H303,H324,H345,H366,H387,H408,H429,H450,H471)</f>
        <v>229.29181016221582</v>
      </c>
      <c r="I9" s="299" t="str">
        <f>CONCATENATE("(",ROUND((H9/$H11)*100,1),")")</f>
        <v>(51.8)</v>
      </c>
      <c r="K9" s="249">
        <f>B14-B9</f>
        <v>0.8124050221876189</v>
      </c>
      <c r="L9" s="249">
        <f>D14-D9</f>
        <v>0.68322567650908894</v>
      </c>
      <c r="M9" s="249">
        <f>F14-F9</f>
        <v>0.1896635205690842</v>
      </c>
      <c r="N9" s="249">
        <f>SUM(K9:M9)</f>
        <v>1.685294219265792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100.21042281077231</v>
      </c>
      <c r="C10" s="299" t="str">
        <f>CONCATENATE("(",ROUND((B10/$H11)*100,1),")")</f>
        <v>(22.6)</v>
      </c>
      <c r="D10" s="249">
        <f t="shared" ref="D10" si="1">SUM(D31,D52,D73,D94,D115,D136,D157,D178,D199,D220,D241,D262,D283,D304,D325,D346,D367,D388,D409,D430,D451,D472)</f>
        <v>93.731511049690937</v>
      </c>
      <c r="E10" s="299" t="str">
        <f>CONCATENATE("(",ROUND((D10/$H11)*100,1),")")</f>
        <v>(21.2)</v>
      </c>
      <c r="F10" s="249">
        <f t="shared" ref="F10" si="2">SUM(F31,F52,F73,F94,F115,F136,F157,F178,F199,F220,F241,F262,F283,F304,F325,F346,F367,F388,F409,F430,F451,F472)</f>
        <v>19.501255977320898</v>
      </c>
      <c r="G10" s="299" t="str">
        <f>CONCATENATE("(",ROUND((F10/$H11)*100,1),")")</f>
        <v>(4.4)</v>
      </c>
      <c r="H10" s="249">
        <f t="shared" ref="H10" si="3">SUM(H31,H52,H73,H94,H115,H136,H157,H178,H199,H220,H241,H262,H283,H304,H325,H346,H367,H388,H409,H430,H451,H472)</f>
        <v>213.44318983778413</v>
      </c>
      <c r="I10" s="299" t="str">
        <f>CONCATENATE("(",ROUND((H10/$H11)*100,1),")")</f>
        <v>(48.2)</v>
      </c>
      <c r="K10" s="249">
        <f t="shared" ref="K10:K11" si="4">B15-B10</f>
        <v>3.2744178953288952</v>
      </c>
      <c r="L10" s="249">
        <f t="shared" ref="L10:L11" si="5">D15-D10</f>
        <v>6.869627727458294E-2</v>
      </c>
      <c r="M10" s="249">
        <f t="shared" ref="M10:M11" si="6">F15-F10</f>
        <v>-0.11640839186915386</v>
      </c>
      <c r="N10" s="249">
        <f t="shared" ref="N10:N11" si="7">SUM(K10:M10)</f>
        <v>3.2267057807343242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257.30146330256724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131.29799469702525</v>
      </c>
      <c r="E11" s="299" t="str">
        <f>CONCATENATE("(",ROUND((D11/$H11)*100,1),")")</f>
        <v>(29.7)</v>
      </c>
      <c r="F11" s="249">
        <f t="shared" ref="F11" si="9">SUM(F32,F53,F74,F95,F116,F137,F158,F179,F200,F221,F242,F263,F284,F305,F326,F347,F368,F389,F410,F431,F452,F473)</f>
        <v>54.135542000407455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442.73499999999996</v>
      </c>
      <c r="I11" s="299" t="str">
        <f>CONCATENATE("(",ROUND((H11/$H11)*100,1),")")</f>
        <v>(100)</v>
      </c>
      <c r="K11" s="249">
        <f t="shared" si="4"/>
        <v>4.0868229175164856</v>
      </c>
      <c r="L11" s="249">
        <f t="shared" si="5"/>
        <v>0.7519219537836932</v>
      </c>
      <c r="M11" s="249">
        <f t="shared" si="6"/>
        <v>7.3255128699933891E-2</v>
      </c>
      <c r="N11" s="249">
        <f t="shared" si="7"/>
        <v>4.9120000000001127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157.90344551398255</v>
      </c>
      <c r="C14" s="299" t="str">
        <f>CONCATENATE("(",ROUND((B14/$H16)*100,1),")")</f>
        <v>(35.3)</v>
      </c>
      <c r="D14" s="249">
        <f t="shared" ref="D14" si="11">SUM(D35,D56,D77,D98,D119,D140,D161,D182,D203,D224,D245,D266,D287,D308,D329,D350,D371,D392,D413,D434,D455,D476)</f>
        <v>38.249709323843405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34.823949543655644</v>
      </c>
      <c r="G14" s="299" t="str">
        <f>CONCATENATE("(",ROUND((F14/$H16)*100,1),")")</f>
        <v>(7.8)</v>
      </c>
      <c r="H14" s="249">
        <f t="shared" ref="H14" si="13">SUM(H35,H56,H77,H98,H119,H140,H161,H182,H203,H224,H245,H266,H287,H308,H329,H350,H371,H392,H413,H434,H455,H476)</f>
        <v>230.97710438148158</v>
      </c>
      <c r="I14" s="299" t="str">
        <f>CONCATENATE("(",ROUND((H14/$H16)*100,1),")")</f>
        <v>(51.6)</v>
      </c>
      <c r="K14" s="249">
        <f>B19-B14</f>
        <v>1.000520812393205</v>
      </c>
      <c r="L14" s="249">
        <f>D19-D14</f>
        <v>2.4654909209998124</v>
      </c>
      <c r="M14" s="249">
        <f>F19-F14</f>
        <v>1.4668364384394224</v>
      </c>
      <c r="N14" s="249">
        <f>SUM(K14:M14)</f>
        <v>4.9328481718324397</v>
      </c>
    </row>
    <row r="15" spans="1:17" x14ac:dyDescent="0.2">
      <c r="A15" s="282" t="s">
        <v>365</v>
      </c>
      <c r="B15" s="249">
        <f t="shared" si="0"/>
        <v>103.48484070610121</v>
      </c>
      <c r="C15" s="299" t="str">
        <f>CONCATENATE("(",ROUND((B15/$H16)*100,1),")")</f>
        <v>(23.1)</v>
      </c>
      <c r="D15" s="249">
        <f t="shared" ref="D15" si="14">SUM(D36,D57,D78,D99,D120,D141,D162,D183,D204,D225,D246,D267,D288,D309,D330,D351,D372,D393,D414,D435,D456,D477)</f>
        <v>93.80020732696552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19.384847585451745</v>
      </c>
      <c r="G15" s="299" t="str">
        <f>CONCATENATE("(",ROUND((F15/$H16)*100,1),")")</f>
        <v>(4.3)</v>
      </c>
      <c r="H15" s="249">
        <f t="shared" ref="H15" si="16">SUM(H36,H57,H78,H99,H120,H141,H162,H183,H204,H225,H246,H267,H288,H309,H330,H351,H372,H393,H414,H435,H456,H477)</f>
        <v>216.6698956185185</v>
      </c>
      <c r="I15" s="299" t="str">
        <f>CONCATENATE("(",ROUND((H15/$H16)*100,1),")")</f>
        <v>(48.4)</v>
      </c>
      <c r="K15" s="249">
        <f t="shared" ref="K15:K16" si="17">B20-B15</f>
        <v>7.0154145330258331</v>
      </c>
      <c r="L15" s="249">
        <f t="shared" ref="L15:L16" si="18">D20-D15</f>
        <v>1.031309108695396</v>
      </c>
      <c r="M15" s="249">
        <f t="shared" ref="M15:M16" si="19">F20-F15</f>
        <v>1.133428186446185</v>
      </c>
      <c r="N15" s="249">
        <f t="shared" ref="N15:N16" si="20">SUM(K15:M15)</f>
        <v>9.1801518281674142</v>
      </c>
    </row>
    <row r="16" spans="1:17" x14ac:dyDescent="0.2">
      <c r="A16" s="282" t="s">
        <v>363</v>
      </c>
      <c r="B16" s="249">
        <f t="shared" si="0"/>
        <v>261.38828622008373</v>
      </c>
      <c r="C16" s="299" t="str">
        <f>CONCATENATE("(",ROUND((B16/$H16)*100,1),")")</f>
        <v>(58.4)</v>
      </c>
      <c r="D16" s="249">
        <f t="shared" ref="D16" si="21">SUM(D37,D58,D79,D100,D121,D142,D163,D184,D205,D226,D247,D268,D289,D310,D331,D352,D373,D394,D415,D436,D457,D478)</f>
        <v>132.04991665080894</v>
      </c>
      <c r="E16" s="299" t="str">
        <f>CONCATENATE("(",ROUND((D16/$H16)*100,1),")")</f>
        <v>(29.5)</v>
      </c>
      <c r="F16" s="249">
        <f t="shared" ref="F16" si="22">SUM(F37,F58,F79,F100,F121,F142,F163,F184,F205,F226,F247,F268,F289,F310,F331,F352,F373,F394,F415,F436,F457,F478)</f>
        <v>54.208797129107388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447.64700000000005</v>
      </c>
      <c r="I16" s="299" t="str">
        <f>CONCATENATE("(",ROUND((H16/$H16)*100,1),")")</f>
        <v>(100)</v>
      </c>
      <c r="K16" s="249">
        <f t="shared" si="17"/>
        <v>8.0159353454190523</v>
      </c>
      <c r="L16" s="249">
        <f t="shared" si="18"/>
        <v>3.4968000296952084</v>
      </c>
      <c r="M16" s="249">
        <f t="shared" si="19"/>
        <v>2.600264624885618</v>
      </c>
      <c r="N16" s="249">
        <f t="shared" si="20"/>
        <v>14.112999999999879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158.90396632637575</v>
      </c>
      <c r="C19" s="299" t="str">
        <f>CONCATENATE("(",ROUND((B19/$H21)*100,1),")")</f>
        <v>(34.4)</v>
      </c>
      <c r="D19" s="249">
        <f t="shared" ref="D19" si="24">SUM(D40,D61,D82,D103,D124,D145,D166,D187,D208,D229,D250,D271,D292,D313,D334,D355,D376,D397,D418,D439,D460,D481)</f>
        <v>40.715200244843217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36.290785982095066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235.90995255331404</v>
      </c>
      <c r="I19" s="299" t="str">
        <f>CONCATENATE("(",ROUND((H19/$H21)*100,1),")")</f>
        <v>(51.1)</v>
      </c>
      <c r="K19" s="249">
        <f>B19-B9</f>
        <v>1.8129258345808239</v>
      </c>
      <c r="L19" s="249">
        <f>D19-D9</f>
        <v>3.1487165975089013</v>
      </c>
      <c r="M19" s="249">
        <f>F19-F9</f>
        <v>1.6564999590085066</v>
      </c>
      <c r="N19" s="249">
        <f>SUM(K19:M19)</f>
        <v>6.6181423910982318</v>
      </c>
    </row>
    <row r="20" spans="1:14" x14ac:dyDescent="0.2">
      <c r="A20" s="282" t="s">
        <v>365</v>
      </c>
      <c r="B20" s="249">
        <f t="shared" si="0"/>
        <v>110.50025523912704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94.831516435660916</v>
      </c>
      <c r="E20" s="299" t="str">
        <f>CONCATENATE("(",ROUND((D20/$H21)*100,1),")")</f>
        <v>(20.5)</v>
      </c>
      <c r="F20" s="249">
        <f t="shared" ref="F20" si="28">SUM(F41,F62,F83,F104,F125,F146,F167,F188,F209,F230,F251,F272,F293,F314,F335,F356,F377,F398,F419,F440,F461,F482)</f>
        <v>20.51827577189793</v>
      </c>
      <c r="G20" s="299" t="str">
        <f>CONCATENATE("(",ROUND((F20/$H21)*100,1),")")</f>
        <v>(4.4)</v>
      </c>
      <c r="H20" s="249">
        <f t="shared" ref="H20" si="29">SUM(H41,H62,H83,H104,H125,H146,H167,H188,H209,H230,H251,H272,H293,H314,H335,H356,H377,H398,H419,H440,H461,H482)</f>
        <v>225.85004744668589</v>
      </c>
      <c r="I20" s="299" t="str">
        <f>CONCATENATE("(",ROUND((H20/$H21)*100,1),")")</f>
        <v>(48.9)</v>
      </c>
      <c r="K20" s="249">
        <f t="shared" ref="K20:K21" si="30">B20-B10</f>
        <v>10.289832428354728</v>
      </c>
      <c r="L20" s="249">
        <f t="shared" ref="L20:L21" si="31">D20-D10</f>
        <v>1.100005385969979</v>
      </c>
      <c r="M20" s="249">
        <f t="shared" ref="M20:M21" si="32">F20-F10</f>
        <v>1.0170197945770312</v>
      </c>
      <c r="N20" s="249">
        <f t="shared" ref="N20:N21" si="33">SUM(K20:M20)</f>
        <v>12.406857608901738</v>
      </c>
    </row>
    <row r="21" spans="1:14" x14ac:dyDescent="0.2">
      <c r="A21" s="282" t="s">
        <v>363</v>
      </c>
      <c r="B21" s="249">
        <f t="shared" si="0"/>
        <v>269.40422156550278</v>
      </c>
      <c r="C21" s="299" t="str">
        <f>CONCATENATE("(",ROUND((B21/$H21)*100,1),")")</f>
        <v>(58.3)</v>
      </c>
      <c r="D21" s="249">
        <f t="shared" ref="D21" si="34">SUM(D42,D63,D84,D105,D126,D147,D168,D189,D210,D231,D252,D273,D294,D315,D336,D357,D378,D399,D420,D441,D462,D483)</f>
        <v>135.54671668050415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56.809061753993007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461.75999999999988</v>
      </c>
      <c r="I21" s="299" t="str">
        <f>CONCATENATE("(",ROUND((H21/$H21)*100,1),")")</f>
        <v>(100)</v>
      </c>
      <c r="K21" s="249">
        <f t="shared" si="30"/>
        <v>12.102758262935538</v>
      </c>
      <c r="L21" s="249">
        <f t="shared" si="31"/>
        <v>4.2487219834789016</v>
      </c>
      <c r="M21" s="249">
        <f t="shared" si="32"/>
        <v>2.6735197535855519</v>
      </c>
      <c r="N21" s="249">
        <f t="shared" si="33"/>
        <v>19.024999999999991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1.6022848434020103</v>
      </c>
      <c r="C30" s="299" t="str">
        <f>CONCATENATE("(",ROUND((B30/$H32)*100,1),")")</f>
        <v>(24.9)</v>
      </c>
      <c r="D30" s="302">
        <f>'Ind T6'!M9</f>
        <v>0.47878925794071331</v>
      </c>
      <c r="E30" s="299" t="str">
        <f>CONCATENATE("(",ROUND((D30/$H32)*100,1),")")</f>
        <v>(7.4)</v>
      </c>
      <c r="F30" s="302">
        <f>'Ind T6'!N9</f>
        <v>2.7762327622192662</v>
      </c>
      <c r="G30" s="299" t="str">
        <f>CONCATENATE("(",ROUND((F30/$H32)*100,1),")")</f>
        <v>(43.1)</v>
      </c>
      <c r="H30" s="302">
        <f>SUM(B30,D30,F30)</f>
        <v>4.8573068635619894</v>
      </c>
      <c r="I30" s="299" t="str">
        <f>CONCATENATE("(",ROUND((H30/$H32)*100,1),")")</f>
        <v>(75.4)</v>
      </c>
      <c r="K30" s="302">
        <f>B35-B30</f>
        <v>0.12669852955172023</v>
      </c>
      <c r="L30" s="302">
        <f>D35-D30</f>
        <v>2.4414764910368814E-2</v>
      </c>
      <c r="M30" s="302">
        <f>F35-F30</f>
        <v>3.4419888429985335E-2</v>
      </c>
      <c r="N30" s="302">
        <f>SUM(K30:M30)</f>
        <v>0.18553318289207438</v>
      </c>
    </row>
    <row r="31" spans="1:14" x14ac:dyDescent="0.2">
      <c r="A31" s="282" t="s">
        <v>365</v>
      </c>
      <c r="B31" s="302">
        <f>'Ind T6'!L8</f>
        <v>0.37991622871448422</v>
      </c>
      <c r="C31" s="299" t="str">
        <f>CONCATENATE("(",ROUND((B31/$H32)*100,1),")")</f>
        <v>(5.9)</v>
      </c>
      <c r="D31" s="302">
        <f>'Ind T6'!M8</f>
        <v>0.81570249107761406</v>
      </c>
      <c r="E31" s="299" t="str">
        <f>CONCATENATE("(",ROUND((D31/$H32)*100,1),")")</f>
        <v>(12.7)</v>
      </c>
      <c r="F31" s="302">
        <f>'Ind T6'!N8</f>
        <v>0.39007441664591719</v>
      </c>
      <c r="G31" s="299" t="str">
        <f>CONCATENATE("(",ROUND((F31/$H32)*100,1),")")</f>
        <v>(6.1)</v>
      </c>
      <c r="H31" s="302">
        <f t="shared" ref="H31" si="36">SUM(B31,D31,F31)</f>
        <v>1.5856931364380153</v>
      </c>
      <c r="I31" s="299" t="str">
        <f>CONCATENATE("(",ROUND((H31/$H32)*100,1),")")</f>
        <v>(24.6)</v>
      </c>
      <c r="K31" s="302">
        <f t="shared" ref="K31:K32" si="37">B36-B31</f>
        <v>1.6639590782573321E-2</v>
      </c>
      <c r="L31" s="302">
        <f t="shared" ref="L31:L32" si="38">D36-D31</f>
        <v>9.8086020843913824E-3</v>
      </c>
      <c r="M31" s="302">
        <f t="shared" ref="M31:M32" si="39">F36-F31</f>
        <v>2.3018624240951524E-2</v>
      </c>
      <c r="N31" s="302">
        <f t="shared" ref="N31:N32" si="40">SUM(K31:M31)</f>
        <v>4.9466817107916228E-2</v>
      </c>
    </row>
    <row r="32" spans="1:14" x14ac:dyDescent="0.2">
      <c r="A32" s="282" t="s">
        <v>363</v>
      </c>
      <c r="B32" s="302">
        <f>SUM(B30:B31)</f>
        <v>1.9822010721164944</v>
      </c>
      <c r="C32" s="299" t="str">
        <f>CONCATENATE("(",ROUND((B32/$H32)*100,1),")")</f>
        <v>(30.8)</v>
      </c>
      <c r="D32" s="302">
        <f>SUM(D30:D31)</f>
        <v>1.2944917490183274</v>
      </c>
      <c r="E32" s="299" t="str">
        <f>CONCATENATE("(",ROUND((D32/$H32)*100,1),")")</f>
        <v>(20.1)</v>
      </c>
      <c r="F32" s="302">
        <f>SUM(F30:F31)</f>
        <v>3.1663071788651833</v>
      </c>
      <c r="G32" s="299" t="str">
        <f>CONCATENATE("(",ROUND((F32/$H32)*100,1),")")</f>
        <v>(49.1)</v>
      </c>
      <c r="H32" s="302">
        <f>SUM(H30:H31)</f>
        <v>6.4430000000000049</v>
      </c>
      <c r="I32" s="299" t="str">
        <f>CONCATENATE("(",ROUND((H32/$H32)*100,1),")")</f>
        <v>(100)</v>
      </c>
      <c r="K32" s="302">
        <f t="shared" si="37"/>
        <v>0.14333812033429361</v>
      </c>
      <c r="L32" s="302">
        <f t="shared" si="38"/>
        <v>3.4223366994760029E-2</v>
      </c>
      <c r="M32" s="302">
        <f t="shared" si="39"/>
        <v>5.7438512670936692E-2</v>
      </c>
      <c r="N32" s="302">
        <f t="shared" si="40"/>
        <v>0.23499999999999033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1.7289833729537305</v>
      </c>
      <c r="C35" s="299" t="str">
        <f>CONCATENATE("(",ROUND((B35/$H37)*100,1),")")</f>
        <v>(25.9)</v>
      </c>
      <c r="D35" s="302">
        <f>'Ind T6'!R9</f>
        <v>0.50320402285108212</v>
      </c>
      <c r="E35" s="299" t="str">
        <f>CONCATENATE("(",ROUND((D35/$H37)*100,1),")")</f>
        <v>(7.5)</v>
      </c>
      <c r="F35" s="302">
        <f>'Ind T6'!S9</f>
        <v>2.8106526506492515</v>
      </c>
      <c r="G35" s="299" t="str">
        <f>CONCATENATE("(",ROUND((F35/$H37)*100,1),")")</f>
        <v>(42.1)</v>
      </c>
      <c r="H35" s="302">
        <f>SUM(B35,D35,F35)</f>
        <v>5.0428400464540637</v>
      </c>
      <c r="I35" s="299" t="str">
        <f>CONCATENATE("(",ROUND((H35/$H37)*100,1),")")</f>
        <v>(75.5)</v>
      </c>
      <c r="K35" s="302">
        <f>B40-B35</f>
        <v>0.20217227335673882</v>
      </c>
      <c r="L35" s="302">
        <f>D40-D35</f>
        <v>1.8265305973135137E-2</v>
      </c>
      <c r="M35" s="302">
        <f>F40-F35</f>
        <v>-0.12982164094106663</v>
      </c>
      <c r="N35" s="302">
        <f>SUM(K35:M35)</f>
        <v>9.0615938388807327E-2</v>
      </c>
    </row>
    <row r="36" spans="1:14" x14ac:dyDescent="0.2">
      <c r="A36" s="282" t="s">
        <v>365</v>
      </c>
      <c r="B36" s="302">
        <f>'Ind T6'!Q8</f>
        <v>0.39655581949705754</v>
      </c>
      <c r="C36" s="299" t="str">
        <f>CONCATENATE("(",ROUND((B36/$H37)*100,1),")")</f>
        <v>(5.9)</v>
      </c>
      <c r="D36" s="302">
        <f>'Ind T6'!R8</f>
        <v>0.82551109316200544</v>
      </c>
      <c r="E36" s="299" t="str">
        <f>CONCATENATE("(",ROUND((D36/$H37)*100,1),")")</f>
        <v>(12.4)</v>
      </c>
      <c r="F36" s="302">
        <f>'Ind T6'!S8</f>
        <v>0.41309304088686871</v>
      </c>
      <c r="G36" s="299" t="str">
        <f>CONCATENATE("(",ROUND((F36/$H37)*100,1),")")</f>
        <v>(6.2)</v>
      </c>
      <c r="H36" s="302">
        <f t="shared" ref="H36" si="41">SUM(B36,D36,F36)</f>
        <v>1.6351599535459316</v>
      </c>
      <c r="I36" s="299" t="str">
        <f>CONCATENATE("(",ROUND((H36/$H37)*100,1),")")</f>
        <v>(24.5)</v>
      </c>
      <c r="K36" s="302">
        <f t="shared" ref="K36:K37" si="42">B41-B36</f>
        <v>1.1653202623754189E-2</v>
      </c>
      <c r="L36" s="302">
        <f t="shared" ref="L36:L37" si="43">D41-D36</f>
        <v>-3.5385620140251706E-2</v>
      </c>
      <c r="M36" s="302">
        <f t="shared" ref="M36:M37" si="44">F41-F36</f>
        <v>2.5116479127691549E-2</v>
      </c>
      <c r="N36" s="302">
        <f t="shared" ref="N36:N37" si="45">SUM(K36:M36)</f>
        <v>1.3840616111940318E-3</v>
      </c>
    </row>
    <row r="37" spans="1:14" x14ac:dyDescent="0.2">
      <c r="A37" s="282" t="s">
        <v>363</v>
      </c>
      <c r="B37" s="302">
        <f>SUM(B35:B36)</f>
        <v>2.125539192450788</v>
      </c>
      <c r="C37" s="299" t="str">
        <f>CONCATENATE("(",ROUND((B37/$H37)*100,1),")")</f>
        <v>(31.8)</v>
      </c>
      <c r="D37" s="302">
        <f>SUM(D35:D36)</f>
        <v>1.3287151160130874</v>
      </c>
      <c r="E37" s="299" t="str">
        <f>CONCATENATE("(",ROUND((D37/$H37)*100,1),")")</f>
        <v>(19.9)</v>
      </c>
      <c r="F37" s="302">
        <f>SUM(F35:F36)</f>
        <v>3.22374569153612</v>
      </c>
      <c r="G37" s="299" t="str">
        <f>CONCATENATE("(",ROUND((F37/$H37)*100,1),")")</f>
        <v>(48.3)</v>
      </c>
      <c r="H37" s="302">
        <f>SUM(H35:H36)</f>
        <v>6.6779999999999955</v>
      </c>
      <c r="I37" s="299" t="str">
        <f>CONCATENATE("(",ROUND((H37/$H37)*100,1),")")</f>
        <v>(100)</v>
      </c>
      <c r="K37" s="302">
        <f t="shared" si="42"/>
        <v>0.21382547598049317</v>
      </c>
      <c r="L37" s="302">
        <f t="shared" si="43"/>
        <v>-1.7120314167116568E-2</v>
      </c>
      <c r="M37" s="302">
        <f t="shared" si="44"/>
        <v>-0.10470516181337475</v>
      </c>
      <c r="N37" s="302">
        <f t="shared" si="45"/>
        <v>9.2000000000001858E-2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1.9311556463104693</v>
      </c>
      <c r="C40" s="299" t="str">
        <f>CONCATENATE("(",ROUND((B40/$H42)*100,1),")")</f>
        <v>(28.5)</v>
      </c>
      <c r="D40" s="302">
        <f>'Ind T6'!W9</f>
        <v>0.52146932882421726</v>
      </c>
      <c r="E40" s="299" t="str">
        <f>CONCATENATE("(",ROUND((D40/$H42)*100,1),")")</f>
        <v>(7.7)</v>
      </c>
      <c r="F40" s="302">
        <f>'Ind T6'!X9</f>
        <v>2.6808310097081849</v>
      </c>
      <c r="G40" s="299" t="str">
        <f>CONCATENATE("(",ROUND((F40/$H42)*100,1),")")</f>
        <v>(39.6)</v>
      </c>
      <c r="H40" s="302">
        <f>SUM(B40,D40,F40)</f>
        <v>5.1334559848428718</v>
      </c>
      <c r="I40" s="299" t="str">
        <f>CONCATENATE("(",ROUND((H40/$H42)*100,1),")")</f>
        <v>(75.8)</v>
      </c>
      <c r="K40" s="302">
        <f>B40-B30</f>
        <v>0.32887080290845905</v>
      </c>
      <c r="L40" s="302">
        <f>D40-D30</f>
        <v>4.2680070883503951E-2</v>
      </c>
      <c r="M40" s="302">
        <f>F40-F30</f>
        <v>-9.5401752511081295E-2</v>
      </c>
      <c r="N40" s="302">
        <f>SUM(K40:M40)</f>
        <v>0.2761491212808817</v>
      </c>
    </row>
    <row r="41" spans="1:14" x14ac:dyDescent="0.2">
      <c r="A41" s="282" t="s">
        <v>365</v>
      </c>
      <c r="B41" s="302">
        <f>'Ind T6'!V8</f>
        <v>0.40820902212081173</v>
      </c>
      <c r="C41" s="299" t="str">
        <f>CONCATENATE("(",ROUND((B41/$H42)*100,1),")")</f>
        <v>(6)</v>
      </c>
      <c r="D41" s="302">
        <f>'Ind T6'!W8</f>
        <v>0.79012547302175373</v>
      </c>
      <c r="E41" s="299" t="str">
        <f>CONCATENATE("(",ROUND((D41/$H42)*100,1),")")</f>
        <v>(11.7)</v>
      </c>
      <c r="F41" s="302">
        <f>'Ind T6'!X8</f>
        <v>0.43820952001456026</v>
      </c>
      <c r="G41" s="299" t="str">
        <f>CONCATENATE("(",ROUND((F41/$H42)*100,1),")")</f>
        <v>(6.5)</v>
      </c>
      <c r="H41" s="302">
        <f t="shared" ref="H41" si="46">SUM(B41,D41,F41)</f>
        <v>1.6365440151571256</v>
      </c>
      <c r="I41" s="299" t="str">
        <f>CONCATENATE("(",ROUND((H41/$H42)*100,1),")")</f>
        <v>(24.2)</v>
      </c>
      <c r="K41" s="302">
        <f t="shared" ref="K41:K42" si="47">B41-B31</f>
        <v>2.829279340632751E-2</v>
      </c>
      <c r="L41" s="302">
        <f t="shared" ref="L41:L42" si="48">D41-D31</f>
        <v>-2.5577018055860323E-2</v>
      </c>
      <c r="M41" s="302">
        <f t="shared" ref="M41:M42" si="49">F41-F31</f>
        <v>4.8135103368643073E-2</v>
      </c>
      <c r="N41" s="302">
        <f t="shared" ref="N41:N42" si="50">SUM(K41:M41)</f>
        <v>5.085087871911026E-2</v>
      </c>
    </row>
    <row r="42" spans="1:14" x14ac:dyDescent="0.2">
      <c r="A42" s="282" t="s">
        <v>363</v>
      </c>
      <c r="B42" s="302">
        <f>SUM(B40:B41)</f>
        <v>2.3393646684312812</v>
      </c>
      <c r="C42" s="299" t="str">
        <f>CONCATENATE("(",ROUND((B42/$H42)*100,1),")")</f>
        <v>(34.6)</v>
      </c>
      <c r="D42" s="302">
        <f>SUM(D40:D41)</f>
        <v>1.3115948018459709</v>
      </c>
      <c r="E42" s="299" t="str">
        <f>CONCATENATE("(",ROUND((D42/$H42)*100,1),")")</f>
        <v>(19.4)</v>
      </c>
      <c r="F42" s="302">
        <f>SUM(F40:F41)</f>
        <v>3.1190405297227453</v>
      </c>
      <c r="G42" s="299" t="str">
        <f>CONCATENATE("(",ROUND((F42/$H42)*100,1),")")</f>
        <v>(46.1)</v>
      </c>
      <c r="H42" s="302">
        <f>SUM(H40:H41)</f>
        <v>6.7699999999999978</v>
      </c>
      <c r="I42" s="299" t="str">
        <f>CONCATENATE("(",ROUND((H42/$H42)*100,1),")")</f>
        <v>(100)</v>
      </c>
      <c r="K42" s="302">
        <f t="shared" si="47"/>
        <v>0.35716359631478678</v>
      </c>
      <c r="L42" s="302">
        <f t="shared" si="48"/>
        <v>1.7103052827643461E-2</v>
      </c>
      <c r="M42" s="302">
        <f t="shared" si="49"/>
        <v>-4.7266649142438055E-2</v>
      </c>
      <c r="N42" s="302">
        <f t="shared" si="50"/>
        <v>0.32699999999999219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0.3439921824108273</v>
      </c>
      <c r="C51" s="299" t="str">
        <f>CONCATENATE("(",ROUND((B51/$H53)*100,1),")")</f>
        <v>(85.1)</v>
      </c>
      <c r="D51" s="302">
        <f>'Ind T6'!M18</f>
        <v>1.3159609120496428E-3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0.34530814332287696</v>
      </c>
      <c r="I51" s="299" t="str">
        <f>CONCATENATE("(",ROUND((H51/$H53)*100,1),")")</f>
        <v>(85.5)</v>
      </c>
      <c r="K51" s="302">
        <f>B56-B51</f>
        <v>-9.0303486759610252E-2</v>
      </c>
      <c r="L51" s="302">
        <f>D56-D51</f>
        <v>-2.7943917292050889E-4</v>
      </c>
      <c r="M51" s="302">
        <f>F56-F51</f>
        <v>0</v>
      </c>
      <c r="N51" s="302">
        <f>SUM(K51:M51)</f>
        <v>-9.0582925932530756E-2</v>
      </c>
    </row>
    <row r="52" spans="1:14" x14ac:dyDescent="0.2">
      <c r="A52" s="282" t="s">
        <v>365</v>
      </c>
      <c r="B52" s="302">
        <f>'Ind T6'!L17</f>
        <v>4.9480130292742633E-2</v>
      </c>
      <c r="C52" s="299" t="str">
        <f>CONCATENATE("(",ROUND((B52/$H53)*100,1),")")</f>
        <v>(12.2)</v>
      </c>
      <c r="D52" s="302">
        <f>'Ind T6'!M17</f>
        <v>9.2117263843808691E-3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5.8691856677123504E-2</v>
      </c>
      <c r="I52" s="299" t="str">
        <f>CONCATENATE("(",ROUND((H52/$H53)*100,1),")")</f>
        <v>(14.5)</v>
      </c>
      <c r="K52" s="302">
        <f t="shared" ref="K52:K53" si="52">B57-B52</f>
        <v>-1.29427389873258E-2</v>
      </c>
      <c r="L52" s="302">
        <f t="shared" ref="L52:L53" si="53">D57-D52</f>
        <v>-2.4743350801431935E-3</v>
      </c>
      <c r="M52" s="302">
        <f t="shared" ref="M52:M53" si="54">F57-F52</f>
        <v>0</v>
      </c>
      <c r="N52" s="302">
        <f t="shared" ref="N52:N53" si="55">SUM(K52:M52)</f>
        <v>-1.5417074067468993E-2</v>
      </c>
    </row>
    <row r="53" spans="1:14" x14ac:dyDescent="0.2">
      <c r="A53" s="282" t="s">
        <v>363</v>
      </c>
      <c r="B53" s="302">
        <f>SUM(B51:B52)</f>
        <v>0.39347231270356992</v>
      </c>
      <c r="C53" s="299" t="str">
        <f>CONCATENATE("(",ROUND((B53/$H53)*100,1),")")</f>
        <v>(97.4)</v>
      </c>
      <c r="D53" s="302">
        <f>SUM(D51:D52)</f>
        <v>1.0527687296430511E-2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0.40400000000000047</v>
      </c>
      <c r="I53" s="299" t="str">
        <f>CONCATENATE("(",ROUND((H53/$H53)*100,1),")")</f>
        <v>(100)</v>
      </c>
      <c r="K53" s="302">
        <f t="shared" si="52"/>
        <v>-0.10324622574693604</v>
      </c>
      <c r="L53" s="302">
        <f t="shared" si="53"/>
        <v>-2.7537742530637016E-3</v>
      </c>
      <c r="M53" s="302">
        <f t="shared" si="54"/>
        <v>0</v>
      </c>
      <c r="N53" s="302">
        <f t="shared" si="55"/>
        <v>-0.10599999999999973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0.25368869565121704</v>
      </c>
      <c r="C56" s="299" t="str">
        <f>CONCATENATE("(",ROUND((B56/$H58)*100,1),")")</f>
        <v>(85.1)</v>
      </c>
      <c r="D56" s="302">
        <f>'Ind T6'!R18</f>
        <v>1.0365217391291339E-3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0.2547252173903462</v>
      </c>
      <c r="I56" s="299" t="str">
        <f>CONCATENATE("(",ROUND((H56/$H58)*100,1),")")</f>
        <v>(85.5)</v>
      </c>
      <c r="K56" s="302">
        <f>B61-B56</f>
        <v>-9.2452846595597798E-2</v>
      </c>
      <c r="L56" s="302">
        <f>D61-D56</f>
        <v>-2.7237079573407506E-4</v>
      </c>
      <c r="M56" s="302">
        <f>F61-F56</f>
        <v>0</v>
      </c>
      <c r="N56" s="302">
        <f>SUM(K56:M56)</f>
        <v>-9.2725217391331868E-2</v>
      </c>
    </row>
    <row r="57" spans="1:14" x14ac:dyDescent="0.2">
      <c r="A57" s="282" t="s">
        <v>365</v>
      </c>
      <c r="B57" s="302">
        <f>'Ind T6'!Q17</f>
        <v>3.6537391305416833E-2</v>
      </c>
      <c r="C57" s="299" t="str">
        <f>CONCATENATE("(",ROUND((B57/$H58)*100,1),")")</f>
        <v>(12.3)</v>
      </c>
      <c r="D57" s="302">
        <f>'Ind T6'!R17</f>
        <v>6.7373913042376755E-3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4.3274782609654505E-2</v>
      </c>
      <c r="I57" s="299" t="str">
        <f>CONCATENATE("(",ROUND((H57/$H58)*100,1),")")</f>
        <v>(14.5)</v>
      </c>
      <c r="K57" s="302">
        <f t="shared" ref="K57:K58" si="57">B62-B57</f>
        <v>-1.4122296964809773E-2</v>
      </c>
      <c r="L57" s="302">
        <f t="shared" ref="L57:L58" si="58">D62-D57</f>
        <v>-2.1524856438590277E-3</v>
      </c>
      <c r="M57" s="302">
        <f t="shared" ref="M57:M58" si="59">F62-F57</f>
        <v>0</v>
      </c>
      <c r="N57" s="302">
        <f t="shared" ref="N57:N58" si="60">SUM(K57:M57)</f>
        <v>-1.6274782608668801E-2</v>
      </c>
    </row>
    <row r="58" spans="1:14" x14ac:dyDescent="0.2">
      <c r="A58" s="282" t="s">
        <v>363</v>
      </c>
      <c r="B58" s="302">
        <f>SUM(B56:B57)</f>
        <v>0.29022608695663388</v>
      </c>
      <c r="C58" s="299" t="str">
        <f>CONCATENATE("(",ROUND((B58/$H58)*100,1),")")</f>
        <v>(97.4)</v>
      </c>
      <c r="D58" s="302">
        <f>SUM(D56:D57)</f>
        <v>7.7739130433668096E-3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0.29800000000000071</v>
      </c>
      <c r="I58" s="299" t="str">
        <f>CONCATENATE("(",ROUND((H58/$H58)*100,1),")")</f>
        <v>(100)</v>
      </c>
      <c r="K58" s="302">
        <f t="shared" si="57"/>
        <v>-0.10657514356040756</v>
      </c>
      <c r="L58" s="302">
        <f t="shared" si="58"/>
        <v>-2.4248564395931028E-3</v>
      </c>
      <c r="M58" s="302">
        <f t="shared" si="59"/>
        <v>0</v>
      </c>
      <c r="N58" s="302">
        <f t="shared" si="60"/>
        <v>-0.10900000000000067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0.16123584905561925</v>
      </c>
      <c r="C61" s="299" t="str">
        <f>CONCATENATE("(",ROUND((B61/$H63)*100,1),")")</f>
        <v>(85.3)</v>
      </c>
      <c r="D61" s="302">
        <f>'Ind T6'!W18</f>
        <v>7.641509433950588E-4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0.16199999999901429</v>
      </c>
      <c r="I61" s="299" t="str">
        <f>CONCATENATE("(",ROUND((H61/$H63)*100,1),")")</f>
        <v>(85.7)</v>
      </c>
      <c r="K61" s="302">
        <f>B61-B51</f>
        <v>-0.18275633335520805</v>
      </c>
      <c r="L61" s="302">
        <f>D61-D51</f>
        <v>-5.5180996865458395E-4</v>
      </c>
      <c r="M61" s="302">
        <f>F61-F51</f>
        <v>0</v>
      </c>
      <c r="N61" s="302">
        <f>SUM(K61:M61)</f>
        <v>-0.18330814332386264</v>
      </c>
    </row>
    <row r="62" spans="1:14" x14ac:dyDescent="0.2">
      <c r="A62" s="282" t="s">
        <v>365</v>
      </c>
      <c r="B62" s="302">
        <f>'Ind T6'!V17</f>
        <v>2.241509434060706E-2</v>
      </c>
      <c r="C62" s="299" t="str">
        <f>CONCATENATE("(",ROUND((B62/$H63)*100,1),")")</f>
        <v>(11.9)</v>
      </c>
      <c r="D62" s="302">
        <f>'Ind T6'!W17</f>
        <v>4.5849056603786478E-3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2.7000000000985708E-2</v>
      </c>
      <c r="I62" s="299" t="str">
        <f>CONCATENATE("(",ROUND((H62/$H63)*100,1),")")</f>
        <v>(14.3)</v>
      </c>
      <c r="K62" s="302">
        <f t="shared" ref="K62:K63" si="62">B62-B52</f>
        <v>-2.7065035952135573E-2</v>
      </c>
      <c r="L62" s="302">
        <f t="shared" ref="L62:L63" si="63">D62-D52</f>
        <v>-4.6268207240022213E-3</v>
      </c>
      <c r="M62" s="302">
        <f t="shared" ref="M62:M63" si="64">F62-F52</f>
        <v>0</v>
      </c>
      <c r="N62" s="302">
        <f t="shared" ref="N62:N63" si="65">SUM(K62:M62)</f>
        <v>-3.1691856676137796E-2</v>
      </c>
    </row>
    <row r="63" spans="1:14" x14ac:dyDescent="0.2">
      <c r="A63" s="282" t="s">
        <v>363</v>
      </c>
      <c r="B63" s="302">
        <f>SUM(B61:B62)</f>
        <v>0.18365094339622631</v>
      </c>
      <c r="C63" s="299" t="str">
        <f>CONCATENATE("(",ROUND((B63/$H63)*100,1),")")</f>
        <v>(97.2)</v>
      </c>
      <c r="D63" s="302">
        <f>SUM(D61:D62)</f>
        <v>5.3490566037737068E-3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0.189</v>
      </c>
      <c r="I63" s="299" t="str">
        <f>CONCATENATE("(",ROUND((H63/$H63)*100,1),")")</f>
        <v>(100)</v>
      </c>
      <c r="K63" s="302">
        <f t="shared" si="62"/>
        <v>-0.2098213693073436</v>
      </c>
      <c r="L63" s="302">
        <f t="shared" si="63"/>
        <v>-5.1786306926568043E-3</v>
      </c>
      <c r="M63" s="302">
        <f t="shared" si="64"/>
        <v>0</v>
      </c>
      <c r="N63" s="302">
        <f t="shared" si="65"/>
        <v>-0.21500000000000041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10.077394963594571</v>
      </c>
      <c r="C72" s="299" t="str">
        <f>CONCATENATE("(",ROUND((B72/$H74)*100,1),")")</f>
        <v>(62.8)</v>
      </c>
      <c r="D72" s="302">
        <f>'Ind T6'!M27</f>
        <v>0.36210665920160001</v>
      </c>
      <c r="E72" s="299" t="str">
        <f>CONCATENATE("(",ROUND((D72/$H74)*100,1),")")</f>
        <v>(2.3)</v>
      </c>
      <c r="F72" s="302">
        <f>'Ind T6'!N27</f>
        <v>6.8777168436941455E-2</v>
      </c>
      <c r="G72" s="299" t="str">
        <f>CONCATENATE("(",ROUND((F72/$H74)*100,1),")")</f>
        <v>(0.4)</v>
      </c>
      <c r="H72" s="302">
        <f>SUM(B72,D72,F72)</f>
        <v>10.508278791233113</v>
      </c>
      <c r="I72" s="299" t="str">
        <f>CONCATENATE("(",ROUND((H72/$H74)*100,1),")")</f>
        <v>(65.5)</v>
      </c>
      <c r="K72" s="302">
        <f>B77-B72</f>
        <v>-0.81861152701505269</v>
      </c>
      <c r="L72" s="302">
        <f>D77-D72</f>
        <v>-2.5647433940452269E-2</v>
      </c>
      <c r="M72" s="302">
        <f>F77-F72</f>
        <v>-4.1523782211902865E-3</v>
      </c>
      <c r="N72" s="302">
        <f>SUM(K72:M72)</f>
        <v>-0.8484113391766952</v>
      </c>
    </row>
    <row r="73" spans="1:14" x14ac:dyDescent="0.2">
      <c r="A73" s="282" t="s">
        <v>365</v>
      </c>
      <c r="B73" s="302">
        <f>'Ind T6'!L26</f>
        <v>4.6925019586069459</v>
      </c>
      <c r="C73" s="299" t="str">
        <f>CONCATENATE("(",ROUND((B73/$H74)*100,1),")")</f>
        <v>(29.2)</v>
      </c>
      <c r="D73" s="302">
        <f>'Ind T6'!M26</f>
        <v>0.65158668161275135</v>
      </c>
      <c r="E73" s="299" t="str">
        <f>CONCATENATE("(",ROUND((D73/$H74)*100,1),")")</f>
        <v>(4.1)</v>
      </c>
      <c r="F73" s="302">
        <f>'Ind T6'!N26</f>
        <v>0.19863256854718495</v>
      </c>
      <c r="G73" s="299" t="str">
        <f>CONCATENATE("(",ROUND((F73/$H74)*100,1),")")</f>
        <v>(1.2)</v>
      </c>
      <c r="H73" s="302">
        <f t="shared" ref="H73" si="66">SUM(B73,D73,F73)</f>
        <v>5.5427212087668822</v>
      </c>
      <c r="I73" s="299" t="str">
        <f>CONCATENATE("(",ROUND((H73/$H74)*100,1),")")</f>
        <v>(34.5)</v>
      </c>
      <c r="K73" s="302">
        <f t="shared" ref="K73:K74" si="67">B78-B73</f>
        <v>-0.17107467148496891</v>
      </c>
      <c r="L73" s="302">
        <f t="shared" ref="L73:L74" si="68">D78-D73</f>
        <v>-4.7652630159888298E-2</v>
      </c>
      <c r="M73" s="302">
        <f t="shared" ref="M73:M74" si="69">F78-F73</f>
        <v>-8.8613591784298951E-3</v>
      </c>
      <c r="N73" s="302">
        <f t="shared" ref="N73:N74" si="70">SUM(K73:M73)</f>
        <v>-0.2275886608232871</v>
      </c>
    </row>
    <row r="74" spans="1:14" x14ac:dyDescent="0.2">
      <c r="A74" s="282" t="s">
        <v>363</v>
      </c>
      <c r="B74" s="302">
        <f>SUM(B72:B73)</f>
        <v>14.769896922201518</v>
      </c>
      <c r="C74" s="299" t="str">
        <f>CONCATENATE("(",ROUND((B74/$H74)*100,1),")")</f>
        <v>(92)</v>
      </c>
      <c r="D74" s="302">
        <f>SUM(D72:D73)</f>
        <v>1.0136933408143514</v>
      </c>
      <c r="E74" s="299" t="str">
        <f>CONCATENATE("(",ROUND((D74/$H74)*100,1),")")</f>
        <v>(6.3)</v>
      </c>
      <c r="F74" s="302">
        <f>SUM(F72:F73)</f>
        <v>0.2674097369841264</v>
      </c>
      <c r="G74" s="299" t="str">
        <f>CONCATENATE("(",ROUND((F74/$H74)*100,1),")")</f>
        <v>(1.7)</v>
      </c>
      <c r="H74" s="302">
        <f>SUM(H72:H73)</f>
        <v>16.050999999999995</v>
      </c>
      <c r="I74" s="299" t="str">
        <f>CONCATENATE("(",ROUND((H74/$H74)*100,1),")")</f>
        <v>(100)</v>
      </c>
      <c r="K74" s="302">
        <f t="shared" si="67"/>
        <v>-0.98968619850002248</v>
      </c>
      <c r="L74" s="302">
        <f t="shared" si="68"/>
        <v>-7.3300064100340512E-2</v>
      </c>
      <c r="M74" s="302">
        <f t="shared" si="69"/>
        <v>-1.3013737399620195E-2</v>
      </c>
      <c r="N74" s="302">
        <f t="shared" si="70"/>
        <v>-1.0759999999999832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9.2587834365795185</v>
      </c>
      <c r="C77" s="299" t="str">
        <f>CONCATENATE("(",ROUND((B77/$H79)*100,1),")")</f>
        <v>(61.8)</v>
      </c>
      <c r="D77" s="302">
        <f>'Ind T6'!R27</f>
        <v>0.33645922526114774</v>
      </c>
      <c r="E77" s="299" t="str">
        <f>CONCATENATE("(",ROUND((D77/$H79)*100,1),")")</f>
        <v>(2.2)</v>
      </c>
      <c r="F77" s="302">
        <f>'Ind T6'!S27</f>
        <v>6.4624790215751168E-2</v>
      </c>
      <c r="G77" s="299" t="str">
        <f>CONCATENATE("(",ROUND((F77/$H79)*100,1),")")</f>
        <v>(0.4)</v>
      </c>
      <c r="H77" s="302">
        <f>SUM(B77,D77,F77)</f>
        <v>9.6598674520564174</v>
      </c>
      <c r="I77" s="299" t="str">
        <f>CONCATENATE("(",ROUND((H77/$H79)*100,1),")")</f>
        <v>(64.5)</v>
      </c>
      <c r="K77" s="302">
        <f>B82-B77</f>
        <v>-1.8080928813975197</v>
      </c>
      <c r="L77" s="302">
        <f>D82-D77</f>
        <v>-5.9835432900379848E-2</v>
      </c>
      <c r="M77" s="302">
        <f>F82-F77</f>
        <v>-9.657955321038636E-3</v>
      </c>
      <c r="N77" s="302">
        <f>SUM(K77:M77)</f>
        <v>-1.8775862696189383</v>
      </c>
    </row>
    <row r="78" spans="1:14" x14ac:dyDescent="0.2">
      <c r="A78" s="282" t="s">
        <v>365</v>
      </c>
      <c r="B78" s="302">
        <f>'Ind T6'!Q26</f>
        <v>4.5214272871219769</v>
      </c>
      <c r="C78" s="299" t="str">
        <f>CONCATENATE("(",ROUND((B78/$H79)*100,1),")")</f>
        <v>(30.2)</v>
      </c>
      <c r="D78" s="302">
        <f>'Ind T6'!R26</f>
        <v>0.60393405145286305</v>
      </c>
      <c r="E78" s="299" t="str">
        <f>CONCATENATE("(",ROUND((D78/$H79)*100,1),")")</f>
        <v>(4)</v>
      </c>
      <c r="F78" s="302">
        <f>'Ind T6'!S26</f>
        <v>0.18977120936875505</v>
      </c>
      <c r="G78" s="299" t="str">
        <f>CONCATENATE("(",ROUND((F78/$H79)*100,1),")")</f>
        <v>(1.3)</v>
      </c>
      <c r="H78" s="302">
        <f t="shared" ref="H78" si="71">SUM(B78,D78,F78)</f>
        <v>5.3151325479435947</v>
      </c>
      <c r="I78" s="299" t="str">
        <f>CONCATENATE("(",ROUND((H78/$H79)*100,1),")")</f>
        <v>(35.5)</v>
      </c>
      <c r="K78" s="302">
        <f t="shared" ref="K78:K79" si="72">B83-B78</f>
        <v>-0.54847559283575764</v>
      </c>
      <c r="L78" s="302">
        <f t="shared" ref="L78:L79" si="73">D83-D78</f>
        <v>-0.11076649558716389</v>
      </c>
      <c r="M78" s="302">
        <f t="shared" ref="M78:M79" si="74">F83-F78</f>
        <v>-2.7171641958148557E-2</v>
      </c>
      <c r="N78" s="302">
        <f t="shared" ref="N78:N79" si="75">SUM(K78:M78)</f>
        <v>-0.68641373038107012</v>
      </c>
    </row>
    <row r="79" spans="1:14" x14ac:dyDescent="0.2">
      <c r="A79" s="282" t="s">
        <v>363</v>
      </c>
      <c r="B79" s="302">
        <f>SUM(B77:B78)</f>
        <v>13.780210723701495</v>
      </c>
      <c r="C79" s="299" t="str">
        <f>CONCATENATE("(",ROUND((B79/$H79)*100,1),")")</f>
        <v>(92)</v>
      </c>
      <c r="D79" s="302">
        <f>SUM(D77:D78)</f>
        <v>0.94039327671401085</v>
      </c>
      <c r="E79" s="299" t="str">
        <f>CONCATENATE("(",ROUND((D79/$H79)*100,1),")")</f>
        <v>(6.3)</v>
      </c>
      <c r="F79" s="302">
        <f>SUM(F77:F78)</f>
        <v>0.2543959995845062</v>
      </c>
      <c r="G79" s="299" t="str">
        <f>CONCATENATE("(",ROUND((F79/$H79)*100,1),")")</f>
        <v>(1.7)</v>
      </c>
      <c r="H79" s="302">
        <f>SUM(H77:H78)</f>
        <v>14.975000000000012</v>
      </c>
      <c r="I79" s="299" t="str">
        <f>CONCATENATE("(",ROUND((H79/$H79)*100,1),")")</f>
        <v>(100)</v>
      </c>
      <c r="K79" s="302">
        <f t="shared" si="72"/>
        <v>-2.3565684742332778</v>
      </c>
      <c r="L79" s="302">
        <f t="shared" si="73"/>
        <v>-0.17060192848754374</v>
      </c>
      <c r="M79" s="302">
        <f t="shared" si="74"/>
        <v>-3.6829597279187165E-2</v>
      </c>
      <c r="N79" s="302">
        <f t="shared" si="75"/>
        <v>-2.5640000000000085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7.4506905551819989</v>
      </c>
      <c r="C82" s="299" t="str">
        <f>CONCATENATE("(",ROUND((B82/$H84)*100,1),")")</f>
        <v>(60)</v>
      </c>
      <c r="D82" s="302">
        <f>'Ind T6'!W27</f>
        <v>0.2766237923607679</v>
      </c>
      <c r="E82" s="299" t="str">
        <f>CONCATENATE("(",ROUND((D82/$H84)*100,1),")")</f>
        <v>(2.2)</v>
      </c>
      <c r="F82" s="302">
        <f>'Ind T6'!X27</f>
        <v>5.4966834894712532E-2</v>
      </c>
      <c r="G82" s="299" t="str">
        <f>CONCATENATE("(",ROUND((F82/$H84)*100,1),")")</f>
        <v>(0.4)</v>
      </c>
      <c r="H82" s="302">
        <f>SUM(B82,D82,F82)</f>
        <v>7.7822811824374796</v>
      </c>
      <c r="I82" s="299" t="str">
        <f>CONCATENATE("(",ROUND((H82/$H84)*100,1),")")</f>
        <v>(62.7)</v>
      </c>
      <c r="K82" s="302">
        <f>B82-B72</f>
        <v>-2.6267044084125724</v>
      </c>
      <c r="L82" s="302">
        <f>D82-D72</f>
        <v>-8.5482866840832117E-2</v>
      </c>
      <c r="M82" s="302">
        <f>F82-F72</f>
        <v>-1.3810333542228923E-2</v>
      </c>
      <c r="N82" s="302">
        <f>SUM(K82:M82)</f>
        <v>-2.7259976087956335</v>
      </c>
    </row>
    <row r="83" spans="1:14" x14ac:dyDescent="0.2">
      <c r="A83" s="282" t="s">
        <v>365</v>
      </c>
      <c r="B83" s="302">
        <f>'Ind T6'!V26</f>
        <v>3.9729516942862193</v>
      </c>
      <c r="C83" s="299" t="str">
        <f>CONCATENATE("(",ROUND((B83/$H84)*100,1),")")</f>
        <v>(32)</v>
      </c>
      <c r="D83" s="302">
        <f>'Ind T6'!W26</f>
        <v>0.49316755586569916</v>
      </c>
      <c r="E83" s="299" t="str">
        <f>CONCATENATE("(",ROUND((D83/$H84)*100,1),")")</f>
        <v>(4)</v>
      </c>
      <c r="F83" s="302">
        <f>'Ind T6'!X26</f>
        <v>0.16259956741060649</v>
      </c>
      <c r="G83" s="299" t="str">
        <f>CONCATENATE("(",ROUND((F83/$H84)*100,1),")")</f>
        <v>(1.3)</v>
      </c>
      <c r="H83" s="302">
        <f t="shared" ref="H83" si="76">SUM(B83,D83,F83)</f>
        <v>4.6287188175625253</v>
      </c>
      <c r="I83" s="299" t="str">
        <f>CONCATENATE("(",ROUND((H83/$H84)*100,1),")")</f>
        <v>(37.3)</v>
      </c>
      <c r="K83" s="302">
        <f t="shared" ref="K83:K84" si="77">B83-B73</f>
        <v>-0.71955026432072655</v>
      </c>
      <c r="L83" s="302">
        <f t="shared" ref="L83:L84" si="78">D83-D73</f>
        <v>-0.15841912574705219</v>
      </c>
      <c r="M83" s="302">
        <f t="shared" ref="M83:M84" si="79">F83-F73</f>
        <v>-3.6033001136578452E-2</v>
      </c>
      <c r="N83" s="302">
        <f t="shared" ref="N83:N84" si="80">SUM(K83:M83)</f>
        <v>-0.91400239120435722</v>
      </c>
    </row>
    <row r="84" spans="1:14" x14ac:dyDescent="0.2">
      <c r="A84" s="282" t="s">
        <v>363</v>
      </c>
      <c r="B84" s="302">
        <f>SUM(B82:B83)</f>
        <v>11.423642249468218</v>
      </c>
      <c r="C84" s="299" t="str">
        <f>CONCATENATE("(",ROUND((B84/$H84)*100,1),")")</f>
        <v>(92)</v>
      </c>
      <c r="D84" s="302">
        <f>SUM(D82:D83)</f>
        <v>0.76979134822646711</v>
      </c>
      <c r="E84" s="299" t="str">
        <f>CONCATENATE("(",ROUND((D84/$H84)*100,1),")")</f>
        <v>(6.2)</v>
      </c>
      <c r="F84" s="302">
        <f>SUM(F82:F83)</f>
        <v>0.21756640230531904</v>
      </c>
      <c r="G84" s="299" t="str">
        <f>CONCATENATE("(",ROUND((F84/$H84)*100,1),")")</f>
        <v>(1.8)</v>
      </c>
      <c r="H84" s="302">
        <f>SUM(H82:H83)</f>
        <v>12.411000000000005</v>
      </c>
      <c r="I84" s="299" t="str">
        <f>CONCATENATE("(",ROUND((H84/$H84)*100,1),")")</f>
        <v>(100)</v>
      </c>
      <c r="K84" s="302">
        <f t="shared" si="77"/>
        <v>-3.3462546727333002</v>
      </c>
      <c r="L84" s="302">
        <f t="shared" si="78"/>
        <v>-0.24390199258788425</v>
      </c>
      <c r="M84" s="302">
        <f t="shared" si="79"/>
        <v>-4.9843334678807361E-2</v>
      </c>
      <c r="N84" s="302">
        <f t="shared" si="80"/>
        <v>-3.6399999999999917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3.3717917162583402</v>
      </c>
      <c r="C93" s="299" t="str">
        <f>CONCATENATE("(",ROUND((B93/$H95)*100,1),")")</f>
        <v>(71.8)</v>
      </c>
      <c r="D93" s="302">
        <f>'Ind T6'!M36</f>
        <v>0.15593715781982354</v>
      </c>
      <c r="E93" s="299" t="str">
        <f>CONCATENATE("(",ROUND((D93/$H95)*100,1),")")</f>
        <v>(3.3)</v>
      </c>
      <c r="F93" s="302">
        <f>'Ind T6'!N36</f>
        <v>6.5393001666097156E-2</v>
      </c>
      <c r="G93" s="299" t="str">
        <f>CONCATENATE("(",ROUND((F93/$H95)*100,1),")")</f>
        <v>(1.4)</v>
      </c>
      <c r="H93" s="302">
        <f>SUM(B93,D93,F93)</f>
        <v>3.5931218757442611</v>
      </c>
      <c r="I93" s="299" t="str">
        <f>CONCATENATE("(",ROUND((H93/$H95)*100,1),")")</f>
        <v>(76.5)</v>
      </c>
      <c r="K93" s="302">
        <f>B98-B93</f>
        <v>0.18114312574497671</v>
      </c>
      <c r="L93" s="302">
        <f>D98-D93</f>
        <v>1.2419716645759665E-2</v>
      </c>
      <c r="M93" s="302">
        <f>F98-F93</f>
        <v>6.6192955138956316E-3</v>
      </c>
      <c r="N93" s="302">
        <f>SUM(K93:M93)</f>
        <v>0.20018213790463202</v>
      </c>
    </row>
    <row r="94" spans="1:14" x14ac:dyDescent="0.2">
      <c r="A94" s="282" t="s">
        <v>365</v>
      </c>
      <c r="B94" s="302">
        <f>'Ind T6'!L35</f>
        <v>0.81168364674564852</v>
      </c>
      <c r="C94" s="299" t="str">
        <f>CONCATENATE("(",ROUND((B94/$H95)*100,1),")")</f>
        <v>(17.3)</v>
      </c>
      <c r="D94" s="302">
        <f>'Ind T6'!M35</f>
        <v>0.20470245180269311</v>
      </c>
      <c r="E94" s="299" t="str">
        <f>CONCATENATE("(",ROUND((D94/$H95)*100,1),")")</f>
        <v>(4.4)</v>
      </c>
      <c r="F94" s="302">
        <f>'Ind T6'!N35</f>
        <v>8.6492025707405565E-2</v>
      </c>
      <c r="G94" s="299" t="str">
        <f>CONCATENATE("(",ROUND((F94/$H95)*100,1),")")</f>
        <v>(1.8)</v>
      </c>
      <c r="H94" s="302">
        <f t="shared" ref="H94" si="81">SUM(B94,D94,F94)</f>
        <v>1.1028781242557473</v>
      </c>
      <c r="I94" s="299" t="str">
        <f>CONCATENATE("(",ROUND((H94/$H95)*100,1),")")</f>
        <v>(23.5)</v>
      </c>
      <c r="K94" s="302">
        <f t="shared" ref="K94:K95" si="82">B99-B94</f>
        <v>3.291370596091947E-2</v>
      </c>
      <c r="L94" s="302">
        <f t="shared" ref="L94:L95" si="83">D99-D94</f>
        <v>9.5060025086199929E-3</v>
      </c>
      <c r="M94" s="302">
        <f t="shared" ref="M94:M95" si="84">F99-F94</f>
        <v>2.3981536258088493E-3</v>
      </c>
      <c r="N94" s="302">
        <f t="shared" ref="N94:N95" si="85">SUM(K94:M94)</f>
        <v>4.4817862095348313E-2</v>
      </c>
    </row>
    <row r="95" spans="1:14" x14ac:dyDescent="0.2">
      <c r="A95" s="282" t="s">
        <v>363</v>
      </c>
      <c r="B95" s="302">
        <f>SUM(B93:B94)</f>
        <v>4.1834753630039891</v>
      </c>
      <c r="C95" s="299" t="str">
        <f>CONCATENATE("(",ROUND((B95/$H95)*100,1),")")</f>
        <v>(89.1)</v>
      </c>
      <c r="D95" s="302">
        <f>SUM(D93:D94)</f>
        <v>0.36063960962251662</v>
      </c>
      <c r="E95" s="299" t="str">
        <f>CONCATENATE("(",ROUND((D95/$H95)*100,1),")")</f>
        <v>(7.7)</v>
      </c>
      <c r="F95" s="302">
        <f>SUM(F93:F94)</f>
        <v>0.15188502737350273</v>
      </c>
      <c r="G95" s="299" t="str">
        <f>CONCATENATE("(",ROUND((F95/$H95)*100,1),")")</f>
        <v>(3.2)</v>
      </c>
      <c r="H95" s="302">
        <f>SUM(H93:H94)</f>
        <v>4.6960000000000086</v>
      </c>
      <c r="I95" s="299" t="str">
        <f>CONCATENATE("(",ROUND((H95/$H95)*100,1),")")</f>
        <v>(100)</v>
      </c>
      <c r="K95" s="302">
        <f t="shared" si="82"/>
        <v>0.21405683170589551</v>
      </c>
      <c r="L95" s="302">
        <f t="shared" si="83"/>
        <v>2.1925719154379686E-2</v>
      </c>
      <c r="M95" s="302">
        <f t="shared" si="84"/>
        <v>9.0174491397044809E-3</v>
      </c>
      <c r="N95" s="302">
        <f t="shared" si="85"/>
        <v>0.24499999999997968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3.5529348420033169</v>
      </c>
      <c r="C98" s="299" t="str">
        <f>CONCATENATE("(",ROUND((B98/$H100)*100,1),")")</f>
        <v>(71.9)</v>
      </c>
      <c r="D98" s="302">
        <f>'Ind T6'!R36</f>
        <v>0.1683568744655832</v>
      </c>
      <c r="E98" s="299" t="str">
        <f>CONCATENATE("(",ROUND((D98/$H100)*100,1),")")</f>
        <v>(3.4)</v>
      </c>
      <c r="F98" s="302">
        <f>'Ind T6'!S36</f>
        <v>7.2012297179992787E-2</v>
      </c>
      <c r="G98" s="299" t="str">
        <f>CONCATENATE("(",ROUND((F98/$H100)*100,1),")")</f>
        <v>(1.5)</v>
      </c>
      <c r="H98" s="302">
        <f>SUM(B98,D98,F98)</f>
        <v>3.7933040136488927</v>
      </c>
      <c r="I98" s="299" t="str">
        <f>CONCATENATE("(",ROUND((H98/$H100)*100,1),")")</f>
        <v>(76.8)</v>
      </c>
      <c r="K98" s="302">
        <f>B103-B98</f>
        <v>4.579442886061269E-3</v>
      </c>
      <c r="L98" s="302">
        <f>D103-D98</f>
        <v>1.4759967882751579E-2</v>
      </c>
      <c r="M98" s="302">
        <f>F103-F98</f>
        <v>3.8442491006132895E-3</v>
      </c>
      <c r="N98" s="302">
        <f>SUM(K98:M98)</f>
        <v>2.3183659869426138E-2</v>
      </c>
    </row>
    <row r="99" spans="1:14" x14ac:dyDescent="0.2">
      <c r="A99" s="282" t="s">
        <v>365</v>
      </c>
      <c r="B99" s="302">
        <f>'Ind T6'!Q35</f>
        <v>0.84459735270656799</v>
      </c>
      <c r="C99" s="299" t="str">
        <f>CONCATENATE("(",ROUND((B99/$H100)*100,1),")")</f>
        <v>(17.1)</v>
      </c>
      <c r="D99" s="302">
        <f>'Ind T6'!R35</f>
        <v>0.21420845431131311</v>
      </c>
      <c r="E99" s="299" t="str">
        <f>CONCATENATE("(",ROUND((D99/$H100)*100,1),")")</f>
        <v>(4.3)</v>
      </c>
      <c r="F99" s="302">
        <f>'Ind T6'!S35</f>
        <v>8.8890179333214414E-2</v>
      </c>
      <c r="G99" s="299" t="str">
        <f>CONCATENATE("(",ROUND((F99/$H100)*100,1),")")</f>
        <v>(1.8)</v>
      </c>
      <c r="H99" s="302">
        <f t="shared" ref="H99" si="86">SUM(B99,D99,F99)</f>
        <v>1.1476959863510956</v>
      </c>
      <c r="I99" s="299" t="str">
        <f>CONCATENATE("(",ROUND((H99/$H100)*100,1),")")</f>
        <v>(23.2)</v>
      </c>
      <c r="K99" s="302">
        <f t="shared" ref="K99:K100" si="87">B104-B99</f>
        <v>1.5831380544620854E-3</v>
      </c>
      <c r="L99" s="302">
        <f t="shared" ref="L99:L100" si="88">D104-D99</f>
        <v>7.1951514693268381E-3</v>
      </c>
      <c r="M99" s="302">
        <f t="shared" ref="M99:M100" si="89">F104-F99</f>
        <v>6.0380506067952977E-3</v>
      </c>
      <c r="N99" s="302">
        <f t="shared" ref="N99:N100" si="90">SUM(K99:M99)</f>
        <v>1.4816340130584221E-2</v>
      </c>
    </row>
    <row r="100" spans="1:14" x14ac:dyDescent="0.2">
      <c r="A100" s="282" t="s">
        <v>363</v>
      </c>
      <c r="B100" s="302">
        <f>SUM(B98:B99)</f>
        <v>4.3975321947098847</v>
      </c>
      <c r="C100" s="299" t="str">
        <f>CONCATENATE("(",ROUND((B100/$H100)*100,1),")")</f>
        <v>(89)</v>
      </c>
      <c r="D100" s="302">
        <f>SUM(D98:D99)</f>
        <v>0.38256532877689631</v>
      </c>
      <c r="E100" s="299" t="str">
        <f>CONCATENATE("(",ROUND((D100/$H100)*100,1),")")</f>
        <v>(7.7)</v>
      </c>
      <c r="F100" s="302">
        <f>SUM(F98:F99)</f>
        <v>0.16090247651320722</v>
      </c>
      <c r="G100" s="299" t="str">
        <f>CONCATENATE("(",ROUND((F100/$H100)*100,1),")")</f>
        <v>(3.3)</v>
      </c>
      <c r="H100" s="302">
        <f>SUM(H98:H99)</f>
        <v>4.9409999999999883</v>
      </c>
      <c r="I100" s="299" t="str">
        <f>CONCATENATE("(",ROUND((H100/$H100)*100,1),")")</f>
        <v>(100)</v>
      </c>
      <c r="K100" s="302">
        <f t="shared" si="87"/>
        <v>6.1625809405239096E-3</v>
      </c>
      <c r="L100" s="302">
        <f t="shared" si="88"/>
        <v>2.1955119352078389E-2</v>
      </c>
      <c r="M100" s="302">
        <f t="shared" si="89"/>
        <v>9.8822997074085595E-3</v>
      </c>
      <c r="N100" s="302">
        <f t="shared" si="90"/>
        <v>3.8000000000010858E-2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3.5575142848893782</v>
      </c>
      <c r="C103" s="299" t="str">
        <f>CONCATENATE("(",ROUND((B103/$H105)*100,1),")")</f>
        <v>(71.5)</v>
      </c>
      <c r="D103" s="302">
        <f>'Ind T6'!W36</f>
        <v>0.18311684234833478</v>
      </c>
      <c r="E103" s="299" t="str">
        <f>CONCATENATE("(",ROUND((D103/$H105)*100,1),")")</f>
        <v>(3.7)</v>
      </c>
      <c r="F103" s="302">
        <f>'Ind T6'!X36</f>
        <v>7.5856546280606077E-2</v>
      </c>
      <c r="G103" s="299" t="str">
        <f>CONCATENATE("(",ROUND((F103/$H105)*100,1),")")</f>
        <v>(1.5)</v>
      </c>
      <c r="H103" s="302">
        <f>SUM(B103,D103,F103)</f>
        <v>3.8164876735183189</v>
      </c>
      <c r="I103" s="299" t="str">
        <f>CONCATENATE("(",ROUND((H103/$H105)*100,1),")")</f>
        <v>(76.7)</v>
      </c>
      <c r="K103" s="302">
        <f>B103-B93</f>
        <v>0.18572256863103798</v>
      </c>
      <c r="L103" s="302">
        <f>D103-D93</f>
        <v>2.7179684528511244E-2</v>
      </c>
      <c r="M103" s="302">
        <f>F103-F93</f>
        <v>1.0463544614508921E-2</v>
      </c>
      <c r="N103" s="302">
        <f>SUM(K103:M103)</f>
        <v>0.22336579777405813</v>
      </c>
    </row>
    <row r="104" spans="1:14" x14ac:dyDescent="0.2">
      <c r="A104" s="282" t="s">
        <v>365</v>
      </c>
      <c r="B104" s="302">
        <f>'Ind T6'!V35</f>
        <v>0.84618049076103008</v>
      </c>
      <c r="C104" s="299" t="str">
        <f>CONCATENATE("(",ROUND((B104/$H105)*100,1),")")</f>
        <v>(17)</v>
      </c>
      <c r="D104" s="302">
        <f>'Ind T6'!W35</f>
        <v>0.22140360578063994</v>
      </c>
      <c r="E104" s="299" t="str">
        <f>CONCATENATE("(",ROUND((D104/$H105)*100,1),")")</f>
        <v>(4.4)</v>
      </c>
      <c r="F104" s="302">
        <f>'Ind T6'!X35</f>
        <v>9.4928229940009712E-2</v>
      </c>
      <c r="G104" s="299" t="str">
        <f>CONCATENATE("(",ROUND((F104/$H105)*100,1),")")</f>
        <v>(1.9)</v>
      </c>
      <c r="H104" s="302">
        <f t="shared" ref="H104" si="91">SUM(B104,D104,F104)</f>
        <v>1.1625123264816799</v>
      </c>
      <c r="I104" s="299" t="str">
        <f>CONCATENATE("(",ROUND((H104/$H105)*100,1),")")</f>
        <v>(23.3)</v>
      </c>
      <c r="K104" s="302">
        <f t="shared" ref="K104:K105" si="92">B104-B94</f>
        <v>3.4496844015381556E-2</v>
      </c>
      <c r="L104" s="302">
        <f t="shared" ref="L104:L105" si="93">D104-D94</f>
        <v>1.6701153977946831E-2</v>
      </c>
      <c r="M104" s="302">
        <f t="shared" ref="M104:M105" si="94">F104-F94</f>
        <v>8.436204232604147E-3</v>
      </c>
      <c r="N104" s="302">
        <f t="shared" ref="N104:N105" si="95">SUM(K104:M104)</f>
        <v>5.9634202225932534E-2</v>
      </c>
    </row>
    <row r="105" spans="1:14" x14ac:dyDescent="0.2">
      <c r="A105" s="282" t="s">
        <v>363</v>
      </c>
      <c r="B105" s="302">
        <f>SUM(B103:B104)</f>
        <v>4.4036947756504086</v>
      </c>
      <c r="C105" s="299" t="str">
        <f>CONCATENATE("(",ROUND((B105/$H105)*100,1),")")</f>
        <v>(88.4)</v>
      </c>
      <c r="D105" s="302">
        <f>SUM(D103:D104)</f>
        <v>0.4045204481289747</v>
      </c>
      <c r="E105" s="299" t="str">
        <f>CONCATENATE("(",ROUND((D105/$H105)*100,1),")")</f>
        <v>(8.1)</v>
      </c>
      <c r="F105" s="302">
        <f>SUM(F103:F104)</f>
        <v>0.17078477622061577</v>
      </c>
      <c r="G105" s="299" t="str">
        <f>CONCATENATE("(",ROUND((F105/$H105)*100,1),")")</f>
        <v>(3.4)</v>
      </c>
      <c r="H105" s="302">
        <f>SUM(H103:H104)</f>
        <v>4.9789999999999992</v>
      </c>
      <c r="I105" s="299" t="str">
        <f>CONCATENATE("(",ROUND((H105/$H105)*100,1),")")</f>
        <v>(100)</v>
      </c>
      <c r="K105" s="302">
        <f t="shared" si="92"/>
        <v>0.22021941264641942</v>
      </c>
      <c r="L105" s="302">
        <f t="shared" si="93"/>
        <v>4.3880838506458075E-2</v>
      </c>
      <c r="M105" s="302">
        <f t="shared" si="94"/>
        <v>1.889974884711304E-2</v>
      </c>
      <c r="N105" s="302">
        <f t="shared" si="95"/>
        <v>0.28299999999999054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13.858092357408465</v>
      </c>
      <c r="C114" s="299" t="str">
        <f>CONCATENATE("(",ROUND((B114/$H116)*100,1),")")</f>
        <v>(69.4)</v>
      </c>
      <c r="D114" s="302">
        <f>'Ind T6'!M45</f>
        <v>0.81461489016554756</v>
      </c>
      <c r="E114" s="299" t="str">
        <f>CONCATENATE("(",ROUND((D114/$H116)*100,1),")")</f>
        <v>(4.1)</v>
      </c>
      <c r="F114" s="302">
        <f>'Ind T6'!N45</f>
        <v>0.71049118239670739</v>
      </c>
      <c r="G114" s="299" t="str">
        <f>CONCATENATE("(",ROUND((F114/$H116)*100,1),")")</f>
        <v>(3.6)</v>
      </c>
      <c r="H114" s="302">
        <f>SUM(B114,D114,F114)</f>
        <v>15.383198429970719</v>
      </c>
      <c r="I114" s="299" t="str">
        <f>CONCATENATE("(",ROUND((H114/$H116)*100,1),")")</f>
        <v>(77)</v>
      </c>
      <c r="K114" s="302">
        <f>B119-B114</f>
        <v>-0.85367049246751314</v>
      </c>
      <c r="L114" s="302">
        <f>D119-D114</f>
        <v>-5.5199967128627181E-2</v>
      </c>
      <c r="M114" s="302">
        <f>F119-F114</f>
        <v>-4.8288683298885138E-2</v>
      </c>
      <c r="N114" s="302">
        <f>SUM(K114:M114)</f>
        <v>-0.95715914289502546</v>
      </c>
    </row>
    <row r="115" spans="1:14" x14ac:dyDescent="0.2">
      <c r="A115" s="282" t="s">
        <v>365</v>
      </c>
      <c r="B115" s="302">
        <f>'Ind T6'!L44</f>
        <v>2.949100695025026</v>
      </c>
      <c r="C115" s="299" t="str">
        <f>CONCATENATE("(",ROUND((B115/$H116)*100,1),")")</f>
        <v>(14.8)</v>
      </c>
      <c r="D115" s="302">
        <f>'Ind T6'!M44</f>
        <v>1.1235721214384762</v>
      </c>
      <c r="E115" s="299" t="str">
        <f>CONCATENATE("(",ROUND((D115/$H116)*100,1),")")</f>
        <v>(5.6)</v>
      </c>
      <c r="F115" s="302">
        <f>'Ind T6'!N44</f>
        <v>0.5231287535657736</v>
      </c>
      <c r="G115" s="299" t="str">
        <f>CONCATENATE("(",ROUND((F115/$H116)*100,1),")")</f>
        <v>(2.6)</v>
      </c>
      <c r="H115" s="302">
        <f t="shared" ref="H115" si="96">SUM(B115,D115,F115)</f>
        <v>4.5958015700292751</v>
      </c>
      <c r="I115" s="299" t="str">
        <f>CONCATENATE("(",ROUND((H115/$H116)*100,1),")")</f>
        <v>(23)</v>
      </c>
      <c r="K115" s="302">
        <f t="shared" ref="K115:K116" si="97">B120-B115</f>
        <v>-0.16254770286183007</v>
      </c>
      <c r="L115" s="302">
        <f t="shared" ref="L115:L116" si="98">D120-D115</f>
        <v>-7.2519926583042293E-2</v>
      </c>
      <c r="M115" s="302">
        <f t="shared" ref="M115:M116" si="99">F120-F115</f>
        <v>-5.6773227660166681E-2</v>
      </c>
      <c r="N115" s="302">
        <f t="shared" ref="N115:N116" si="100">SUM(K115:M115)</f>
        <v>-0.29184085710503904</v>
      </c>
    </row>
    <row r="116" spans="1:14" x14ac:dyDescent="0.2">
      <c r="A116" s="282" t="s">
        <v>363</v>
      </c>
      <c r="B116" s="302">
        <f>SUM(B114:B115)</f>
        <v>16.80719305243349</v>
      </c>
      <c r="C116" s="299" t="str">
        <f>CONCATENATE("(",ROUND((B116/$H116)*100,1),")")</f>
        <v>(84.1)</v>
      </c>
      <c r="D116" s="302">
        <f>SUM(D114:D115)</f>
        <v>1.9381870116040236</v>
      </c>
      <c r="E116" s="299" t="str">
        <f>CONCATENATE("(",ROUND((D116/$H116)*100,1),")")</f>
        <v>(9.7)</v>
      </c>
      <c r="F116" s="302">
        <f>SUM(F114:F115)</f>
        <v>1.2336199359624809</v>
      </c>
      <c r="G116" s="299" t="str">
        <f>CONCATENATE("(",ROUND((F116/$H116)*100,1),")")</f>
        <v>(6.2)</v>
      </c>
      <c r="H116" s="302">
        <f>SUM(H114:H115)</f>
        <v>19.978999999999992</v>
      </c>
      <c r="I116" s="299" t="str">
        <f>CONCATENATE("(",ROUND((H116/$H116)*100,1),")")</f>
        <v>(100)</v>
      </c>
      <c r="K116" s="302">
        <f t="shared" si="97"/>
        <v>-1.0162181953293423</v>
      </c>
      <c r="L116" s="302">
        <f t="shared" si="98"/>
        <v>-0.12771989371166947</v>
      </c>
      <c r="M116" s="302">
        <f t="shared" si="99"/>
        <v>-0.10506191095905182</v>
      </c>
      <c r="N116" s="302">
        <f t="shared" si="100"/>
        <v>-1.2490000000000636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13.004421864940952</v>
      </c>
      <c r="C119" s="299" t="str">
        <f>CONCATENATE("(",ROUND((B119/$H121)*100,1),")")</f>
        <v>(69.4)</v>
      </c>
      <c r="D119" s="302">
        <f>'Ind T6'!R45</f>
        <v>0.75941492303692038</v>
      </c>
      <c r="E119" s="299" t="str">
        <f>CONCATENATE("(",ROUND((D119/$H121)*100,1),")")</f>
        <v>(4.1)</v>
      </c>
      <c r="F119" s="302">
        <f>'Ind T6'!S45</f>
        <v>0.66220249909782225</v>
      </c>
      <c r="G119" s="299" t="str">
        <f>CONCATENATE("(",ROUND((F119/$H121)*100,1),")")</f>
        <v>(3.5)</v>
      </c>
      <c r="H119" s="302">
        <f>SUM(B119,D119,F119)</f>
        <v>14.426039287075694</v>
      </c>
      <c r="I119" s="299" t="str">
        <f>CONCATENATE("(",ROUND((H119/$H121)*100,1),")")</f>
        <v>(77)</v>
      </c>
      <c r="K119" s="302">
        <f>B124-B119</f>
        <v>-1.4834576703054978</v>
      </c>
      <c r="L119" s="302">
        <f>D124-D119</f>
        <v>-8.2043745907192545E-2</v>
      </c>
      <c r="M119" s="302">
        <f>F124-F119</f>
        <v>-4.7232946572400292E-2</v>
      </c>
      <c r="N119" s="302">
        <f>SUM(K119:M119)</f>
        <v>-1.6127343627850905</v>
      </c>
    </row>
    <row r="120" spans="1:14" x14ac:dyDescent="0.2">
      <c r="A120" s="282" t="s">
        <v>365</v>
      </c>
      <c r="B120" s="302">
        <f>'Ind T6'!Q44</f>
        <v>2.786552992163196</v>
      </c>
      <c r="C120" s="299" t="str">
        <f>CONCATENATE("(",ROUND((B120/$H121)*100,1),")")</f>
        <v>(14.9)</v>
      </c>
      <c r="D120" s="302">
        <f>'Ind T6'!R44</f>
        <v>1.0510521948554339</v>
      </c>
      <c r="E120" s="299" t="str">
        <f>CONCATENATE("(",ROUND((D120/$H121)*100,1),")")</f>
        <v>(5.6)</v>
      </c>
      <c r="F120" s="302">
        <f>'Ind T6'!S44</f>
        <v>0.46635552590560692</v>
      </c>
      <c r="G120" s="299" t="str">
        <f>CONCATENATE("(",ROUND((F120/$H121)*100,1),")")</f>
        <v>(2.5)</v>
      </c>
      <c r="H120" s="302">
        <f t="shared" ref="H120" si="101">SUM(B120,D120,F120)</f>
        <v>4.303960712924237</v>
      </c>
      <c r="I120" s="299" t="str">
        <f>CONCATENATE("(",ROUND((H120/$H121)*100,1),")")</f>
        <v>(23)</v>
      </c>
      <c r="K120" s="302">
        <f t="shared" ref="K120:K121" si="102">B125-B120</f>
        <v>-0.25522646391022219</v>
      </c>
      <c r="L120" s="302">
        <f t="shared" ref="L120:L121" si="103">D125-D120</f>
        <v>-0.10649514896325218</v>
      </c>
      <c r="M120" s="302">
        <f t="shared" ref="M120:M121" si="104">F125-F120</f>
        <v>-6.2544024341337934E-2</v>
      </c>
      <c r="N120" s="302">
        <f t="shared" ref="N120:N121" si="105">SUM(K120:M120)</f>
        <v>-0.42426563721481231</v>
      </c>
    </row>
    <row r="121" spans="1:14" x14ac:dyDescent="0.2">
      <c r="A121" s="282" t="s">
        <v>363</v>
      </c>
      <c r="B121" s="302">
        <f>SUM(B119:B120)</f>
        <v>15.790974857104148</v>
      </c>
      <c r="C121" s="299" t="str">
        <f>CONCATENATE("(",ROUND((B121/$H121)*100,1),")")</f>
        <v>(84.3)</v>
      </c>
      <c r="D121" s="302">
        <f>SUM(D119:D120)</f>
        <v>1.8104671178923541</v>
      </c>
      <c r="E121" s="299" t="str">
        <f>CONCATENATE("(",ROUND((D121/$H121)*100,1),")")</f>
        <v>(9.7)</v>
      </c>
      <c r="F121" s="302">
        <f>SUM(F119:F120)</f>
        <v>1.1285580250034291</v>
      </c>
      <c r="G121" s="299" t="str">
        <f>CONCATENATE("(",ROUND((F121/$H121)*100,1),")")</f>
        <v>(6)</v>
      </c>
      <c r="H121" s="302">
        <f>SUM(H119:H120)</f>
        <v>18.729999999999933</v>
      </c>
      <c r="I121" s="299" t="str">
        <f>CONCATENATE("(",ROUND((H121/$H121)*100,1),")")</f>
        <v>(100)</v>
      </c>
      <c r="K121" s="302">
        <f t="shared" si="102"/>
        <v>-1.7386841342157204</v>
      </c>
      <c r="L121" s="302">
        <f t="shared" si="103"/>
        <v>-0.18853889487044473</v>
      </c>
      <c r="M121" s="302">
        <f t="shared" si="104"/>
        <v>-0.10977697091373817</v>
      </c>
      <c r="N121" s="302">
        <f t="shared" si="105"/>
        <v>-2.0369999999999031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11.520964194635454</v>
      </c>
      <c r="C124" s="299" t="str">
        <f>CONCATENATE("(",ROUND((B124/$H126)*100,1),")")</f>
        <v>(69)</v>
      </c>
      <c r="D124" s="302">
        <f>'Ind T6'!W45</f>
        <v>0.67737117712972783</v>
      </c>
      <c r="E124" s="299" t="str">
        <f>CONCATENATE("(",ROUND((D124/$H126)*100,1),")")</f>
        <v>(4.1)</v>
      </c>
      <c r="F124" s="302">
        <f>'Ind T6'!X45</f>
        <v>0.61496955252542196</v>
      </c>
      <c r="G124" s="299" t="str">
        <f>CONCATENATE("(",ROUND((F124/$H126)*100,1),")")</f>
        <v>(3.7)</v>
      </c>
      <c r="H124" s="302">
        <f>SUM(B124,D124,F124)</f>
        <v>12.813304924290604</v>
      </c>
      <c r="I124" s="299" t="str">
        <f>CONCATENATE("(",ROUND((H124/$H126)*100,1),")")</f>
        <v>(76.8)</v>
      </c>
      <c r="K124" s="302">
        <f>B124-B114</f>
        <v>-2.3371281627730109</v>
      </c>
      <c r="L124" s="302">
        <f>D124-D114</f>
        <v>-0.13724371303581973</v>
      </c>
      <c r="M124" s="302">
        <f>F124-F114</f>
        <v>-9.5521629871285429E-2</v>
      </c>
      <c r="N124" s="302">
        <f>SUM(K124:M124)</f>
        <v>-2.569893505680116</v>
      </c>
    </row>
    <row r="125" spans="1:14" x14ac:dyDescent="0.2">
      <c r="A125" s="282" t="s">
        <v>365</v>
      </c>
      <c r="B125" s="302">
        <f>'Ind T6'!V44</f>
        <v>2.5313265282529738</v>
      </c>
      <c r="C125" s="299" t="str">
        <f>CONCATENATE("(",ROUND((B125/$H126)*100,1),")")</f>
        <v>(15.2)</v>
      </c>
      <c r="D125" s="302">
        <f>'Ind T6'!W44</f>
        <v>0.9445570458921817</v>
      </c>
      <c r="E125" s="299" t="str">
        <f>CONCATENATE("(",ROUND((D125/$H126)*100,1),")")</f>
        <v>(5.7)</v>
      </c>
      <c r="F125" s="302">
        <f>'Ind T6'!X44</f>
        <v>0.40381150156426898</v>
      </c>
      <c r="G125" s="299" t="str">
        <f>CONCATENATE("(",ROUND((F125/$H126)*100,1),")")</f>
        <v>(2.4)</v>
      </c>
      <c r="H125" s="302">
        <f t="shared" ref="H125" si="106">SUM(B125,D125,F125)</f>
        <v>3.8796950757094244</v>
      </c>
      <c r="I125" s="299" t="str">
        <f>CONCATENATE("(",ROUND((H125/$H126)*100,1),")")</f>
        <v>(23.2)</v>
      </c>
      <c r="K125" s="302">
        <f t="shared" ref="K125:K126" si="107">B125-B115</f>
        <v>-0.41777416677205226</v>
      </c>
      <c r="L125" s="302">
        <f t="shared" ref="L125:L126" si="108">D125-D115</f>
        <v>-0.17901507554629448</v>
      </c>
      <c r="M125" s="302">
        <f t="shared" ref="M125:M126" si="109">F125-F115</f>
        <v>-0.11931725200150461</v>
      </c>
      <c r="N125" s="302">
        <f t="shared" ref="N125:N126" si="110">SUM(K125:M125)</f>
        <v>-0.71610649431985141</v>
      </c>
    </row>
    <row r="126" spans="1:14" x14ac:dyDescent="0.2">
      <c r="A126" s="282" t="s">
        <v>363</v>
      </c>
      <c r="B126" s="302">
        <f>SUM(B124:B125)</f>
        <v>14.052290722888428</v>
      </c>
      <c r="C126" s="299" t="str">
        <f>CONCATENATE("(",ROUND((B126/$H126)*100,1),")")</f>
        <v>(84.2)</v>
      </c>
      <c r="D126" s="302">
        <f>SUM(D124:D125)</f>
        <v>1.6219282230219094</v>
      </c>
      <c r="E126" s="299" t="str">
        <f>CONCATENATE("(",ROUND((D126/$H126)*100,1),")")</f>
        <v>(9.7)</v>
      </c>
      <c r="F126" s="302">
        <f>SUM(F124:F125)</f>
        <v>1.0187810540896909</v>
      </c>
      <c r="G126" s="299" t="str">
        <f>CONCATENATE("(",ROUND((F126/$H126)*100,1),")")</f>
        <v>(6.1)</v>
      </c>
      <c r="H126" s="302">
        <f>SUM(H124:H125)</f>
        <v>16.693000000000026</v>
      </c>
      <c r="I126" s="299" t="str">
        <f>CONCATENATE("(",ROUND((H126/$H126)*100,1),")")</f>
        <v>(100)</v>
      </c>
      <c r="K126" s="302">
        <f t="shared" si="107"/>
        <v>-2.7549023295450628</v>
      </c>
      <c r="L126" s="302">
        <f t="shared" si="108"/>
        <v>-0.3162587885821142</v>
      </c>
      <c r="M126" s="302">
        <f t="shared" si="109"/>
        <v>-0.21483888187278999</v>
      </c>
      <c r="N126" s="302">
        <f t="shared" si="110"/>
        <v>-3.2859999999999667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1.1113100794386848</v>
      </c>
      <c r="C135" s="299" t="str">
        <f>CONCATENATE("(",ROUND((B135/$H137)*100,1),")")</f>
        <v>(70.8)</v>
      </c>
      <c r="D135" s="302">
        <f>'Ind T6'!M54</f>
        <v>2.1813306852109759E-2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1.1331233862907946</v>
      </c>
      <c r="I135" s="299" t="str">
        <f>CONCATENATE("(",ROUND((H135/$H137)*100,1),")")</f>
        <v>(72.2)</v>
      </c>
      <c r="K135" s="302">
        <f>B140-B135</f>
        <v>-3.6354566866946936E-2</v>
      </c>
      <c r="L135" s="302">
        <f>D140-D135</f>
        <v>-1.9628557565943075E-4</v>
      </c>
      <c r="M135" s="302">
        <f>F140-F135</f>
        <v>0</v>
      </c>
      <c r="N135" s="302">
        <f>SUM(K135:M135)</f>
        <v>-3.6550852442606363E-2</v>
      </c>
    </row>
    <row r="136" spans="1:14" x14ac:dyDescent="0.2">
      <c r="A136" s="282" t="s">
        <v>365</v>
      </c>
      <c r="B136" s="302">
        <f>'Ind T6'!L53</f>
        <v>0.34687053128368767</v>
      </c>
      <c r="C136" s="299" t="str">
        <f>CONCATENATE("(",ROUND((B136/$H137)*100,1),")")</f>
        <v>(22.1)</v>
      </c>
      <c r="D136" s="302">
        <f>'Ind T6'!M53</f>
        <v>8.9006082425517191E-2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0.43587661370920483</v>
      </c>
      <c r="I136" s="299" t="str">
        <f>CONCATENATE("(",ROUND((H136/$H137)*100,1),")")</f>
        <v>(27.8)</v>
      </c>
      <c r="K136" s="302">
        <f t="shared" ref="K136:K137" si="112">B141-B136</f>
        <v>-6.1076686131260605E-3</v>
      </c>
      <c r="L136" s="302">
        <f t="shared" ref="L136:L137" si="113">D141-D136</f>
        <v>-2.3414789442662426E-3</v>
      </c>
      <c r="M136" s="302">
        <f t="shared" ref="M136:M137" si="114">F141-F136</f>
        <v>0</v>
      </c>
      <c r="N136" s="302">
        <f t="shared" ref="N136:N137" si="115">SUM(K136:M136)</f>
        <v>-8.4491475573923031E-3</v>
      </c>
    </row>
    <row r="137" spans="1:14" x14ac:dyDescent="0.2">
      <c r="A137" s="282" t="s">
        <v>363</v>
      </c>
      <c r="B137" s="302">
        <f>SUM(B135:B136)</f>
        <v>1.4581806107223725</v>
      </c>
      <c r="C137" s="299" t="str">
        <f>CONCATENATE("(",ROUND((B137/$H137)*100,1),")")</f>
        <v>(92.9)</v>
      </c>
      <c r="D137" s="302">
        <f>SUM(D135:D136)</f>
        <v>0.11081938927762695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1.5689999999999995</v>
      </c>
      <c r="I137" s="299" t="str">
        <f>CONCATENATE("(",ROUND((H137/$H137)*100,1),")")</f>
        <v>(100)</v>
      </c>
      <c r="K137" s="302">
        <f t="shared" si="112"/>
        <v>-4.2462235480072996E-2</v>
      </c>
      <c r="L137" s="302">
        <f t="shared" si="113"/>
        <v>-2.5377645199256699E-3</v>
      </c>
      <c r="M137" s="302">
        <f t="shared" si="114"/>
        <v>0</v>
      </c>
      <c r="N137" s="302">
        <f t="shared" si="115"/>
        <v>-4.4999999999998666E-2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1.0749555125717378</v>
      </c>
      <c r="C140" s="299" t="str">
        <f>CONCATENATE("(",ROUND((B140/$H142)*100,1),")")</f>
        <v>(70.5)</v>
      </c>
      <c r="D140" s="302">
        <f>'Ind T6'!R54</f>
        <v>2.1617021276450328E-2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1.0965725338481882</v>
      </c>
      <c r="I140" s="299" t="str">
        <f>CONCATENATE("(",ROUND((H140/$H142)*100,1),")")</f>
        <v>(72)</v>
      </c>
      <c r="K140" s="302">
        <f>B145-B140</f>
        <v>-1.6157901241596218E-2</v>
      </c>
      <c r="L140" s="302">
        <f>D145-D140</f>
        <v>5.9276711778871033E-4</v>
      </c>
      <c r="M140" s="302">
        <f>F145-F140</f>
        <v>0</v>
      </c>
      <c r="N140" s="302">
        <f>SUM(K140:M140)</f>
        <v>-1.5565134123807507E-2</v>
      </c>
    </row>
    <row r="141" spans="1:14" x14ac:dyDescent="0.2">
      <c r="A141" s="282" t="s">
        <v>365</v>
      </c>
      <c r="B141" s="302">
        <f>'Ind T6'!Q53</f>
        <v>0.34076286267056161</v>
      </c>
      <c r="C141" s="299" t="str">
        <f>CONCATENATE("(",ROUND((B141/$H142)*100,1),")")</f>
        <v>(22.4)</v>
      </c>
      <c r="D141" s="302">
        <f>'Ind T6'!R53</f>
        <v>8.6664603481250949E-2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0.42742746615181254</v>
      </c>
      <c r="I141" s="299" t="str">
        <f>CONCATENATE("(",ROUND((H141/$H142)*100,1),")")</f>
        <v>(28)</v>
      </c>
      <c r="K141" s="302">
        <f t="shared" ref="K141:K142" si="117">B146-B141</f>
        <v>5.7491456303067068E-3</v>
      </c>
      <c r="L141" s="302">
        <f t="shared" ref="L141:L142" si="118">D146-D141</f>
        <v>-1.8401150650095011E-4</v>
      </c>
      <c r="M141" s="302">
        <f t="shared" ref="M141:M142" si="119">F146-F141</f>
        <v>0</v>
      </c>
      <c r="N141" s="302">
        <f t="shared" ref="N141:N142" si="120">SUM(K141:M141)</f>
        <v>5.5651341238057567E-3</v>
      </c>
    </row>
    <row r="142" spans="1:14" x14ac:dyDescent="0.2">
      <c r="A142" s="282" t="s">
        <v>363</v>
      </c>
      <c r="B142" s="302">
        <f>SUM(B140:B141)</f>
        <v>1.4157183752422995</v>
      </c>
      <c r="C142" s="299" t="str">
        <f>CONCATENATE("(",ROUND((B142/$H142)*100,1),")")</f>
        <v>(92.9)</v>
      </c>
      <c r="D142" s="302">
        <f>SUM(D140:D141)</f>
        <v>0.10828162475770128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1.5240000000000007</v>
      </c>
      <c r="I142" s="299" t="str">
        <f>CONCATENATE("(",ROUND((H142/$H142)*100,1),")")</f>
        <v>(100)</v>
      </c>
      <c r="K142" s="302">
        <f t="shared" si="117"/>
        <v>-1.0408755611289511E-2</v>
      </c>
      <c r="L142" s="302">
        <f t="shared" si="118"/>
        <v>4.0875561128775328E-4</v>
      </c>
      <c r="M142" s="302">
        <f t="shared" si="119"/>
        <v>0</v>
      </c>
      <c r="N142" s="302">
        <f t="shared" si="120"/>
        <v>-1.0000000000001757E-2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1.0587976113301416</v>
      </c>
      <c r="C145" s="299" t="str">
        <f>CONCATENATE("(",ROUND((B145/$H147)*100,1),")")</f>
        <v>(69.9)</v>
      </c>
      <c r="D145" s="302">
        <f>'Ind T6'!W54</f>
        <v>2.2209788394239038E-2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1.0810073997243808</v>
      </c>
      <c r="I145" s="299" t="str">
        <f>CONCATENATE("(",ROUND((H145/$H147)*100,1),")")</f>
        <v>(71.4)</v>
      </c>
      <c r="K145" s="302">
        <f>B145-B135</f>
        <v>-5.2512468108543153E-2</v>
      </c>
      <c r="L145" s="302">
        <f>D145-D135</f>
        <v>3.9648154212927958E-4</v>
      </c>
      <c r="M145" s="302">
        <f>F145-F135</f>
        <v>0</v>
      </c>
      <c r="N145" s="302">
        <f>SUM(K145:M145)</f>
        <v>-5.2115986566413877E-2</v>
      </c>
    </row>
    <row r="146" spans="1:14" x14ac:dyDescent="0.2">
      <c r="A146" s="282" t="s">
        <v>365</v>
      </c>
      <c r="B146" s="302">
        <f>'Ind T6'!V53</f>
        <v>0.34651200830086831</v>
      </c>
      <c r="C146" s="299" t="str">
        <f>CONCATENATE("(",ROUND((B146/$H147)*100,1),")")</f>
        <v>(22.9)</v>
      </c>
      <c r="D146" s="302">
        <f>'Ind T6'!W53</f>
        <v>8.6480591974749998E-2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0.43299260027561831</v>
      </c>
      <c r="I146" s="299" t="str">
        <f>CONCATENATE("(",ROUND((H146/$H147)*100,1),")")</f>
        <v>(28.6)</v>
      </c>
      <c r="K146" s="302">
        <f t="shared" ref="K146:K147" si="122">B146-B136</f>
        <v>-3.5852298281935369E-4</v>
      </c>
      <c r="L146" s="302">
        <f t="shared" ref="L146:L147" si="123">D146-D136</f>
        <v>-2.5254904507671927E-3</v>
      </c>
      <c r="M146" s="302">
        <f t="shared" ref="M146:M147" si="124">F146-F136</f>
        <v>0</v>
      </c>
      <c r="N146" s="302">
        <f t="shared" ref="N146:N147" si="125">SUM(K146:M146)</f>
        <v>-2.8840134335865464E-3</v>
      </c>
    </row>
    <row r="147" spans="1:14" x14ac:dyDescent="0.2">
      <c r="A147" s="282" t="s">
        <v>363</v>
      </c>
      <c r="B147" s="302">
        <f>SUM(B145:B146)</f>
        <v>1.40530961963101</v>
      </c>
      <c r="C147" s="299" t="str">
        <f>CONCATENATE("(",ROUND((B147/$H147)*100,1),")")</f>
        <v>(92.8)</v>
      </c>
      <c r="D147" s="302">
        <f>SUM(D145:D146)</f>
        <v>0.10869038036898904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1.5139999999999991</v>
      </c>
      <c r="I147" s="299" t="str">
        <f>CONCATENATE("(",ROUND((H147/$H147)*100,1),")")</f>
        <v>(100)</v>
      </c>
      <c r="K147" s="302">
        <f t="shared" si="122"/>
        <v>-5.2870991091362507E-2</v>
      </c>
      <c r="L147" s="302">
        <f t="shared" si="123"/>
        <v>-2.1290089086379166E-3</v>
      </c>
      <c r="M147" s="302">
        <f t="shared" si="124"/>
        <v>0</v>
      </c>
      <c r="N147" s="302">
        <f t="shared" si="125"/>
        <v>-5.5000000000000424E-2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0.81146150655028748</v>
      </c>
      <c r="C156" s="299" t="str">
        <f>CONCATENATE("(",ROUND((B156/$H158)*100,1),")")</f>
        <v>(56.3)</v>
      </c>
      <c r="D156" s="302">
        <f>'Ind T6'!M63</f>
        <v>0.10768209565621446</v>
      </c>
      <c r="E156" s="299" t="str">
        <f>CONCATENATE("(",ROUND((D156/$H158)*100,1),")")</f>
        <v>(7.5)</v>
      </c>
      <c r="F156" s="302">
        <f>'Ind T6'!N63</f>
        <v>6.9736976233315803E-2</v>
      </c>
      <c r="G156" s="299" t="str">
        <f>CONCATENATE("(",ROUND((F156/$H158)*100,1),")")</f>
        <v>(4.8)</v>
      </c>
      <c r="H156" s="302">
        <f>SUM(B156,D156,F156)</f>
        <v>0.98888057843981769</v>
      </c>
      <c r="I156" s="299" t="str">
        <f>CONCATENATE("(",ROUND((H156/$H158)*100,1),")")</f>
        <v>(68.6)</v>
      </c>
      <c r="K156" s="302">
        <f>B161-B156</f>
        <v>1.8537922409108121E-2</v>
      </c>
      <c r="L156" s="302">
        <f>D161-D156</f>
        <v>3.6935324836793876E-3</v>
      </c>
      <c r="M156" s="302">
        <f>F161-F156</f>
        <v>-5.6326677978474349E-4</v>
      </c>
      <c r="N156" s="302">
        <f>SUM(K156:M156)</f>
        <v>2.1668188113002765E-2</v>
      </c>
    </row>
    <row r="157" spans="1:14" x14ac:dyDescent="0.2">
      <c r="A157" s="282" t="s">
        <v>365</v>
      </c>
      <c r="B157" s="302">
        <f>'Ind T6'!L62</f>
        <v>0.25749694778383309</v>
      </c>
      <c r="C157" s="299" t="str">
        <f>CONCATENATE("(",ROUND((B157/$H158)*100,1),")")</f>
        <v>(17.9)</v>
      </c>
      <c r="D157" s="302">
        <f>'Ind T6'!M62</f>
        <v>0.18887097730281968</v>
      </c>
      <c r="E157" s="299" t="str">
        <f>CONCATENATE("(",ROUND((D157/$H158)*100,1),")")</f>
        <v>(13.1)</v>
      </c>
      <c r="F157" s="302">
        <f>'Ind T6'!N62</f>
        <v>6.7514964735339682E-3</v>
      </c>
      <c r="G157" s="299" t="str">
        <f>CONCATENATE("(",ROUND((F157/$H158)*100,1),")")</f>
        <v>(0.5)</v>
      </c>
      <c r="H157" s="302">
        <f t="shared" ref="H157" si="126">SUM(B157,D157,F157)</f>
        <v>0.45311942156018675</v>
      </c>
      <c r="I157" s="299" t="str">
        <f>CONCATENATE("(",ROUND((H157/$H158)*100,1),")")</f>
        <v>(31.4)</v>
      </c>
      <c r="K157" s="302">
        <f t="shared" ref="K157:K158" si="127">B162-B157</f>
        <v>1.809179137236866E-2</v>
      </c>
      <c r="L157" s="302">
        <f t="shared" ref="L157:L158" si="128">D162-D157</f>
        <v>8.0996713965355016E-3</v>
      </c>
      <c r="M157" s="302">
        <f t="shared" ref="M157:M158" si="129">F162-F157</f>
        <v>1.4034911809117888E-4</v>
      </c>
      <c r="N157" s="302">
        <f t="shared" ref="N157:N158" si="130">SUM(K157:M157)</f>
        <v>2.6331811886995342E-2</v>
      </c>
    </row>
    <row r="158" spans="1:14" x14ac:dyDescent="0.2">
      <c r="A158" s="282" t="s">
        <v>363</v>
      </c>
      <c r="B158" s="302">
        <f>SUM(B156:B157)</f>
        <v>1.0689584543341206</v>
      </c>
      <c r="C158" s="299" t="str">
        <f>CONCATENATE("(",ROUND((B158/$H158)*100,1),")")</f>
        <v>(74.1)</v>
      </c>
      <c r="D158" s="302">
        <f>SUM(D156:D157)</f>
        <v>0.29655307295903416</v>
      </c>
      <c r="E158" s="299" t="str">
        <f>CONCATENATE("(",ROUND((D158/$H158)*100,1),")")</f>
        <v>(20.6)</v>
      </c>
      <c r="F158" s="302">
        <f>SUM(F156:F157)</f>
        <v>7.6488472706849775E-2</v>
      </c>
      <c r="G158" s="299" t="str">
        <f>CONCATENATE("(",ROUND((F158/$H158)*100,1),")")</f>
        <v>(5.3)</v>
      </c>
      <c r="H158" s="302">
        <f>SUM(H156:H157)</f>
        <v>1.4420000000000044</v>
      </c>
      <c r="I158" s="299" t="str">
        <f>CONCATENATE("(",ROUND((H158/$H158)*100,1),")")</f>
        <v>(100)</v>
      </c>
      <c r="K158" s="302">
        <f t="shared" si="127"/>
        <v>3.6629713781476836E-2</v>
      </c>
      <c r="L158" s="302">
        <f t="shared" si="128"/>
        <v>1.1793203880214875E-2</v>
      </c>
      <c r="M158" s="302">
        <f t="shared" si="129"/>
        <v>-4.2291766169356981E-4</v>
      </c>
      <c r="N158" s="302">
        <f t="shared" si="130"/>
        <v>4.7999999999998141E-2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0.8299994289593956</v>
      </c>
      <c r="C161" s="299" t="str">
        <f>CONCATENATE("(",ROUND((B161/$H163)*100,1),")")</f>
        <v>(55.7)</v>
      </c>
      <c r="D161" s="302">
        <f>'Ind T6'!R63</f>
        <v>0.11137562813989385</v>
      </c>
      <c r="E161" s="299" t="str">
        <f>CONCATENATE("(",ROUND((D161/$H163)*100,1),")")</f>
        <v>(7.5)</v>
      </c>
      <c r="F161" s="302">
        <f>'Ind T6'!S63</f>
        <v>6.917370945353106E-2</v>
      </c>
      <c r="G161" s="299" t="str">
        <f>CONCATENATE("(",ROUND((F161/$H163)*100,1),")")</f>
        <v>(4.6)</v>
      </c>
      <c r="H161" s="302">
        <f>SUM(B161,D161,F161)</f>
        <v>1.0105487665528206</v>
      </c>
      <c r="I161" s="299" t="str">
        <f>CONCATENATE("(",ROUND((H161/$H163)*100,1),")")</f>
        <v>(67.8)</v>
      </c>
      <c r="K161" s="302">
        <f>B166-B161</f>
        <v>2.4325496451352513E-2</v>
      </c>
      <c r="L161" s="302">
        <f>D166-D161</f>
        <v>5.022961498839934E-3</v>
      </c>
      <c r="M161" s="302">
        <f>F166-F161</f>
        <v>-2.6602296609591902E-3</v>
      </c>
      <c r="N161" s="302">
        <f>SUM(K161:M161)</f>
        <v>2.6688228289233257E-2</v>
      </c>
    </row>
    <row r="162" spans="1:14" x14ac:dyDescent="0.2">
      <c r="A162" s="282" t="s">
        <v>365</v>
      </c>
      <c r="B162" s="302">
        <f>'Ind T6'!Q62</f>
        <v>0.27558873915620175</v>
      </c>
      <c r="C162" s="299" t="str">
        <f>CONCATENATE("(",ROUND((B162/$H163)*100,1),")")</f>
        <v>(18.5)</v>
      </c>
      <c r="D162" s="302">
        <f>'Ind T6'!R62</f>
        <v>0.19697064869935518</v>
      </c>
      <c r="E162" s="299" t="str">
        <f>CONCATENATE("(",ROUND((D162/$H163)*100,1),")")</f>
        <v>(13.2)</v>
      </c>
      <c r="F162" s="302">
        <f>'Ind T6'!S62</f>
        <v>6.8918455916251471E-3</v>
      </c>
      <c r="G162" s="299" t="str">
        <f>CONCATENATE("(",ROUND((F162/$H163)*100,1),")")</f>
        <v>(0.5)</v>
      </c>
      <c r="H162" s="302">
        <f t="shared" ref="H162" si="131">SUM(B162,D162,F162)</f>
        <v>0.4794512334471821</v>
      </c>
      <c r="I162" s="299" t="str">
        <f>CONCATENATE("(",ROUND((H162/$H163)*100,1),")")</f>
        <v>(32.2)</v>
      </c>
      <c r="K162" s="302">
        <f t="shared" ref="K162:K163" si="132">B167-B162</f>
        <v>3.4072231827757593E-2</v>
      </c>
      <c r="L162" s="302">
        <f t="shared" ref="L162:L163" si="133">D167-D162</f>
        <v>1.3004941210846221E-2</v>
      </c>
      <c r="M162" s="302">
        <f t="shared" ref="M162:M163" si="134">F167-F162</f>
        <v>2.3459867215881551E-4</v>
      </c>
      <c r="N162" s="302">
        <f t="shared" ref="N162:N163" si="135">SUM(K162:M162)</f>
        <v>4.7311771710762632E-2</v>
      </c>
    </row>
    <row r="163" spans="1:14" x14ac:dyDescent="0.2">
      <c r="A163" s="282" t="s">
        <v>363</v>
      </c>
      <c r="B163" s="302">
        <f>SUM(B161:B162)</f>
        <v>1.1055881681155975</v>
      </c>
      <c r="C163" s="299" t="str">
        <f>CONCATENATE("(",ROUND((B163/$H163)*100,1),")")</f>
        <v>(74.2)</v>
      </c>
      <c r="D163" s="302">
        <f>SUM(D161:D162)</f>
        <v>0.30834627683924903</v>
      </c>
      <c r="E163" s="299" t="str">
        <f>CONCATENATE("(",ROUND((D163/$H163)*100,1),")")</f>
        <v>(20.7)</v>
      </c>
      <c r="F163" s="302">
        <f>SUM(F161:F162)</f>
        <v>7.6065555045156205E-2</v>
      </c>
      <c r="G163" s="299" t="str">
        <f>CONCATENATE("(",ROUND((F163/$H163)*100,1),")")</f>
        <v>(5.1)</v>
      </c>
      <c r="H163" s="302">
        <f>SUM(H161:H162)</f>
        <v>1.4900000000000027</v>
      </c>
      <c r="I163" s="299" t="str">
        <f>CONCATENATE("(",ROUND((H163/$H163)*100,1),")")</f>
        <v>(100)</v>
      </c>
      <c r="K163" s="302">
        <f t="shared" si="132"/>
        <v>5.8397728279109939E-2</v>
      </c>
      <c r="L163" s="302">
        <f t="shared" si="133"/>
        <v>1.8027902709686183E-2</v>
      </c>
      <c r="M163" s="302">
        <f t="shared" si="134"/>
        <v>-2.425630988800373E-3</v>
      </c>
      <c r="N163" s="302">
        <f t="shared" si="135"/>
        <v>7.399999999999575E-2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0.85432492541074811</v>
      </c>
      <c r="C166" s="299" t="str">
        <f>CONCATENATE("(",ROUND((B166/$H168)*100,1),")")</f>
        <v>(54.6)</v>
      </c>
      <c r="D166" s="302">
        <f>'Ind T6'!W63</f>
        <v>0.11639858963873378</v>
      </c>
      <c r="E166" s="299" t="str">
        <f>CONCATENATE("(",ROUND((D166/$H168)*100,1),")")</f>
        <v>(7.4)</v>
      </c>
      <c r="F166" s="302">
        <f>'Ind T6'!X63</f>
        <v>6.651347979257187E-2</v>
      </c>
      <c r="G166" s="299" t="str">
        <f>CONCATENATE("(",ROUND((F166/$H168)*100,1),")")</f>
        <v>(4.3)</v>
      </c>
      <c r="H166" s="302">
        <f>SUM(B166,D166,F166)</f>
        <v>1.0372369948420539</v>
      </c>
      <c r="I166" s="299" t="str">
        <f>CONCATENATE("(",ROUND((H166/$H168)*100,1),")")</f>
        <v>(66.3)</v>
      </c>
      <c r="K166" s="302">
        <f>B166-B156</f>
        <v>4.2863418860460634E-2</v>
      </c>
      <c r="L166" s="302">
        <f>D166-D156</f>
        <v>8.7164939825193216E-3</v>
      </c>
      <c r="M166" s="302">
        <f>F166-F156</f>
        <v>-3.2234964407439337E-3</v>
      </c>
      <c r="N166" s="302">
        <f>SUM(K166:M166)</f>
        <v>4.8356416402236022E-2</v>
      </c>
    </row>
    <row r="167" spans="1:14" x14ac:dyDescent="0.2">
      <c r="A167" s="282" t="s">
        <v>365</v>
      </c>
      <c r="B167" s="302">
        <f>'Ind T6'!V62</f>
        <v>0.30966097098395934</v>
      </c>
      <c r="C167" s="299" t="str">
        <f>CONCATENATE("(",ROUND((B167/$H168)*100,1),")")</f>
        <v>(19.8)</v>
      </c>
      <c r="D167" s="302">
        <f>'Ind T6'!W62</f>
        <v>0.2099755899102014</v>
      </c>
      <c r="E167" s="299" t="str">
        <f>CONCATENATE("(",ROUND((D167/$H168)*100,1),")")</f>
        <v>(13.4)</v>
      </c>
      <c r="F167" s="302">
        <f>'Ind T6'!X62</f>
        <v>7.1264442637839626E-3</v>
      </c>
      <c r="G167" s="299" t="str">
        <f>CONCATENATE("(",ROUND((F167/$H168)*100,1),")")</f>
        <v>(0.5)</v>
      </c>
      <c r="H167" s="302">
        <f t="shared" ref="H167" si="136">SUM(B167,D167,F167)</f>
        <v>0.52676300515794472</v>
      </c>
      <c r="I167" s="299" t="str">
        <f>CONCATENATE("(",ROUND((H167/$H168)*100,1),")")</f>
        <v>(33.7)</v>
      </c>
      <c r="K167" s="302">
        <f t="shared" ref="K167:K168" si="137">B167-B157</f>
        <v>5.2164023200126253E-2</v>
      </c>
      <c r="L167" s="302">
        <f t="shared" ref="L167:L168" si="138">D167-D157</f>
        <v>2.1104612607381723E-2</v>
      </c>
      <c r="M167" s="302">
        <f t="shared" ref="M167:M168" si="139">F167-F157</f>
        <v>3.7494779024999439E-4</v>
      </c>
      <c r="N167" s="302">
        <f t="shared" ref="N167:N168" si="140">SUM(K167:M167)</f>
        <v>7.3643583597757967E-2</v>
      </c>
    </row>
    <row r="168" spans="1:14" x14ac:dyDescent="0.2">
      <c r="A168" s="282" t="s">
        <v>363</v>
      </c>
      <c r="B168" s="302">
        <f>SUM(B166:B167)</f>
        <v>1.1639858963947074</v>
      </c>
      <c r="C168" s="299" t="str">
        <f>CONCATENATE("(",ROUND((B168/$H168)*100,1),")")</f>
        <v>(74.4)</v>
      </c>
      <c r="D168" s="302">
        <f>SUM(D166:D167)</f>
        <v>0.32637417954893522</v>
      </c>
      <c r="E168" s="299" t="str">
        <f>CONCATENATE("(",ROUND((D168/$H168)*100,1),")")</f>
        <v>(20.9)</v>
      </c>
      <c r="F168" s="302">
        <f>SUM(F166:F167)</f>
        <v>7.3639924056355832E-2</v>
      </c>
      <c r="G168" s="299" t="str">
        <f>CONCATENATE("(",ROUND((F168/$H168)*100,1),")")</f>
        <v>(4.7)</v>
      </c>
      <c r="H168" s="302">
        <f>SUM(H166:H167)</f>
        <v>1.5639999999999987</v>
      </c>
      <c r="I168" s="299" t="str">
        <f>CONCATENATE("(",ROUND((H168/$H168)*100,1),")")</f>
        <v>(100)</v>
      </c>
      <c r="K168" s="302">
        <f t="shared" si="137"/>
        <v>9.5027442060586775E-2</v>
      </c>
      <c r="L168" s="302">
        <f t="shared" si="138"/>
        <v>2.9821106589901059E-2</v>
      </c>
      <c r="M168" s="302">
        <f t="shared" si="139"/>
        <v>-2.8485486504939428E-3</v>
      </c>
      <c r="N168" s="302">
        <f t="shared" si="140"/>
        <v>0.12199999999999389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16.838353291927007</v>
      </c>
      <c r="C177" s="299" t="str">
        <f>CONCATENATE("(",ROUND((B177/$H179)*100,1),")")</f>
        <v>(50.5)</v>
      </c>
      <c r="D177" s="302">
        <f>'Ind T6'!M72</f>
        <v>1.328375002553646</v>
      </c>
      <c r="E177" s="299" t="str">
        <f>CONCATENATE("(",ROUND((D177/$H179)*100,1),")")</f>
        <v>(4)</v>
      </c>
      <c r="F177" s="302">
        <f>'Ind T6'!N72</f>
        <v>10.278748981945927</v>
      </c>
      <c r="G177" s="299" t="str">
        <f>CONCATENATE("(",ROUND((F177/$H179)*100,1),")")</f>
        <v>(30.8)</v>
      </c>
      <c r="H177" s="302">
        <f>SUM(B177,D177,F177)</f>
        <v>28.44547727642658</v>
      </c>
      <c r="I177" s="299" t="str">
        <f>CONCATENATE("(",ROUND((H177/$H179)*100,1),")")</f>
        <v>(85.3)</v>
      </c>
      <c r="K177" s="302">
        <f>B182-B177</f>
        <v>-0.37172249164933646</v>
      </c>
      <c r="L177" s="302">
        <f>D182-D177</f>
        <v>1.1186774602951921E-2</v>
      </c>
      <c r="M177" s="302">
        <f>F182-F177</f>
        <v>3.4024761072046772E-3</v>
      </c>
      <c r="N177" s="302">
        <f>SUM(K177:M177)</f>
        <v>-0.35713324093917986</v>
      </c>
    </row>
    <row r="178" spans="1:14" x14ac:dyDescent="0.2">
      <c r="A178" s="282" t="s">
        <v>365</v>
      </c>
      <c r="B178" s="302">
        <f>'Ind T6'!L71</f>
        <v>2.7476718542725433</v>
      </c>
      <c r="C178" s="299" t="str">
        <f>CONCATENATE("(",ROUND((B178/$H179)*100,1),")")</f>
        <v>(8.2)</v>
      </c>
      <c r="D178" s="302">
        <f>'Ind T6'!M71</f>
        <v>1.6868038597494435</v>
      </c>
      <c r="E178" s="299" t="str">
        <f>CONCATENATE("(",ROUND((D178/$H179)*100,1),")")</f>
        <v>(5.1)</v>
      </c>
      <c r="F178" s="302">
        <f>'Ind T6'!N71</f>
        <v>0.45104700955142413</v>
      </c>
      <c r="G178" s="299" t="str">
        <f>CONCATENATE("(",ROUND((F178/$H179)*100,1),")")</f>
        <v>(1.4)</v>
      </c>
      <c r="H178" s="302">
        <f t="shared" ref="H178" si="141">SUM(B178,D178,F178)</f>
        <v>4.8855227235734118</v>
      </c>
      <c r="I178" s="299" t="str">
        <f>CONCATENATE("(",ROUND((H178/$H179)*100,1),")")</f>
        <v>(14.7)</v>
      </c>
      <c r="K178" s="302">
        <f t="shared" ref="K178:K179" si="142">B183-B178</f>
        <v>-1.4593728271708795E-2</v>
      </c>
      <c r="L178" s="302">
        <f t="shared" ref="L178:L179" si="143">D183-D178</f>
        <v>2.1941082701570913E-3</v>
      </c>
      <c r="M178" s="302">
        <f t="shared" ref="M178:M179" si="144">F183-F178</f>
        <v>-4.6713905928619237E-4</v>
      </c>
      <c r="N178" s="302">
        <f t="shared" ref="N178:N179" si="145">SUM(K178:M178)</f>
        <v>-1.2866759060837896E-2</v>
      </c>
    </row>
    <row r="179" spans="1:14" x14ac:dyDescent="0.2">
      <c r="A179" s="282" t="s">
        <v>363</v>
      </c>
      <c r="B179" s="302">
        <f>SUM(B177:B178)</f>
        <v>19.58602514619955</v>
      </c>
      <c r="C179" s="299" t="str">
        <f>CONCATENATE("(",ROUND((B179/$H179)*100,1),")")</f>
        <v>(58.8)</v>
      </c>
      <c r="D179" s="302">
        <f>SUM(D177:D178)</f>
        <v>3.0151788623030895</v>
      </c>
      <c r="E179" s="299" t="str">
        <f>CONCATENATE("(",ROUND((D179/$H179)*100,1),")")</f>
        <v>(9)</v>
      </c>
      <c r="F179" s="302">
        <f>SUM(F177:F178)</f>
        <v>10.729795991497351</v>
      </c>
      <c r="G179" s="299" t="str">
        <f>CONCATENATE("(",ROUND((F179/$H179)*100,1),")")</f>
        <v>(32.2)</v>
      </c>
      <c r="H179" s="302">
        <f>SUM(H177:H178)</f>
        <v>33.330999999999989</v>
      </c>
      <c r="I179" s="299" t="str">
        <f>CONCATENATE("(",ROUND((H179/$H179)*100,1),")")</f>
        <v>(100)</v>
      </c>
      <c r="K179" s="302">
        <f t="shared" si="142"/>
        <v>-0.3863162199210457</v>
      </c>
      <c r="L179" s="302">
        <f t="shared" si="143"/>
        <v>1.3380882873109012E-2</v>
      </c>
      <c r="M179" s="302">
        <f t="shared" si="144"/>
        <v>2.935337047919262E-3</v>
      </c>
      <c r="N179" s="302">
        <f t="shared" si="145"/>
        <v>-0.37000000000001743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16.46663080027767</v>
      </c>
      <c r="C182" s="299" t="str">
        <f>CONCATENATE("(",ROUND((B182/$H184)*100,1),")")</f>
        <v>(50)</v>
      </c>
      <c r="D182" s="302">
        <f>'Ind T6'!R72</f>
        <v>1.339561777156598</v>
      </c>
      <c r="E182" s="299" t="str">
        <f>CONCATENATE("(",ROUND((D182/$H184)*100,1),")")</f>
        <v>(4.1)</v>
      </c>
      <c r="F182" s="302">
        <f>'Ind T6'!S72</f>
        <v>10.282151458053132</v>
      </c>
      <c r="G182" s="299" t="str">
        <f>CONCATENATE("(",ROUND((F182/$H184)*100,1),")")</f>
        <v>(31.2)</v>
      </c>
      <c r="H182" s="302">
        <f>SUM(B182,D182,F182)</f>
        <v>28.088344035487399</v>
      </c>
      <c r="I182" s="299" t="str">
        <f>CONCATENATE("(",ROUND((H182/$H184)*100,1),")")</f>
        <v>(85.2)</v>
      </c>
      <c r="K182" s="302">
        <f>B187-B182</f>
        <v>-0.25517249533124442</v>
      </c>
      <c r="L182" s="302">
        <f>D187-D182</f>
        <v>7.1846411429011159E-2</v>
      </c>
      <c r="M182" s="302">
        <f>F187-F182</f>
        <v>0.40192130879038501</v>
      </c>
      <c r="N182" s="302">
        <f>SUM(K182:M182)</f>
        <v>0.21859522488815175</v>
      </c>
    </row>
    <row r="183" spans="1:14" x14ac:dyDescent="0.2">
      <c r="A183" s="282" t="s">
        <v>365</v>
      </c>
      <c r="B183" s="302">
        <f>'Ind T6'!Q71</f>
        <v>2.7330781260008346</v>
      </c>
      <c r="C183" s="299" t="str">
        <f>CONCATENATE("(",ROUND((B183/$H184)*100,1),")")</f>
        <v>(8.3)</v>
      </c>
      <c r="D183" s="302">
        <f>'Ind T6'!R71</f>
        <v>1.6889979680196006</v>
      </c>
      <c r="E183" s="299" t="str">
        <f>CONCATENATE("(",ROUND((D183/$H184)*100,1),")")</f>
        <v>(5.1)</v>
      </c>
      <c r="F183" s="302">
        <f>'Ind T6'!S71</f>
        <v>0.45057987049213793</v>
      </c>
      <c r="G183" s="299" t="str">
        <f>CONCATENATE("(",ROUND((F183/$H184)*100,1),")")</f>
        <v>(1.4)</v>
      </c>
      <c r="H183" s="302">
        <f t="shared" ref="H183" si="146">SUM(B183,D183,F183)</f>
        <v>4.8726559645125729</v>
      </c>
      <c r="I183" s="299" t="str">
        <f>CONCATENATE("(",ROUND((H183/$H184)*100,1),")")</f>
        <v>(14.8)</v>
      </c>
      <c r="K183" s="302">
        <f t="shared" ref="K183:K184" si="147">B188-B183</f>
        <v>8.3523553775038728E-2</v>
      </c>
      <c r="L183" s="302">
        <f t="shared" ref="L183:L184" si="148">D188-D183</f>
        <v>7.0937174173797191E-2</v>
      </c>
      <c r="M183" s="302">
        <f t="shared" ref="M183:M184" si="149">F188-F183</f>
        <v>2.6944047163066531E-2</v>
      </c>
      <c r="N183" s="302">
        <f t="shared" ref="N183:N184" si="150">SUM(K183:M183)</f>
        <v>0.18140477511190245</v>
      </c>
    </row>
    <row r="184" spans="1:14" x14ac:dyDescent="0.2">
      <c r="A184" s="282" t="s">
        <v>363</v>
      </c>
      <c r="B184" s="302">
        <f>SUM(B182:B183)</f>
        <v>19.199708926278504</v>
      </c>
      <c r="C184" s="299" t="str">
        <f>CONCATENATE("(",ROUND((B184/$H184)*100,1),")")</f>
        <v>(58.2)</v>
      </c>
      <c r="D184" s="302">
        <f>SUM(D182:D183)</f>
        <v>3.0285597451761985</v>
      </c>
      <c r="E184" s="299" t="str">
        <f>CONCATENATE("(",ROUND((D184/$H184)*100,1),")")</f>
        <v>(9.2)</v>
      </c>
      <c r="F184" s="302">
        <f>SUM(F182:F183)</f>
        <v>10.73273132854527</v>
      </c>
      <c r="G184" s="299" t="str">
        <f>CONCATENATE("(",ROUND((F184/$H184)*100,1),")")</f>
        <v>(32.6)</v>
      </c>
      <c r="H184" s="302">
        <f>SUM(H182:H183)</f>
        <v>32.96099999999997</v>
      </c>
      <c r="I184" s="299" t="str">
        <f>CONCATENATE("(",ROUND((H184/$H184)*100,1),")")</f>
        <v>(100)</v>
      </c>
      <c r="K184" s="302">
        <f t="shared" si="147"/>
        <v>-0.17164894155620658</v>
      </c>
      <c r="L184" s="302">
        <f t="shared" si="148"/>
        <v>0.14278358560280857</v>
      </c>
      <c r="M184" s="302">
        <f t="shared" si="149"/>
        <v>0.42886535595345165</v>
      </c>
      <c r="N184" s="302">
        <f t="shared" si="150"/>
        <v>0.40000000000005365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16.211458304946426</v>
      </c>
      <c r="C187" s="299" t="str">
        <f>CONCATENATE("(",ROUND((B187/$H189)*100,1),")")</f>
        <v>(48.6)</v>
      </c>
      <c r="D187" s="302">
        <f>'Ind T6'!W72</f>
        <v>1.4114081885856091</v>
      </c>
      <c r="E187" s="299" t="str">
        <f>CONCATENATE("(",ROUND((D187/$H189)*100,1),")")</f>
        <v>(4.2)</v>
      </c>
      <c r="F187" s="302">
        <f>'Ind T6'!X72</f>
        <v>10.684072766843517</v>
      </c>
      <c r="G187" s="299" t="str">
        <f>CONCATENATE("(",ROUND((F187/$H189)*100,1),")")</f>
        <v>(32)</v>
      </c>
      <c r="H187" s="302">
        <f>SUM(B187,D187,F187)</f>
        <v>28.306939260375554</v>
      </c>
      <c r="I187" s="299" t="str">
        <f>CONCATENATE("(",ROUND((H187/$H189)*100,1),")")</f>
        <v>(84.9)</v>
      </c>
      <c r="K187" s="302">
        <f>B187-B177</f>
        <v>-0.62689498698058088</v>
      </c>
      <c r="L187" s="302">
        <f>D187-D177</f>
        <v>8.303318603196308E-2</v>
      </c>
      <c r="M187" s="302">
        <f>F187-F177</f>
        <v>0.40532378489758969</v>
      </c>
      <c r="N187" s="302">
        <f>SUM(K187:M187)</f>
        <v>-0.13853801605102811</v>
      </c>
    </row>
    <row r="188" spans="1:14" x14ac:dyDescent="0.2">
      <c r="A188" s="282" t="s">
        <v>365</v>
      </c>
      <c r="B188" s="302">
        <f>'Ind T6'!V71</f>
        <v>2.8166016797758733</v>
      </c>
      <c r="C188" s="299" t="str">
        <f>CONCATENATE("(",ROUND((B188/$H189)*100,1),")")</f>
        <v>(8.4)</v>
      </c>
      <c r="D188" s="302">
        <f>'Ind T6'!W71</f>
        <v>1.7599351421933978</v>
      </c>
      <c r="E188" s="299" t="str">
        <f>CONCATENATE("(",ROUND((D188/$H189)*100,1),")")</f>
        <v>(5.3)</v>
      </c>
      <c r="F188" s="302">
        <f>'Ind T6'!X71</f>
        <v>0.47752391765520447</v>
      </c>
      <c r="G188" s="299" t="str">
        <f>CONCATENATE("(",ROUND((F188/$H189)*100,1),")")</f>
        <v>(1.4)</v>
      </c>
      <c r="H188" s="302">
        <f t="shared" ref="H188" si="151">SUM(B188,D188,F188)</f>
        <v>5.0540607396244761</v>
      </c>
      <c r="I188" s="299" t="str">
        <f>CONCATENATE("(",ROUND((H188/$H189)*100,1),")")</f>
        <v>(15.1)</v>
      </c>
      <c r="K188" s="302">
        <f t="shared" ref="K188:K189" si="152">B188-B178</f>
        <v>6.8929825503329933E-2</v>
      </c>
      <c r="L188" s="302">
        <f t="shared" ref="L188:L189" si="153">D188-D178</f>
        <v>7.3131282443954282E-2</v>
      </c>
      <c r="M188" s="302">
        <f t="shared" ref="M188:M189" si="154">F188-F178</f>
        <v>2.6476908103780339E-2</v>
      </c>
      <c r="N188" s="302">
        <f t="shared" ref="N188:N189" si="155">SUM(K188:M188)</f>
        <v>0.16853801605106455</v>
      </c>
    </row>
    <row r="189" spans="1:14" x14ac:dyDescent="0.2">
      <c r="A189" s="282" t="s">
        <v>363</v>
      </c>
      <c r="B189" s="302">
        <f>SUM(B187:B188)</f>
        <v>19.028059984722297</v>
      </c>
      <c r="C189" s="299" t="str">
        <f>CONCATENATE("(",ROUND((B189/$H189)*100,1),")")</f>
        <v>(57)</v>
      </c>
      <c r="D189" s="302">
        <f>SUM(D187:D188)</f>
        <v>3.1713433307790071</v>
      </c>
      <c r="E189" s="299" t="str">
        <f>CONCATENATE("(",ROUND((D189/$H189)*100,1),")")</f>
        <v>(9.5)</v>
      </c>
      <c r="F189" s="302">
        <f>SUM(F187:F188)</f>
        <v>11.161596684498722</v>
      </c>
      <c r="G189" s="299" t="str">
        <f>CONCATENATE("(",ROUND((F189/$H189)*100,1),")")</f>
        <v>(33.5)</v>
      </c>
      <c r="H189" s="302">
        <f>SUM(H187:H188)</f>
        <v>33.361000000000033</v>
      </c>
      <c r="I189" s="299" t="str">
        <f>CONCATENATE("(",ROUND((H189/$H189)*100,1),")")</f>
        <v>(100)</v>
      </c>
      <c r="K189" s="302">
        <f t="shared" si="152"/>
        <v>-0.55796516147725228</v>
      </c>
      <c r="L189" s="302">
        <f t="shared" si="153"/>
        <v>0.15616446847591758</v>
      </c>
      <c r="M189" s="302">
        <f t="shared" si="154"/>
        <v>0.43180069300137092</v>
      </c>
      <c r="N189" s="302">
        <f t="shared" si="155"/>
        <v>3.000000000003622E-2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25.692022169082854</v>
      </c>
      <c r="C198" s="299" t="str">
        <f>CONCATENATE("(",ROUND((B198/$H200)*100,1),")")</f>
        <v>(40)</v>
      </c>
      <c r="D198" s="302">
        <f>'Ind T6'!M81</f>
        <v>6.8983050443580396</v>
      </c>
      <c r="E198" s="299" t="str">
        <f>CONCATENATE("(",ROUND((D198/$H200)*100,1),")")</f>
        <v>(10.7)</v>
      </c>
      <c r="F198" s="302">
        <f>'Ind T6'!N81</f>
        <v>3.4282309431679643</v>
      </c>
      <c r="G198" s="299" t="str">
        <f>CONCATENATE("(",ROUND((F198/$H200)*100,1),")")</f>
        <v>(5.3)</v>
      </c>
      <c r="H198" s="302">
        <f>SUM(B198,D198,F198)</f>
        <v>36.018558156608862</v>
      </c>
      <c r="I198" s="299" t="str">
        <f>CONCATENATE("(",ROUND((H198/$H200)*100,1),")")</f>
        <v>(56.1)</v>
      </c>
      <c r="K198" s="302">
        <f>B203-B198</f>
        <v>0.26059678740368852</v>
      </c>
      <c r="L198" s="302">
        <f>D203-D198</f>
        <v>-7.7512457613163832E-2</v>
      </c>
      <c r="M198" s="302">
        <f>F203-F198</f>
        <v>3.0394808647405291E-2</v>
      </c>
      <c r="N198" s="302">
        <f>SUM(K198:M198)</f>
        <v>0.21347913843792998</v>
      </c>
    </row>
    <row r="199" spans="1:14" x14ac:dyDescent="0.2">
      <c r="A199" s="282" t="s">
        <v>365</v>
      </c>
      <c r="B199" s="302">
        <f>'Ind T6'!L80</f>
        <v>11.368737581120584</v>
      </c>
      <c r="C199" s="299" t="str">
        <f>CONCATENATE("(",ROUND((B199/$H200)*100,1),")")</f>
        <v>(17.7)</v>
      </c>
      <c r="D199" s="302">
        <f>'Ind T6'!M80</f>
        <v>15.567593482730908</v>
      </c>
      <c r="E199" s="299" t="str">
        <f>CONCATENATE("(",ROUND((D199/$H200)*100,1),")")</f>
        <v>(24.2)</v>
      </c>
      <c r="F199" s="302">
        <f>'Ind T6'!N80</f>
        <v>1.2611107795395657</v>
      </c>
      <c r="G199" s="299" t="str">
        <f>CONCATENATE("(",ROUND((F199/$H200)*100,1),")")</f>
        <v>(2)</v>
      </c>
      <c r="H199" s="302">
        <f t="shared" ref="H199" si="156">SUM(B199,D199,F199)</f>
        <v>28.197441843391054</v>
      </c>
      <c r="I199" s="299" t="str">
        <f>CONCATENATE("(",ROUND((H199/$H200)*100,1),")")</f>
        <v>(43.9)</v>
      </c>
      <c r="K199" s="302">
        <f t="shared" ref="K199:K200" si="157">B204-B199</f>
        <v>0.29632844738267572</v>
      </c>
      <c r="L199" s="302">
        <f t="shared" ref="L199:L200" si="158">D204-D199</f>
        <v>-0.76462356107357543</v>
      </c>
      <c r="M199" s="302">
        <f t="shared" ref="M199:M200" si="159">F204-F199</f>
        <v>2.5815975253116852E-2</v>
      </c>
      <c r="N199" s="302">
        <f t="shared" ref="N199:N200" si="160">SUM(K199:M199)</f>
        <v>-0.44247913843778286</v>
      </c>
    </row>
    <row r="200" spans="1:14" x14ac:dyDescent="0.2">
      <c r="A200" s="282" t="s">
        <v>363</v>
      </c>
      <c r="B200" s="302">
        <f>SUM(B198:B199)</f>
        <v>37.060759750203438</v>
      </c>
      <c r="C200" s="299" t="str">
        <f>CONCATENATE("(",ROUND((B200/$H200)*100,1),")")</f>
        <v>(57.7)</v>
      </c>
      <c r="D200" s="302">
        <f>SUM(D198:D199)</f>
        <v>22.465898527088946</v>
      </c>
      <c r="E200" s="299" t="str">
        <f>CONCATENATE("(",ROUND((D200/$H200)*100,1),")")</f>
        <v>(35)</v>
      </c>
      <c r="F200" s="302">
        <f>SUM(F198:F199)</f>
        <v>4.68934172270753</v>
      </c>
      <c r="G200" s="299" t="str">
        <f>CONCATENATE("(",ROUND((F200/$H200)*100,1),")")</f>
        <v>(7.3)</v>
      </c>
      <c r="H200" s="302">
        <f>SUM(H198:H199)</f>
        <v>64.215999999999923</v>
      </c>
      <c r="I200" s="299" t="str">
        <f>CONCATENATE("(",ROUND((H200/$H200)*100,1),")")</f>
        <v>(100)</v>
      </c>
      <c r="K200" s="302">
        <f t="shared" si="157"/>
        <v>0.55692523478636247</v>
      </c>
      <c r="L200" s="302">
        <f t="shared" si="158"/>
        <v>-0.84213601868673749</v>
      </c>
      <c r="M200" s="302">
        <f t="shared" si="159"/>
        <v>5.6210783900522365E-2</v>
      </c>
      <c r="N200" s="302">
        <f t="shared" si="160"/>
        <v>-0.22899999999985265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25.952618956486543</v>
      </c>
      <c r="C203" s="299" t="str">
        <f>CONCATENATE("(",ROUND((B203/$H205)*100,1),")")</f>
        <v>(40.6)</v>
      </c>
      <c r="D203" s="302">
        <f>'Ind T6'!R81</f>
        <v>6.8207925867448758</v>
      </c>
      <c r="E203" s="299" t="str">
        <f>CONCATENATE("(",ROUND((D203/$H205)*100,1),")")</f>
        <v>(10.7)</v>
      </c>
      <c r="F203" s="302">
        <f>'Ind T6'!S81</f>
        <v>3.4586257518153696</v>
      </c>
      <c r="G203" s="299" t="str">
        <f>CONCATENATE("(",ROUND((F203/$H205)*100,1),")")</f>
        <v>(5.4)</v>
      </c>
      <c r="H203" s="302">
        <f>SUM(B203,D203,F203)</f>
        <v>36.232037295046787</v>
      </c>
      <c r="I203" s="299" t="str">
        <f>CONCATENATE("(",ROUND((H203/$H205)*100,1),")")</f>
        <v>(56.6)</v>
      </c>
      <c r="K203" s="302">
        <f>B208-B203</f>
        <v>0.46293990914494643</v>
      </c>
      <c r="L203" s="302">
        <f>D208-D203</f>
        <v>-3.5543257594709665E-2</v>
      </c>
      <c r="M203" s="302">
        <f>F208-F203</f>
        <v>6.0130503538908364E-2</v>
      </c>
      <c r="N203" s="302">
        <f>SUM(K203:M203)</f>
        <v>0.48752715508914513</v>
      </c>
    </row>
    <row r="204" spans="1:14" x14ac:dyDescent="0.2">
      <c r="A204" s="282" t="s">
        <v>365</v>
      </c>
      <c r="B204" s="302">
        <f>'Ind T6'!Q80</f>
        <v>11.66506602850326</v>
      </c>
      <c r="C204" s="299" t="str">
        <f>CONCATENATE("(",ROUND((B204/$H205)*100,1),")")</f>
        <v>(18.2)</v>
      </c>
      <c r="D204" s="302">
        <f>'Ind T6'!R80</f>
        <v>14.802969921657333</v>
      </c>
      <c r="E204" s="299" t="str">
        <f>CONCATENATE("(",ROUND((D204/$H205)*100,1),")")</f>
        <v>(23.1)</v>
      </c>
      <c r="F204" s="302">
        <f>'Ind T6'!S80</f>
        <v>1.2869267547926826</v>
      </c>
      <c r="G204" s="299" t="str">
        <f>CONCATENATE("(",ROUND((F204/$H205)*100,1),")")</f>
        <v>(2)</v>
      </c>
      <c r="H204" s="302">
        <f t="shared" ref="H204" si="161">SUM(B204,D204,F204)</f>
        <v>27.754962704953272</v>
      </c>
      <c r="I204" s="299" t="str">
        <f>CONCATENATE("(",ROUND((H204/$H205)*100,1),")")</f>
        <v>(43.4)</v>
      </c>
      <c r="K204" s="302">
        <f t="shared" ref="K204:K205" si="162">B209-B204</f>
        <v>0.73412991354580015</v>
      </c>
      <c r="L204" s="302">
        <f t="shared" ref="L204:L205" si="163">D209-D204</f>
        <v>-1.2122708169150336</v>
      </c>
      <c r="M204" s="302">
        <f t="shared" ref="M204:M205" si="164">F209-F204</f>
        <v>7.3613748280008107E-2</v>
      </c>
      <c r="N204" s="302">
        <f t="shared" ref="N204:N205" si="165">SUM(K204:M204)</f>
        <v>-0.40452715508922532</v>
      </c>
    </row>
    <row r="205" spans="1:14" x14ac:dyDescent="0.2">
      <c r="A205" s="282" t="s">
        <v>363</v>
      </c>
      <c r="B205" s="302">
        <f>SUM(B203:B204)</f>
        <v>37.617684984989801</v>
      </c>
      <c r="C205" s="299" t="str">
        <f>CONCATENATE("(",ROUND((B205/$H205)*100,1),")")</f>
        <v>(58.8)</v>
      </c>
      <c r="D205" s="302">
        <f>SUM(D203:D204)</f>
        <v>21.623762508402208</v>
      </c>
      <c r="E205" s="299" t="str">
        <f>CONCATENATE("(",ROUND((D205/$H205)*100,1),")")</f>
        <v>(33.8)</v>
      </c>
      <c r="F205" s="302">
        <f>SUM(F203:F204)</f>
        <v>4.7455525066080524</v>
      </c>
      <c r="G205" s="299" t="str">
        <f>CONCATENATE("(",ROUND((F205/$H205)*100,1),")")</f>
        <v>(7.4)</v>
      </c>
      <c r="H205" s="302">
        <f>SUM(H203:H204)</f>
        <v>63.987000000000059</v>
      </c>
      <c r="I205" s="299" t="str">
        <f>CONCATENATE("(",ROUND((H205/$H205)*100,1),")")</f>
        <v>(100)</v>
      </c>
      <c r="K205" s="302">
        <f t="shared" si="162"/>
        <v>1.1970698226907501</v>
      </c>
      <c r="L205" s="302">
        <f t="shared" si="163"/>
        <v>-1.2478140745097441</v>
      </c>
      <c r="M205" s="302">
        <f t="shared" si="164"/>
        <v>0.13374425181891603</v>
      </c>
      <c r="N205" s="302">
        <f t="shared" si="165"/>
        <v>8.2999999999922025E-2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26.415558865631489</v>
      </c>
      <c r="C208" s="299" t="str">
        <f>CONCATENATE("(",ROUND((B208/$H210)*100,1),")")</f>
        <v>(41.2)</v>
      </c>
      <c r="D208" s="302">
        <f>'Ind T6'!W81</f>
        <v>6.7852493291501661</v>
      </c>
      <c r="E208" s="299" t="str">
        <f>CONCATENATE("(",ROUND((D208/$H210)*100,1),")")</f>
        <v>(10.6)</v>
      </c>
      <c r="F208" s="302">
        <f>'Ind T6'!X81</f>
        <v>3.5187562553542779</v>
      </c>
      <c r="G208" s="299" t="str">
        <f>CONCATENATE("(",ROUND((F208/$H210)*100,1),")")</f>
        <v>(5.5)</v>
      </c>
      <c r="H208" s="302">
        <f>SUM(B208,D208,F208)</f>
        <v>36.719564450135934</v>
      </c>
      <c r="I208" s="299" t="str">
        <f>CONCATENATE("(",ROUND((H208/$H210)*100,1),")")</f>
        <v>(57.3)</v>
      </c>
      <c r="K208" s="302">
        <f>B208-B198</f>
        <v>0.72353669654863495</v>
      </c>
      <c r="L208" s="302">
        <f>D208-D198</f>
        <v>-0.1130557152078735</v>
      </c>
      <c r="M208" s="302">
        <f>F208-F198</f>
        <v>9.0525312186313656E-2</v>
      </c>
      <c r="N208" s="302">
        <f>SUM(K208:M208)</f>
        <v>0.70100629352707511</v>
      </c>
    </row>
    <row r="209" spans="1:14" x14ac:dyDescent="0.2">
      <c r="A209" s="282" t="s">
        <v>365</v>
      </c>
      <c r="B209" s="302">
        <f>'Ind T6'!V80</f>
        <v>12.39919594204906</v>
      </c>
      <c r="C209" s="299" t="str">
        <f>CONCATENATE("(",ROUND((B209/$H210)*100,1),")")</f>
        <v>(19.4)</v>
      </c>
      <c r="D209" s="302">
        <f>'Ind T6'!W80</f>
        <v>13.590699104742299</v>
      </c>
      <c r="E209" s="299" t="str">
        <f>CONCATENATE("(",ROUND((D209/$H210)*100,1),")")</f>
        <v>(21.2)</v>
      </c>
      <c r="F209" s="302">
        <f>'Ind T6'!X80</f>
        <v>1.3605405030726907</v>
      </c>
      <c r="G209" s="299" t="str">
        <f>CONCATENATE("(",ROUND((F209/$H210)*100,1),")")</f>
        <v>(2.1)</v>
      </c>
      <c r="H209" s="302">
        <f t="shared" ref="H209" si="166">SUM(B209,D209,F209)</f>
        <v>27.350435549864052</v>
      </c>
      <c r="I209" s="299" t="str">
        <f>CONCATENATE("(",ROUND((H209/$H210)*100,1),")")</f>
        <v>(42.7)</v>
      </c>
      <c r="K209" s="302">
        <f t="shared" ref="K209:K210" si="167">B209-B199</f>
        <v>1.0304583609284759</v>
      </c>
      <c r="L209" s="302">
        <f t="shared" ref="L209:L210" si="168">D209-D199</f>
        <v>-1.976894377988609</v>
      </c>
      <c r="M209" s="302">
        <f t="shared" ref="M209:M210" si="169">F209-F199</f>
        <v>9.9429723533124958E-2</v>
      </c>
      <c r="N209" s="302">
        <f t="shared" ref="N209:N210" si="170">SUM(K209:M209)</f>
        <v>-0.84700629352700818</v>
      </c>
    </row>
    <row r="210" spans="1:14" x14ac:dyDescent="0.2">
      <c r="A210" s="282" t="s">
        <v>363</v>
      </c>
      <c r="B210" s="302">
        <f>SUM(B208:B209)</f>
        <v>38.814754807680551</v>
      </c>
      <c r="C210" s="299" t="str">
        <f>CONCATENATE("(",ROUND((B210/$H210)*100,1),")")</f>
        <v>(60.6)</v>
      </c>
      <c r="D210" s="302">
        <f>SUM(D208:D209)</f>
        <v>20.375948433892464</v>
      </c>
      <c r="E210" s="299" t="str">
        <f>CONCATENATE("(",ROUND((D210/$H210)*100,1),")")</f>
        <v>(31.8)</v>
      </c>
      <c r="F210" s="302">
        <f>SUM(F208:F209)</f>
        <v>4.8792967584269684</v>
      </c>
      <c r="G210" s="299" t="str">
        <f>CONCATENATE("(",ROUND((F210/$H210)*100,1),")")</f>
        <v>(7.6)</v>
      </c>
      <c r="H210" s="302">
        <f>SUM(H208:H209)</f>
        <v>64.069999999999993</v>
      </c>
      <c r="I210" s="299" t="str">
        <f>CONCATENATE("(",ROUND((H210/$H210)*100,1),")")</f>
        <v>(100)</v>
      </c>
      <c r="K210" s="302">
        <f t="shared" si="167"/>
        <v>1.7539950574771126</v>
      </c>
      <c r="L210" s="302">
        <f t="shared" si="168"/>
        <v>-2.0899500931964816</v>
      </c>
      <c r="M210" s="302">
        <f t="shared" si="169"/>
        <v>0.18995503571943839</v>
      </c>
      <c r="N210" s="302">
        <f t="shared" si="170"/>
        <v>-0.14599999999993063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10.758144737672335</v>
      </c>
      <c r="C219" s="299" t="str">
        <f>CONCATENATE("(",ROUND((B219/$H221)*100,1),")")</f>
        <v>(56.3)</v>
      </c>
      <c r="D219" s="302">
        <f>'Ind T6'!M90</f>
        <v>1.6930637594323266</v>
      </c>
      <c r="E219" s="299" t="str">
        <f>CONCATENATE("(",ROUND((D219/$H221)*100,1),")")</f>
        <v>(8.9)</v>
      </c>
      <c r="F219" s="302">
        <f>'Ind T6'!N90</f>
        <v>2.080120341556321</v>
      </c>
      <c r="G219" s="299" t="str">
        <f>CONCATENATE("(",ROUND((F219/$H221)*100,1),")")</f>
        <v>(10.9)</v>
      </c>
      <c r="H219" s="302">
        <f>SUM(B219,D219,F219)</f>
        <v>14.531328838660983</v>
      </c>
      <c r="I219" s="299" t="str">
        <f>CONCATENATE("(",ROUND((H219/$H221)*100,1),")")</f>
        <v>(76)</v>
      </c>
      <c r="K219" s="302">
        <f>B224-B219</f>
        <v>0.99191309376403147</v>
      </c>
      <c r="L219" s="302">
        <f>D224-D219</f>
        <v>0.15907877688676209</v>
      </c>
      <c r="M219" s="302">
        <f>F224-F219</f>
        <v>0.24384099755711341</v>
      </c>
      <c r="N219" s="302">
        <f>SUM(K219:M219)</f>
        <v>1.394832868207907</v>
      </c>
    </row>
    <row r="220" spans="1:14" x14ac:dyDescent="0.2">
      <c r="A220" s="282" t="s">
        <v>365</v>
      </c>
      <c r="B220" s="302">
        <f>'Ind T6'!L89</f>
        <v>2.4827788012542622</v>
      </c>
      <c r="C220" s="299" t="str">
        <f>CONCATENATE("(",ROUND((B220/$H221)*100,1),")")</f>
        <v>(13)</v>
      </c>
      <c r="D220" s="302">
        <f>'Ind T6'!M89</f>
        <v>1.9250116743231251</v>
      </c>
      <c r="E220" s="299" t="str">
        <f>CONCATENATE("(",ROUND((D220/$H221)*100,1),")")</f>
        <v>(10.1)</v>
      </c>
      <c r="F220" s="302">
        <f>'Ind T6'!N89</f>
        <v>0.17188068576163118</v>
      </c>
      <c r="G220" s="299" t="str">
        <f>CONCATENATE("(",ROUND((F220/$H221)*100,1),")")</f>
        <v>(0.9)</v>
      </c>
      <c r="H220" s="302">
        <f t="shared" ref="H220" si="171">SUM(B220,D220,F220)</f>
        <v>4.5796711613390189</v>
      </c>
      <c r="I220" s="299" t="str">
        <f>CONCATENATE("(",ROUND((H220/$H221)*100,1),")")</f>
        <v>(24)</v>
      </c>
      <c r="K220" s="302">
        <f t="shared" ref="K220:K221" si="172">B225-B220</f>
        <v>0.35555091251350968</v>
      </c>
      <c r="L220" s="302">
        <f t="shared" ref="L220:L221" si="173">D225-D220</f>
        <v>0.27416361067603323</v>
      </c>
      <c r="M220" s="302">
        <f t="shared" ref="M220:M221" si="174">F225-F220</f>
        <v>1.4452608602506384E-2</v>
      </c>
      <c r="N220" s="302">
        <f t="shared" ref="N220:N221" si="175">SUM(K220:M220)</f>
        <v>0.64416713179204932</v>
      </c>
    </row>
    <row r="221" spans="1:14" x14ac:dyDescent="0.2">
      <c r="A221" s="282" t="s">
        <v>363</v>
      </c>
      <c r="B221" s="302">
        <f>SUM(B219:B220)</f>
        <v>13.240923538926598</v>
      </c>
      <c r="C221" s="299" t="str">
        <f>CONCATENATE("(",ROUND((B221/$H221)*100,1),")")</f>
        <v>(69.3)</v>
      </c>
      <c r="D221" s="302">
        <f>SUM(D219:D220)</f>
        <v>3.6180754337554517</v>
      </c>
      <c r="E221" s="299" t="str">
        <f>CONCATENATE("(",ROUND((D221/$H221)*100,1),")")</f>
        <v>(18.9)</v>
      </c>
      <c r="F221" s="302">
        <f>SUM(F219:F220)</f>
        <v>2.2520010273179523</v>
      </c>
      <c r="G221" s="299" t="str">
        <f>CONCATENATE("(",ROUND((F221/$H221)*100,1),")")</f>
        <v>(11.8)</v>
      </c>
      <c r="H221" s="302">
        <f>SUM(H219:H220)</f>
        <v>19.111000000000001</v>
      </c>
      <c r="I221" s="299" t="str">
        <f>CONCATENATE("(",ROUND((H221/$H221)*100,1),")")</f>
        <v>(100)</v>
      </c>
      <c r="K221" s="302">
        <f t="shared" si="172"/>
        <v>1.3474640062775407</v>
      </c>
      <c r="L221" s="302">
        <f t="shared" si="173"/>
        <v>0.43324238756279554</v>
      </c>
      <c r="M221" s="302">
        <f t="shared" si="174"/>
        <v>0.25829360615961949</v>
      </c>
      <c r="N221" s="302">
        <f t="shared" si="175"/>
        <v>2.0389999999999557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11.750057831436367</v>
      </c>
      <c r="C224" s="299" t="str">
        <f>CONCATENATE("(",ROUND((B224/$H226)*100,1),")")</f>
        <v>(55.6)</v>
      </c>
      <c r="D224" s="302">
        <f>'Ind T6'!R90</f>
        <v>1.8521425363190887</v>
      </c>
      <c r="E224" s="299" t="str">
        <f>CONCATENATE("(",ROUND((D224/$H226)*100,1),")")</f>
        <v>(8.8)</v>
      </c>
      <c r="F224" s="302">
        <f>'Ind T6'!S90</f>
        <v>2.3239613391134344</v>
      </c>
      <c r="G224" s="299" t="str">
        <f>CONCATENATE("(",ROUND((F224/$H226)*100,1),")")</f>
        <v>(11)</v>
      </c>
      <c r="H224" s="302">
        <f>SUM(B224,D224,F224)</f>
        <v>15.926161706868891</v>
      </c>
      <c r="I224" s="299" t="str">
        <f>CONCATENATE("(",ROUND((H224/$H226)*100,1),")")</f>
        <v>(75.3)</v>
      </c>
      <c r="K224" s="302">
        <f>B229-B224</f>
        <v>8.3656928925954332E-2</v>
      </c>
      <c r="L224" s="302">
        <f>D229-D224</f>
        <v>0.11843953409141283</v>
      </c>
      <c r="M224" s="302">
        <f>F229-F224</f>
        <v>0.16524263294628661</v>
      </c>
      <c r="N224" s="302">
        <f>SUM(K224:M224)</f>
        <v>0.36733909596365377</v>
      </c>
    </row>
    <row r="225" spans="1:14" x14ac:dyDescent="0.2">
      <c r="A225" s="282" t="s">
        <v>365</v>
      </c>
      <c r="B225" s="302">
        <f>'Ind T6'!Q89</f>
        <v>2.8383297137677719</v>
      </c>
      <c r="C225" s="299" t="str">
        <f>CONCATENATE("(",ROUND((B225/$H226)*100,1),")")</f>
        <v>(13.4)</v>
      </c>
      <c r="D225" s="302">
        <f>'Ind T6'!R89</f>
        <v>2.1991752849991584</v>
      </c>
      <c r="E225" s="299" t="str">
        <f>CONCATENATE("(",ROUND((D225/$H226)*100,1),")")</f>
        <v>(10.4)</v>
      </c>
      <c r="F225" s="302">
        <f>'Ind T6'!S89</f>
        <v>0.18633329436413756</v>
      </c>
      <c r="G225" s="299" t="str">
        <f>CONCATENATE("(",ROUND((F225/$H226)*100,1),")")</f>
        <v>(0.9)</v>
      </c>
      <c r="H225" s="302">
        <f t="shared" ref="H225" si="176">SUM(B225,D225,F225)</f>
        <v>5.2238382931310685</v>
      </c>
      <c r="I225" s="299" t="str">
        <f>CONCATENATE("(",ROUND((H225/$H226)*100,1),")")</f>
        <v>(24.7)</v>
      </c>
      <c r="K225" s="302">
        <f t="shared" ref="K225:K226" si="177">B230-B225</f>
        <v>0.222419402617128</v>
      </c>
      <c r="L225" s="302">
        <f t="shared" ref="L225:L226" si="178">D230-D225</f>
        <v>0.26000865663200168</v>
      </c>
      <c r="M225" s="302">
        <f t="shared" ref="M225:M226" si="179">F230-F225</f>
        <v>3.2328447872487787E-3</v>
      </c>
      <c r="N225" s="302">
        <f t="shared" ref="N225:N226" si="180">SUM(K225:M225)</f>
        <v>0.48566090403637846</v>
      </c>
    </row>
    <row r="226" spans="1:14" x14ac:dyDescent="0.2">
      <c r="A226" s="282" t="s">
        <v>363</v>
      </c>
      <c r="B226" s="302">
        <f>SUM(B224:B225)</f>
        <v>14.588387545204139</v>
      </c>
      <c r="C226" s="299" t="str">
        <f>CONCATENATE("(",ROUND((B226/$H226)*100,1),")")</f>
        <v>(69)</v>
      </c>
      <c r="D226" s="302">
        <f>SUM(D224:D225)</f>
        <v>4.0513178213182472</v>
      </c>
      <c r="E226" s="299" t="str">
        <f>CONCATENATE("(",ROUND((D226/$H226)*100,1),")")</f>
        <v>(19.2)</v>
      </c>
      <c r="F226" s="302">
        <f>SUM(F224:F225)</f>
        <v>2.5102946334775718</v>
      </c>
      <c r="G226" s="299" t="str">
        <f>CONCATENATE("(",ROUND((F226/$H226)*100,1),")")</f>
        <v>(11.9)</v>
      </c>
      <c r="H226" s="302">
        <f>SUM(H224:H225)</f>
        <v>21.149999999999959</v>
      </c>
      <c r="I226" s="299" t="str">
        <f>CONCATENATE("(",ROUND((H226/$H226)*100,1),")")</f>
        <v>(100)</v>
      </c>
      <c r="K226" s="302">
        <f t="shared" si="177"/>
        <v>0.30607633154308189</v>
      </c>
      <c r="L226" s="302">
        <f t="shared" si="178"/>
        <v>0.37844819072341451</v>
      </c>
      <c r="M226" s="302">
        <f t="shared" si="179"/>
        <v>0.16847547773353577</v>
      </c>
      <c r="N226" s="302">
        <f t="shared" si="180"/>
        <v>0.85300000000003218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11.833714760362321</v>
      </c>
      <c r="C229" s="299" t="str">
        <f>CONCATENATE("(",ROUND((B229/$H231)*100,1),")")</f>
        <v>(53.8)</v>
      </c>
      <c r="D229" s="302">
        <f>'Ind T6'!W90</f>
        <v>1.9705820704105015</v>
      </c>
      <c r="E229" s="299" t="str">
        <f>CONCATENATE("(",ROUND((D229/$H231)*100,1),")")</f>
        <v>(9)</v>
      </c>
      <c r="F229" s="302">
        <f>'Ind T6'!X90</f>
        <v>2.489203972059721</v>
      </c>
      <c r="G229" s="299" t="str">
        <f>CONCATENATE("(",ROUND((F229/$H231)*100,1),")")</f>
        <v>(11.3)</v>
      </c>
      <c r="H229" s="302">
        <f>SUM(B229,D229,F229)</f>
        <v>16.293500802832543</v>
      </c>
      <c r="I229" s="299" t="str">
        <f>CONCATENATE("(",ROUND((H229/$H231)*100,1),")")</f>
        <v>(74.1)</v>
      </c>
      <c r="K229" s="302">
        <f>B229-B219</f>
        <v>1.0755700226899858</v>
      </c>
      <c r="L229" s="302">
        <f>D229-D219</f>
        <v>0.27751831097817492</v>
      </c>
      <c r="M229" s="302">
        <f>F229-F219</f>
        <v>0.40908363050340002</v>
      </c>
      <c r="N229" s="302">
        <f>SUM(K229:M229)</f>
        <v>1.7621719641715607</v>
      </c>
    </row>
    <row r="230" spans="1:14" x14ac:dyDescent="0.2">
      <c r="A230" s="282" t="s">
        <v>365</v>
      </c>
      <c r="B230" s="302">
        <f>'Ind T6'!V89</f>
        <v>3.0607491163848999</v>
      </c>
      <c r="C230" s="299" t="str">
        <f>CONCATENATE("(",ROUND((B230/$H231)*100,1),")")</f>
        <v>(13.9)</v>
      </c>
      <c r="D230" s="302">
        <f>'Ind T6'!W89</f>
        <v>2.4591839416311601</v>
      </c>
      <c r="E230" s="299" t="str">
        <f>CONCATENATE("(",ROUND((D230/$H231)*100,1),")")</f>
        <v>(11.2)</v>
      </c>
      <c r="F230" s="302">
        <f>'Ind T6'!X89</f>
        <v>0.18956613915138634</v>
      </c>
      <c r="G230" s="299" t="str">
        <f>CONCATENATE("(",ROUND((F230/$H231)*100,1),")")</f>
        <v>(0.9)</v>
      </c>
      <c r="H230" s="302">
        <f t="shared" ref="H230" si="181">SUM(B230,D230,F230)</f>
        <v>5.709499197167446</v>
      </c>
      <c r="I230" s="299" t="str">
        <f>CONCATENATE("(",ROUND((H230/$H231)*100,1),")")</f>
        <v>(25.9)</v>
      </c>
      <c r="K230" s="302">
        <f t="shared" ref="K230:K231" si="182">B230-B220</f>
        <v>0.57797031513063768</v>
      </c>
      <c r="L230" s="302">
        <f t="shared" ref="L230:L231" si="183">D230-D220</f>
        <v>0.53417226730803491</v>
      </c>
      <c r="M230" s="302">
        <f t="shared" ref="M230:M231" si="184">F230-F220</f>
        <v>1.7685453389755162E-2</v>
      </c>
      <c r="N230" s="302">
        <f t="shared" ref="N230:N231" si="185">SUM(K230:M230)</f>
        <v>1.1298280358284278</v>
      </c>
    </row>
    <row r="231" spans="1:14" x14ac:dyDescent="0.2">
      <c r="A231" s="282" t="s">
        <v>363</v>
      </c>
      <c r="B231" s="302">
        <f>SUM(B229:B230)</f>
        <v>14.894463876747221</v>
      </c>
      <c r="C231" s="299" t="str">
        <f>CONCATENATE("(",ROUND((B231/$H231)*100,1),")")</f>
        <v>(67.7)</v>
      </c>
      <c r="D231" s="302">
        <f>SUM(D229:D230)</f>
        <v>4.4297660120416618</v>
      </c>
      <c r="E231" s="299" t="str">
        <f>CONCATENATE("(",ROUND((D231/$H231)*100,1),")")</f>
        <v>(20.1)</v>
      </c>
      <c r="F231" s="302">
        <f>SUM(F229:F230)</f>
        <v>2.6787701112111075</v>
      </c>
      <c r="G231" s="299" t="str">
        <f>CONCATENATE("(",ROUND((F231/$H231)*100,1),")")</f>
        <v>(12.2)</v>
      </c>
      <c r="H231" s="302">
        <f>SUM(H229:H230)</f>
        <v>22.002999999999989</v>
      </c>
      <c r="I231" s="299" t="str">
        <f>CONCATENATE("(",ROUND((H231/$H231)*100,1),")")</f>
        <v>(100)</v>
      </c>
      <c r="K231" s="302">
        <f t="shared" si="182"/>
        <v>1.6535403378206226</v>
      </c>
      <c r="L231" s="302">
        <f t="shared" si="183"/>
        <v>0.81169057828621005</v>
      </c>
      <c r="M231" s="302">
        <f t="shared" si="184"/>
        <v>0.42676908389315527</v>
      </c>
      <c r="N231" s="302">
        <f t="shared" si="185"/>
        <v>2.8919999999999879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8.5019344894486881</v>
      </c>
      <c r="C240" s="299" t="str">
        <f>CONCATENATE("(",ROUND((B240/$H242)*100,1),")")</f>
        <v>(21.1)</v>
      </c>
      <c r="D240" s="302">
        <f>'Ind T6'!M99</f>
        <v>8.8096084841672422</v>
      </c>
      <c r="E240" s="299" t="str">
        <f>CONCATENATE("(",ROUND((D240/$H242)*100,1),")")</f>
        <v>(21.9)</v>
      </c>
      <c r="F240" s="302">
        <f>'Ind T6'!N99</f>
        <v>1.2131499116136262</v>
      </c>
      <c r="G240" s="299" t="str">
        <f>CONCATENATE("(",ROUND((F240/$H242)*100,1),")")</f>
        <v>(3)</v>
      </c>
      <c r="H240" s="302">
        <f>SUM(B240,D240,F240)</f>
        <v>18.524692885229555</v>
      </c>
      <c r="I240" s="299" t="str">
        <f>CONCATENATE("(",ROUND((H240/$H242)*100,1),")")</f>
        <v>(46)</v>
      </c>
      <c r="K240" s="302">
        <f>B245-B240</f>
        <v>0.21749162176101677</v>
      </c>
      <c r="L240" s="302">
        <f>D245-D240</f>
        <v>9.7686091319673096E-2</v>
      </c>
      <c r="M240" s="302">
        <f>F245-F240</f>
        <v>5.6861162621263617E-2</v>
      </c>
      <c r="N240" s="302">
        <f>SUM(K240:M240)</f>
        <v>0.37203887570195349</v>
      </c>
    </row>
    <row r="241" spans="1:14" x14ac:dyDescent="0.2">
      <c r="A241" s="282" t="s">
        <v>365</v>
      </c>
      <c r="B241" s="302">
        <f>'Ind T6'!L98</f>
        <v>7.2015484975124329</v>
      </c>
      <c r="C241" s="299" t="str">
        <f>CONCATENATE("(",ROUND((B241/$H242)*100,1),")")</f>
        <v>(17.9)</v>
      </c>
      <c r="D241" s="302">
        <f>'Ind T6'!M98</f>
        <v>12.97642874544338</v>
      </c>
      <c r="E241" s="299" t="str">
        <f>CONCATENATE("(",ROUND((D241/$H242)*100,1),")")</f>
        <v>(32.2)</v>
      </c>
      <c r="F241" s="302">
        <f>'Ind T6'!N98</f>
        <v>1.5633298718146222</v>
      </c>
      <c r="G241" s="299" t="str">
        <f>CONCATENATE("(",ROUND((F241/$H242)*100,1),")")</f>
        <v>(3.9)</v>
      </c>
      <c r="H241" s="302">
        <f t="shared" ref="H241" si="186">SUM(B241,D241,F241)</f>
        <v>21.741307114770436</v>
      </c>
      <c r="I241" s="299" t="str">
        <f>CONCATENATE("(",ROUND((H241/$H242)*100,1),")")</f>
        <v>(54)</v>
      </c>
      <c r="K241" s="302">
        <f t="shared" ref="K241:K242" si="187">B246-B241</f>
        <v>0.17621320340683155</v>
      </c>
      <c r="L241" s="302">
        <f t="shared" ref="L241:L242" si="188">D246-D241</f>
        <v>0.21057021386145358</v>
      </c>
      <c r="M241" s="302">
        <f t="shared" ref="M241:M242" si="189">F246-F241</f>
        <v>8.3177707029790549E-2</v>
      </c>
      <c r="N241" s="302">
        <f t="shared" ref="N241:N242" si="190">SUM(K241:M241)</f>
        <v>0.46996112429807568</v>
      </c>
    </row>
    <row r="242" spans="1:14" x14ac:dyDescent="0.2">
      <c r="A242" s="282" t="s">
        <v>363</v>
      </c>
      <c r="B242" s="302">
        <f>SUM(B240:B241)</f>
        <v>15.70348298696112</v>
      </c>
      <c r="C242" s="299" t="str">
        <f>CONCATENATE("(",ROUND((B242/$H242)*100,1),")")</f>
        <v>(39)</v>
      </c>
      <c r="D242" s="302">
        <f>SUM(D240:D241)</f>
        <v>21.786037229610621</v>
      </c>
      <c r="E242" s="299" t="str">
        <f>CONCATENATE("(",ROUND((D242/$H242)*100,1),")")</f>
        <v>(54.1)</v>
      </c>
      <c r="F242" s="302">
        <f>SUM(F240:F241)</f>
        <v>2.7764797834282486</v>
      </c>
      <c r="G242" s="299" t="str">
        <f>CONCATENATE("(",ROUND((F242/$H242)*100,1),")")</f>
        <v>(6.9)</v>
      </c>
      <c r="H242" s="302">
        <f>SUM(H240:H241)</f>
        <v>40.265999999999991</v>
      </c>
      <c r="I242" s="299" t="str">
        <f>CONCATENATE("(",ROUND((H242/$H242)*100,1),")")</f>
        <v>(100)</v>
      </c>
      <c r="K242" s="302">
        <f t="shared" si="187"/>
        <v>0.39370482516784833</v>
      </c>
      <c r="L242" s="302">
        <f t="shared" si="188"/>
        <v>0.30825630518112845</v>
      </c>
      <c r="M242" s="302">
        <f t="shared" si="189"/>
        <v>0.14003886965105394</v>
      </c>
      <c r="N242" s="302">
        <f t="shared" si="190"/>
        <v>0.84200000000003072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8.7194261112097049</v>
      </c>
      <c r="C245" s="299" t="str">
        <f>CONCATENATE("(",ROUND((B245/$H247)*100,1),")")</f>
        <v>(21.2)</v>
      </c>
      <c r="D245" s="302">
        <f>'Ind T6'!R99</f>
        <v>8.9072945754869153</v>
      </c>
      <c r="E245" s="299" t="str">
        <f>CONCATENATE("(",ROUND((D245/$H247)*100,1),")")</f>
        <v>(21.7)</v>
      </c>
      <c r="F245" s="302">
        <f>'Ind T6'!S99</f>
        <v>1.2700110742348898</v>
      </c>
      <c r="G245" s="299" t="str">
        <f>CONCATENATE("(",ROUND((F245/$H247)*100,1),")")</f>
        <v>(3.1)</v>
      </c>
      <c r="H245" s="302">
        <f>SUM(B245,D245,F245)</f>
        <v>18.896731760931512</v>
      </c>
      <c r="I245" s="299" t="str">
        <f>CONCATENATE("(",ROUND((H245/$H247)*100,1),")")</f>
        <v>(46)</v>
      </c>
      <c r="K245" s="302">
        <f>B250-B245</f>
        <v>1.182493102050918</v>
      </c>
      <c r="L245" s="302">
        <f>D250-D245</f>
        <v>0.96165430168036004</v>
      </c>
      <c r="M245" s="302">
        <f>F250-F245</f>
        <v>0.1863504894877297</v>
      </c>
      <c r="N245" s="302">
        <f>SUM(K245:M245)</f>
        <v>2.3304978932190075</v>
      </c>
    </row>
    <row r="246" spans="1:14" x14ac:dyDescent="0.2">
      <c r="A246" s="282" t="s">
        <v>365</v>
      </c>
      <c r="B246" s="302">
        <f>'Ind T6'!Q98</f>
        <v>7.3777617009192644</v>
      </c>
      <c r="C246" s="299" t="str">
        <f>CONCATENATE("(",ROUND((B246/$H247)*100,1),")")</f>
        <v>(17.9)</v>
      </c>
      <c r="D246" s="302">
        <f>'Ind T6'!R98</f>
        <v>13.186998959304834</v>
      </c>
      <c r="E246" s="299" t="str">
        <f>CONCATENATE("(",ROUND((D246/$H247)*100,1),")")</f>
        <v>(32.1)</v>
      </c>
      <c r="F246" s="302">
        <f>'Ind T6'!S98</f>
        <v>1.6465075788444128</v>
      </c>
      <c r="G246" s="299" t="str">
        <f>CONCATENATE("(",ROUND((F246/$H247)*100,1),")")</f>
        <v>(4)</v>
      </c>
      <c r="H246" s="302">
        <f t="shared" ref="H246" si="191">SUM(B246,D246,F246)</f>
        <v>22.211268239068513</v>
      </c>
      <c r="I246" s="299" t="str">
        <f>CONCATENATE("(",ROUND((H246/$H247)*100,1),")")</f>
        <v>(54)</v>
      </c>
      <c r="K246" s="302">
        <f t="shared" ref="K246:K247" si="192">B251-B246</f>
        <v>0.94338444603227867</v>
      </c>
      <c r="L246" s="302">
        <f t="shared" ref="L246:L247" si="193">D251-D246</f>
        <v>1.485830915459406</v>
      </c>
      <c r="M246" s="302">
        <f t="shared" ref="M246:M247" si="194">F251-F246</f>
        <v>0.24928674528927952</v>
      </c>
      <c r="N246" s="302">
        <f t="shared" ref="N246:N247" si="195">SUM(K246:M246)</f>
        <v>2.6785021067809645</v>
      </c>
    </row>
    <row r="247" spans="1:14" x14ac:dyDescent="0.2">
      <c r="A247" s="282" t="s">
        <v>363</v>
      </c>
      <c r="B247" s="302">
        <f>SUM(B245:B246)</f>
        <v>16.097187812128968</v>
      </c>
      <c r="C247" s="299" t="str">
        <f>CONCATENATE("(",ROUND((B247/$H247)*100,1),")")</f>
        <v>(39.2)</v>
      </c>
      <c r="D247" s="302">
        <f>SUM(D245:D246)</f>
        <v>22.094293534791749</v>
      </c>
      <c r="E247" s="299" t="str">
        <f>CONCATENATE("(",ROUND((D247/$H247)*100,1),")")</f>
        <v>(53.7)</v>
      </c>
      <c r="F247" s="302">
        <f>SUM(F245:F246)</f>
        <v>2.9165186530793026</v>
      </c>
      <c r="G247" s="299" t="str">
        <f>CONCATENATE("(",ROUND((F247/$H247)*100,1),")")</f>
        <v>(7.1)</v>
      </c>
      <c r="H247" s="302">
        <f>SUM(H245:H246)</f>
        <v>41.108000000000025</v>
      </c>
      <c r="I247" s="299" t="str">
        <f>CONCATENATE("(",ROUND((H247/$H247)*100,1),")")</f>
        <v>(100)</v>
      </c>
      <c r="K247" s="302">
        <f t="shared" si="192"/>
        <v>2.1258775480831993</v>
      </c>
      <c r="L247" s="302">
        <f t="shared" si="193"/>
        <v>2.4474852171397679</v>
      </c>
      <c r="M247" s="302">
        <f t="shared" si="194"/>
        <v>0.43563723477700922</v>
      </c>
      <c r="N247" s="302">
        <f t="shared" si="195"/>
        <v>5.0089999999999764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9.9019192132606229</v>
      </c>
      <c r="C250" s="299" t="str">
        <f>CONCATENATE("(",ROUND((B250/$H252)*100,1),")")</f>
        <v>(21.5)</v>
      </c>
      <c r="D250" s="302">
        <f>'Ind T6'!W99</f>
        <v>9.8689488771672753</v>
      </c>
      <c r="E250" s="299" t="str">
        <f>CONCATENATE("(",ROUND((D250/$H252)*100,1),")")</f>
        <v>(21.4)</v>
      </c>
      <c r="F250" s="302">
        <f>'Ind T6'!X99</f>
        <v>1.4563615637226195</v>
      </c>
      <c r="G250" s="299" t="str">
        <f>CONCATENATE("(",ROUND((F250/$H252)*100,1),")")</f>
        <v>(3.2)</v>
      </c>
      <c r="H250" s="302">
        <f>SUM(B250,D250,F250)</f>
        <v>21.227229654150516</v>
      </c>
      <c r="I250" s="299" t="str">
        <f>CONCATENATE("(",ROUND((H250/$H252)*100,1),")")</f>
        <v>(46)</v>
      </c>
      <c r="K250" s="302">
        <f>B250-B240</f>
        <v>1.3999847238119347</v>
      </c>
      <c r="L250" s="302">
        <f>D250-D240</f>
        <v>1.0593403930000331</v>
      </c>
      <c r="M250" s="302">
        <f>F250-F240</f>
        <v>0.24321165210899331</v>
      </c>
      <c r="N250" s="302">
        <f>SUM(K250:M250)</f>
        <v>2.702536768920961</v>
      </c>
    </row>
    <row r="251" spans="1:14" x14ac:dyDescent="0.2">
      <c r="A251" s="282" t="s">
        <v>365</v>
      </c>
      <c r="B251" s="302">
        <f>'Ind T6'!V98</f>
        <v>8.3211461469515431</v>
      </c>
      <c r="C251" s="299" t="str">
        <f>CONCATENATE("(",ROUND((B251/$H252)*100,1),")")</f>
        <v>(18)</v>
      </c>
      <c r="D251" s="302">
        <f>'Ind T6'!W98</f>
        <v>14.67282987476424</v>
      </c>
      <c r="E251" s="299" t="str">
        <f>CONCATENATE("(",ROUND((D251/$H252)*100,1),")")</f>
        <v>(31.8)</v>
      </c>
      <c r="F251" s="302">
        <f>'Ind T6'!X98</f>
        <v>1.8957943241336923</v>
      </c>
      <c r="G251" s="299" t="str">
        <f>CONCATENATE("(",ROUND((F251/$H252)*100,1),")")</f>
        <v>(4.1)</v>
      </c>
      <c r="H251" s="302">
        <f t="shared" ref="H251" si="196">SUM(B251,D251,F251)</f>
        <v>24.889770345849474</v>
      </c>
      <c r="I251" s="299" t="str">
        <f>CONCATENATE("(",ROUND((H251/$H252)*100,1),")")</f>
        <v>(54)</v>
      </c>
      <c r="K251" s="302">
        <f t="shared" ref="K251:K252" si="197">B251-B241</f>
        <v>1.1195976494391102</v>
      </c>
      <c r="L251" s="302">
        <f t="shared" ref="L251:L252" si="198">D251-D241</f>
        <v>1.6964011293208596</v>
      </c>
      <c r="M251" s="302">
        <f t="shared" ref="M251:M252" si="199">F251-F241</f>
        <v>0.33246445231907007</v>
      </c>
      <c r="N251" s="302">
        <f t="shared" ref="N251:N252" si="200">SUM(K251:M251)</f>
        <v>3.1484632310790399</v>
      </c>
    </row>
    <row r="252" spans="1:14" x14ac:dyDescent="0.2">
      <c r="A252" s="282" t="s">
        <v>363</v>
      </c>
      <c r="B252" s="302">
        <f>SUM(B250:B251)</f>
        <v>18.223065360212168</v>
      </c>
      <c r="C252" s="299" t="str">
        <f>CONCATENATE("(",ROUND((B252/$H252)*100,1),")")</f>
        <v>(39.5)</v>
      </c>
      <c r="D252" s="302">
        <f>SUM(D250:D251)</f>
        <v>24.541778751931517</v>
      </c>
      <c r="E252" s="299" t="str">
        <f>CONCATENATE("(",ROUND((D252/$H252)*100,1),")")</f>
        <v>(53.2)</v>
      </c>
      <c r="F252" s="302">
        <f>SUM(F250:F251)</f>
        <v>3.3521558878563118</v>
      </c>
      <c r="G252" s="299" t="str">
        <f>CONCATENATE("(",ROUND((F252/$H252)*100,1),")")</f>
        <v>(7.3)</v>
      </c>
      <c r="H252" s="302">
        <f>SUM(H250:H251)</f>
        <v>46.11699999999999</v>
      </c>
      <c r="I252" s="299" t="str">
        <f>CONCATENATE("(",ROUND((H252/$H252)*100,1),")")</f>
        <v>(100)</v>
      </c>
      <c r="K252" s="302">
        <f t="shared" si="197"/>
        <v>2.5195823732510476</v>
      </c>
      <c r="L252" s="302">
        <f t="shared" si="198"/>
        <v>2.7557415223208963</v>
      </c>
      <c r="M252" s="302">
        <f t="shared" si="199"/>
        <v>0.57567610442806316</v>
      </c>
      <c r="N252" s="302">
        <f t="shared" si="200"/>
        <v>5.8510000000000071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0.83252216748795216</v>
      </c>
      <c r="C261" s="299" t="str">
        <f>CONCATENATE("(",ROUND((B261/$H263)*100,1),")")</f>
        <v>(35.6)</v>
      </c>
      <c r="D261" s="302">
        <f>'Ind T6'!M108</f>
        <v>7.1043103448881359E-2</v>
      </c>
      <c r="E261" s="299" t="str">
        <f>CONCATENATE("(",ROUND((D261/$H263)*100,1),")")</f>
        <v>(3)</v>
      </c>
      <c r="F261" s="302">
        <f>'Ind T6'!N108</f>
        <v>0.45761453202686209</v>
      </c>
      <c r="G261" s="299" t="str">
        <f>CONCATENATE("(",ROUND((F261/$H263)*100,1),")")</f>
        <v>(19.6)</v>
      </c>
      <c r="H261" s="302">
        <f>SUM(B261,D261,F261)</f>
        <v>1.3611798029636955</v>
      </c>
      <c r="I261" s="299" t="str">
        <f>CONCATENATE("(",ROUND((H261/$H263)*100,1),")")</f>
        <v>(58.2)</v>
      </c>
      <c r="K261" s="302">
        <f>B266-B261</f>
        <v>-1.9702439163114871E-2</v>
      </c>
      <c r="L261" s="302">
        <f>D266-D261</f>
        <v>2.0788799331528801E-3</v>
      </c>
      <c r="M261" s="302">
        <f>F266-F261</f>
        <v>-5.5601999478860908E-3</v>
      </c>
      <c r="N261" s="302">
        <f>SUM(K261:M261)</f>
        <v>-2.3183759177848082E-2</v>
      </c>
    </row>
    <row r="262" spans="1:14" x14ac:dyDescent="0.2">
      <c r="A262" s="282" t="s">
        <v>365</v>
      </c>
      <c r="B262" s="302">
        <f>'Ind T6'!L107</f>
        <v>0.48942487684276104</v>
      </c>
      <c r="C262" s="299" t="str">
        <f>CONCATENATE("(",ROUND((B262/$H263)*100,1),")")</f>
        <v>(20.9)</v>
      </c>
      <c r="D262" s="302">
        <f>'Ind T6'!M107</f>
        <v>0.23070073892176104</v>
      </c>
      <c r="E262" s="299" t="str">
        <f>CONCATENATE("(",ROUND((D262/$H263)*100,1),")")</f>
        <v>(9.9)</v>
      </c>
      <c r="F262" s="302">
        <f>'Ind T6'!N107</f>
        <v>0.25569458127178746</v>
      </c>
      <c r="G262" s="299" t="str">
        <f>CONCATENATE("(",ROUND((F262/$H263)*100,1),")")</f>
        <v>(10.9)</v>
      </c>
      <c r="H262" s="302">
        <f t="shared" ref="H262" si="201">SUM(B262,D262,F262)</f>
        <v>0.97582019703630951</v>
      </c>
      <c r="I262" s="299" t="str">
        <f>CONCATENATE("(",ROUND((H262/$H263)*100,1),")")</f>
        <v>(41.8)</v>
      </c>
      <c r="K262" s="302">
        <f t="shared" ref="K262:K263" si="202">B267-B262</f>
        <v>-9.5145511123002069E-3</v>
      </c>
      <c r="L262" s="302">
        <f t="shared" ref="L262:L263" si="203">D267-D262</f>
        <v>-8.887911474928234E-4</v>
      </c>
      <c r="M262" s="302">
        <f t="shared" ref="M262:M263" si="204">F267-F262</f>
        <v>-7.4128985623661547E-3</v>
      </c>
      <c r="N262" s="302">
        <f t="shared" ref="N262:N263" si="205">SUM(K262:M262)</f>
        <v>-1.7816240822159185E-2</v>
      </c>
    </row>
    <row r="263" spans="1:14" x14ac:dyDescent="0.2">
      <c r="A263" s="282" t="s">
        <v>363</v>
      </c>
      <c r="B263" s="302">
        <f>SUM(B261:B262)</f>
        <v>1.3219470443307131</v>
      </c>
      <c r="C263" s="299" t="str">
        <f>CONCATENATE("(",ROUND((B263/$H263)*100,1),")")</f>
        <v>(56.6)</v>
      </c>
      <c r="D263" s="302">
        <f>SUM(D261:D262)</f>
        <v>0.30174384237064239</v>
      </c>
      <c r="E263" s="299" t="str">
        <f>CONCATENATE("(",ROUND((D263/$H263)*100,1),")")</f>
        <v>(12.9)</v>
      </c>
      <c r="F263" s="302">
        <f>SUM(F261:F262)</f>
        <v>0.71330911329864954</v>
      </c>
      <c r="G263" s="299" t="str">
        <f>CONCATENATE("(",ROUND((F263/$H263)*100,1),")")</f>
        <v>(30.5)</v>
      </c>
      <c r="H263" s="302">
        <f>SUM(H261:H262)</f>
        <v>2.3370000000000051</v>
      </c>
      <c r="I263" s="299" t="str">
        <f>CONCATENATE("(",ROUND((H263/$H263)*100,1),")")</f>
        <v>(100)</v>
      </c>
      <c r="K263" s="302">
        <f t="shared" si="202"/>
        <v>-2.9216990275414911E-2</v>
      </c>
      <c r="L263" s="302">
        <f t="shared" si="203"/>
        <v>1.1900887856600706E-3</v>
      </c>
      <c r="M263" s="302">
        <f t="shared" si="204"/>
        <v>-1.2973098510252301E-2</v>
      </c>
      <c r="N263" s="302">
        <f t="shared" si="205"/>
        <v>-4.1000000000007142E-2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0.81281972832483729</v>
      </c>
      <c r="C266" s="299" t="str">
        <f>CONCATENATE("(",ROUND((B266/$H268)*100,1),")")</f>
        <v>(35.4)</v>
      </c>
      <c r="D266" s="302">
        <f>'Ind T6'!R108</f>
        <v>7.3121983382034239E-2</v>
      </c>
      <c r="E266" s="299" t="str">
        <f>CONCATENATE("(",ROUND((D266/$H268)*100,1),")")</f>
        <v>(3.2)</v>
      </c>
      <c r="F266" s="302">
        <f>'Ind T6'!S108</f>
        <v>0.452054332078976</v>
      </c>
      <c r="G266" s="299" t="str">
        <f>CONCATENATE("(",ROUND((F266/$H268)*100,1),")")</f>
        <v>(19.7)</v>
      </c>
      <c r="H266" s="302">
        <f>SUM(B266,D266,F266)</f>
        <v>1.3379960437858476</v>
      </c>
      <c r="I266" s="299" t="str">
        <f>CONCATENATE("(",ROUND((H266/$H268)*100,1),")")</f>
        <v>(58.3)</v>
      </c>
      <c r="K266" s="302">
        <f>B271-B266</f>
        <v>8.0369138871995149E-3</v>
      </c>
      <c r="L266" s="302">
        <f>D271-D266</f>
        <v>6.5360086989659921E-3</v>
      </c>
      <c r="M266" s="302">
        <f>F271-F266</f>
        <v>1.390698924424677E-2</v>
      </c>
      <c r="N266" s="302">
        <f>SUM(K266:M266)</f>
        <v>2.8479911830412277E-2</v>
      </c>
    </row>
    <row r="267" spans="1:14" x14ac:dyDescent="0.2">
      <c r="A267" s="282" t="s">
        <v>365</v>
      </c>
      <c r="B267" s="302">
        <f>'Ind T6'!Q107</f>
        <v>0.47991032573046083</v>
      </c>
      <c r="C267" s="299" t="str">
        <f>CONCATENATE("(",ROUND((B267/$H268)*100,1),")")</f>
        <v>(20.9)</v>
      </c>
      <c r="D267" s="302">
        <f>'Ind T6'!R107</f>
        <v>0.22981194777426822</v>
      </c>
      <c r="E267" s="299" t="str">
        <f>CONCATENATE("(",ROUND((D267/$H268)*100,1),")")</f>
        <v>(10)</v>
      </c>
      <c r="F267" s="302">
        <f>'Ind T6'!S107</f>
        <v>0.2482816827094213</v>
      </c>
      <c r="G267" s="299" t="str">
        <f>CONCATENATE("(",ROUND((F267/$H268)*100,1),")")</f>
        <v>(10.8)</v>
      </c>
      <c r="H267" s="302">
        <f t="shared" ref="H267" si="206">SUM(B267,D267,F267)</f>
        <v>0.95800395621415035</v>
      </c>
      <c r="I267" s="299" t="str">
        <f>CONCATENATE("(",ROUND((H267/$H268)*100,1),")")</f>
        <v>(41.7)</v>
      </c>
      <c r="K267" s="302">
        <f t="shared" ref="K267:K268" si="207">B272-B267</f>
        <v>1.3969225178943945E-2</v>
      </c>
      <c r="L267" s="302">
        <f t="shared" ref="L267:L268" si="208">D272-D267</f>
        <v>5.217061240620241E-3</v>
      </c>
      <c r="M267" s="302">
        <f t="shared" ref="M267:M268" si="209">F272-F267</f>
        <v>-5.6661982499759678E-3</v>
      </c>
      <c r="N267" s="302">
        <f t="shared" ref="N267:N268" si="210">SUM(K267:M267)</f>
        <v>1.3520088169588218E-2</v>
      </c>
    </row>
    <row r="268" spans="1:14" x14ac:dyDescent="0.2">
      <c r="A268" s="282" t="s">
        <v>363</v>
      </c>
      <c r="B268" s="302">
        <f>SUM(B266:B267)</f>
        <v>1.2927300540552982</v>
      </c>
      <c r="C268" s="299" t="str">
        <f>CONCATENATE("(",ROUND((B268/$H268)*100,1),")")</f>
        <v>(56.3)</v>
      </c>
      <c r="D268" s="302">
        <f>SUM(D266:D267)</f>
        <v>0.30293393115630246</v>
      </c>
      <c r="E268" s="299" t="str">
        <f>CONCATENATE("(",ROUND((D268/$H268)*100,1),")")</f>
        <v>(13.2)</v>
      </c>
      <c r="F268" s="302">
        <f>SUM(F266:F267)</f>
        <v>0.70033601478839724</v>
      </c>
      <c r="G268" s="299" t="str">
        <f>CONCATENATE("(",ROUND((F268/$H268)*100,1),")")</f>
        <v>(30.5)</v>
      </c>
      <c r="H268" s="302">
        <f>SUM(H266:H267)</f>
        <v>2.295999999999998</v>
      </c>
      <c r="I268" s="299" t="str">
        <f>CONCATENATE("(",ROUND((H268/$H268)*100,1),")")</f>
        <v>(100)</v>
      </c>
      <c r="K268" s="302">
        <f t="shared" si="207"/>
        <v>2.200613906614346E-2</v>
      </c>
      <c r="L268" s="302">
        <f t="shared" si="208"/>
        <v>1.1753069939586247E-2</v>
      </c>
      <c r="M268" s="302">
        <f t="shared" si="209"/>
        <v>8.2407909942708857E-3</v>
      </c>
      <c r="N268" s="302">
        <f t="shared" si="210"/>
        <v>4.2000000000000592E-2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0.8208566422120368</v>
      </c>
      <c r="C271" s="299" t="str">
        <f>CONCATENATE("(",ROUND((B271/$H273)*100,1),")")</f>
        <v>(35.1)</v>
      </c>
      <c r="D271" s="302">
        <f>'Ind T6'!W108</f>
        <v>7.9657992081000231E-2</v>
      </c>
      <c r="E271" s="299" t="str">
        <f>CONCATENATE("(",ROUND((D271/$H273)*100,1),")")</f>
        <v>(3.4)</v>
      </c>
      <c r="F271" s="302">
        <f>'Ind T6'!X108</f>
        <v>0.46596132132322277</v>
      </c>
      <c r="G271" s="299" t="str">
        <f>CONCATENATE("(",ROUND((F271/$H273)*100,1),")")</f>
        <v>(19.9)</v>
      </c>
      <c r="H271" s="302">
        <f>SUM(B271,D271,F271)</f>
        <v>1.3664759556162598</v>
      </c>
      <c r="I271" s="299" t="str">
        <f>CONCATENATE("(",ROUND((H271/$H273)*100,1),")")</f>
        <v>(58.4)</v>
      </c>
      <c r="K271" s="302">
        <f>B271-B261</f>
        <v>-1.1665525275915356E-2</v>
      </c>
      <c r="L271" s="302">
        <f>D271-D261</f>
        <v>8.6148886321188722E-3</v>
      </c>
      <c r="M271" s="302">
        <f>F271-F261</f>
        <v>8.3467892963606793E-3</v>
      </c>
      <c r="N271" s="302">
        <f>SUM(K271:M271)</f>
        <v>5.2961526525641955E-3</v>
      </c>
    </row>
    <row r="272" spans="1:14" x14ac:dyDescent="0.2">
      <c r="A272" s="282" t="s">
        <v>365</v>
      </c>
      <c r="B272" s="302">
        <f>'Ind T6'!V107</f>
        <v>0.49387955090940477</v>
      </c>
      <c r="C272" s="299" t="str">
        <f>CONCATENATE("(",ROUND((B272/$H273)*100,1),")")</f>
        <v>(21.1)</v>
      </c>
      <c r="D272" s="302">
        <f>'Ind T6'!W107</f>
        <v>0.23502900901488846</v>
      </c>
      <c r="E272" s="299" t="str">
        <f>CONCATENATE("(",ROUND((D272/$H273)*100,1),")")</f>
        <v>(10.1)</v>
      </c>
      <c r="F272" s="302">
        <f>'Ind T6'!X107</f>
        <v>0.24261548445944534</v>
      </c>
      <c r="G272" s="299" t="str">
        <f>CONCATENATE("(",ROUND((F272/$H273)*100,1),")")</f>
        <v>(10.4)</v>
      </c>
      <c r="H272" s="302">
        <f t="shared" ref="H272" si="211">SUM(B272,D272,F272)</f>
        <v>0.97152404438373863</v>
      </c>
      <c r="I272" s="299" t="str">
        <f>CONCATENATE("(",ROUND((H272/$H273)*100,1),")")</f>
        <v>(41.6)</v>
      </c>
      <c r="K272" s="302">
        <f t="shared" ref="K272:K273" si="212">B272-B262</f>
        <v>4.4546740666437379E-3</v>
      </c>
      <c r="L272" s="302">
        <f t="shared" ref="L272:L273" si="213">D272-D262</f>
        <v>4.3282700931274176E-3</v>
      </c>
      <c r="M272" s="302">
        <f t="shared" ref="M272:M273" si="214">F272-F262</f>
        <v>-1.3079096812342123E-2</v>
      </c>
      <c r="N272" s="302">
        <f t="shared" ref="N272:N273" si="215">SUM(K272:M272)</f>
        <v>-4.296152652570967E-3</v>
      </c>
    </row>
    <row r="273" spans="1:14" x14ac:dyDescent="0.2">
      <c r="A273" s="282" t="s">
        <v>363</v>
      </c>
      <c r="B273" s="302">
        <f>SUM(B271:B272)</f>
        <v>1.3147361931214416</v>
      </c>
      <c r="C273" s="299" t="str">
        <f>CONCATENATE("(",ROUND((B273/$H273)*100,1),")")</f>
        <v>(56.2)</v>
      </c>
      <c r="D273" s="302">
        <f>SUM(D271:D272)</f>
        <v>0.31468700109588871</v>
      </c>
      <c r="E273" s="299" t="str">
        <f>CONCATENATE("(",ROUND((D273/$H273)*100,1),")")</f>
        <v>(13.5)</v>
      </c>
      <c r="F273" s="302">
        <f>SUM(F271:F272)</f>
        <v>0.70857680578266813</v>
      </c>
      <c r="G273" s="299" t="str">
        <f>CONCATENATE("(",ROUND((F273/$H273)*100,1),")")</f>
        <v>(30.3)</v>
      </c>
      <c r="H273" s="302">
        <f>SUM(H271:H272)</f>
        <v>2.3379999999999983</v>
      </c>
      <c r="I273" s="299" t="str">
        <f>CONCATENATE("(",ROUND((H273/$H273)*100,1),")")</f>
        <v>(100)</v>
      </c>
      <c r="K273" s="302">
        <f t="shared" si="212"/>
        <v>-7.2108512092714516E-3</v>
      </c>
      <c r="L273" s="302">
        <f t="shared" si="213"/>
        <v>1.2943158725246318E-2</v>
      </c>
      <c r="M273" s="302">
        <f t="shared" si="214"/>
        <v>-4.7323075159814154E-3</v>
      </c>
      <c r="N273" s="302">
        <f t="shared" si="215"/>
        <v>9.9999999999345057E-4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4.9839260896759292</v>
      </c>
      <c r="C282" s="299" t="str">
        <f>CONCATENATE("(",ROUND((B282/$H284)*100,1),")")</f>
        <v>(64.8)</v>
      </c>
      <c r="D282" s="302">
        <f>'Ind T6'!M117</f>
        <v>0.32975188041364462</v>
      </c>
      <c r="E282" s="299" t="str">
        <f>CONCATENATE("(",ROUND((D282/$H284)*100,1),")")</f>
        <v>(4.3)</v>
      </c>
      <c r="F282" s="302">
        <f>'Ind T6'!N117</f>
        <v>0.49995420929069689</v>
      </c>
      <c r="G282" s="299" t="str">
        <f>CONCATENATE("(",ROUND((F282/$H284)*100,1),")")</f>
        <v>(6.5)</v>
      </c>
      <c r="H282" s="302">
        <f>SUM(B282,D282,F282)</f>
        <v>5.8136321793802708</v>
      </c>
      <c r="I282" s="299" t="str">
        <f>CONCATENATE("(",ROUND((H282/$H284)*100,1),")")</f>
        <v>(75.6)</v>
      </c>
      <c r="K282" s="302">
        <f>B287-B282</f>
        <v>0.31382826196394387</v>
      </c>
      <c r="L282" s="302">
        <f>D287-D282</f>
        <v>2.6085667541869695E-2</v>
      </c>
      <c r="M282" s="302">
        <f>F287-F282</f>
        <v>4.7845118157641586E-2</v>
      </c>
      <c r="N282" s="302">
        <f>SUM(K282:M282)</f>
        <v>0.38775904766345515</v>
      </c>
    </row>
    <row r="283" spans="1:14" x14ac:dyDescent="0.2">
      <c r="A283" s="282" t="s">
        <v>365</v>
      </c>
      <c r="B283" s="302">
        <f>'Ind T6'!L116</f>
        <v>1.3796557199094988</v>
      </c>
      <c r="C283" s="299" t="str">
        <f>CONCATENATE("(",ROUND((B283/$H284)*100,1),")")</f>
        <v>(17.9)</v>
      </c>
      <c r="D283" s="302">
        <f>'Ind T6'!M116</f>
        <v>0.42574793076552181</v>
      </c>
      <c r="E283" s="299" t="str">
        <f>CONCATENATE("(",ROUND((D283/$H284)*100,1),")")</f>
        <v>(5.5)</v>
      </c>
      <c r="F283" s="302">
        <f>'Ind T6'!N116</f>
        <v>7.3964169944706934E-2</v>
      </c>
      <c r="G283" s="299" t="str">
        <f>CONCATENATE("(",ROUND((F283/$H284)*100,1),")")</f>
        <v>(1)</v>
      </c>
      <c r="H283" s="302">
        <f t="shared" ref="H283" si="216">SUM(B283,D283,F283)</f>
        <v>1.8793678206197275</v>
      </c>
      <c r="I283" s="299" t="str">
        <f>CONCATENATE("(",ROUND((H283/$H284)*100,1),")")</f>
        <v>(24.4)</v>
      </c>
      <c r="K283" s="302">
        <f t="shared" ref="K283:K284" si="217">B288-B283</f>
        <v>0.13210435002780452</v>
      </c>
      <c r="L283" s="302">
        <f t="shared" ref="L283:L284" si="218">D288-D283</f>
        <v>2.3750358198355526E-2</v>
      </c>
      <c r="M283" s="302">
        <f t="shared" ref="M283:M284" si="219">F288-F283</f>
        <v>6.3862441103929718E-3</v>
      </c>
      <c r="N283" s="302">
        <f t="shared" ref="N283:N284" si="220">SUM(K283:M283)</f>
        <v>0.162240952336553</v>
      </c>
    </row>
    <row r="284" spans="1:14" x14ac:dyDescent="0.2">
      <c r="A284" s="282" t="s">
        <v>363</v>
      </c>
      <c r="B284" s="302">
        <f>SUM(B282:B283)</f>
        <v>6.363581809585428</v>
      </c>
      <c r="C284" s="299" t="str">
        <f>CONCATENATE("(",ROUND((B284/$H284)*100,1),")")</f>
        <v>(82.7)</v>
      </c>
      <c r="D284" s="302">
        <f>SUM(D282:D283)</f>
        <v>0.75549981117916643</v>
      </c>
      <c r="E284" s="299" t="str">
        <f>CONCATENATE("(",ROUND((D284/$H284)*100,1),")")</f>
        <v>(9.8)</v>
      </c>
      <c r="F284" s="302">
        <f>SUM(F282:F283)</f>
        <v>0.57391837923540379</v>
      </c>
      <c r="G284" s="299" t="str">
        <f>CONCATENATE("(",ROUND((F284/$H284)*100,1),")")</f>
        <v>(7.5)</v>
      </c>
      <c r="H284" s="302">
        <f>SUM(H282:H283)</f>
        <v>7.6929999999999978</v>
      </c>
      <c r="I284" s="299" t="str">
        <f>CONCATENATE("(",ROUND((H284/$H284)*100,1),")")</f>
        <v>(100)</v>
      </c>
      <c r="K284" s="302">
        <f t="shared" si="217"/>
        <v>0.44593261199174883</v>
      </c>
      <c r="L284" s="302">
        <f t="shared" si="218"/>
        <v>4.9836025740225276E-2</v>
      </c>
      <c r="M284" s="302">
        <f t="shared" si="219"/>
        <v>5.42313622680346E-2</v>
      </c>
      <c r="N284" s="302">
        <f t="shared" si="220"/>
        <v>0.5500000000000087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5.2977543516398731</v>
      </c>
      <c r="C287" s="299" t="str">
        <f>CONCATENATE("(",ROUND((B287/$H289)*100,1),")")</f>
        <v>(64.3)</v>
      </c>
      <c r="D287" s="302">
        <f>'Ind T6'!R117</f>
        <v>0.35583754795551431</v>
      </c>
      <c r="E287" s="299" t="str">
        <f>CONCATENATE("(",ROUND((D287/$H289)*100,1),")")</f>
        <v>(4.3)</v>
      </c>
      <c r="F287" s="302">
        <f>'Ind T6'!S117</f>
        <v>0.54779932744833848</v>
      </c>
      <c r="G287" s="299" t="str">
        <f>CONCATENATE("(",ROUND((F287/$H289)*100,1),")")</f>
        <v>(6.6)</v>
      </c>
      <c r="H287" s="302">
        <f>SUM(B287,D287,F287)</f>
        <v>6.2013912270437253</v>
      </c>
      <c r="I287" s="299" t="str">
        <f>CONCATENATE("(",ROUND((H287/$H289)*100,1),")")</f>
        <v>(75.2)</v>
      </c>
      <c r="K287" s="302">
        <f>B292-B287</f>
        <v>0.26369837993166012</v>
      </c>
      <c r="L287" s="302">
        <f>D292-D287</f>
        <v>2.4826008694950719E-2</v>
      </c>
      <c r="M287" s="302">
        <f>F292-F287</f>
        <v>4.657224405305771E-2</v>
      </c>
      <c r="N287" s="302">
        <f>SUM(K287:M287)</f>
        <v>0.33509663267966855</v>
      </c>
    </row>
    <row r="288" spans="1:14" x14ac:dyDescent="0.2">
      <c r="A288" s="282" t="s">
        <v>365</v>
      </c>
      <c r="B288" s="302">
        <f>'Ind T6'!Q116</f>
        <v>1.5117600699373033</v>
      </c>
      <c r="C288" s="299" t="str">
        <f>CONCATENATE("(",ROUND((B288/$H289)*100,1),")")</f>
        <v>(18.3)</v>
      </c>
      <c r="D288" s="302">
        <f>'Ind T6'!R116</f>
        <v>0.44949828896387733</v>
      </c>
      <c r="E288" s="299" t="str">
        <f>CONCATENATE("(",ROUND((D288/$H289)*100,1),")")</f>
        <v>(5.5)</v>
      </c>
      <c r="F288" s="302">
        <f>'Ind T6'!S116</f>
        <v>8.0350414055099906E-2</v>
      </c>
      <c r="G288" s="299" t="str">
        <f>CONCATENATE("(",ROUND((F288/$H289)*100,1),")")</f>
        <v>(1)</v>
      </c>
      <c r="H288" s="302">
        <f t="shared" ref="H288" si="221">SUM(B288,D288,F288)</f>
        <v>2.0416087729562804</v>
      </c>
      <c r="I288" s="299" t="str">
        <f>CONCATENATE("(",ROUND((H288/$H289)*100,1),")")</f>
        <v>(24.8)</v>
      </c>
      <c r="K288" s="302">
        <f t="shared" ref="K288:K289" si="222">B293-B288</f>
        <v>0.16148633292822212</v>
      </c>
      <c r="L288" s="302">
        <f t="shared" ref="L288:L289" si="223">D293-D288</f>
        <v>1.1259635948026925E-2</v>
      </c>
      <c r="M288" s="302">
        <f t="shared" ref="M288:M289" si="224">F293-F288</f>
        <v>5.1573984440902026E-3</v>
      </c>
      <c r="N288" s="302">
        <f t="shared" ref="N288:N289" si="225">SUM(K288:M288)</f>
        <v>0.17790336732033923</v>
      </c>
    </row>
    <row r="289" spans="1:14" x14ac:dyDescent="0.2">
      <c r="A289" s="282" t="s">
        <v>363</v>
      </c>
      <c r="B289" s="302">
        <f>SUM(B287:B288)</f>
        <v>6.8095144215771768</v>
      </c>
      <c r="C289" s="299" t="str">
        <f>CONCATENATE("(",ROUND((B289/$H289)*100,1),")")</f>
        <v>(82.6)</v>
      </c>
      <c r="D289" s="302">
        <f>SUM(D287:D288)</f>
        <v>0.8053358369193917</v>
      </c>
      <c r="E289" s="299" t="str">
        <f>CONCATENATE("(",ROUND((D289/$H289)*100,1),")")</f>
        <v>(9.8)</v>
      </c>
      <c r="F289" s="302">
        <f>SUM(F287:F288)</f>
        <v>0.62814974150343839</v>
      </c>
      <c r="G289" s="299" t="str">
        <f>CONCATENATE("(",ROUND((F289/$H289)*100,1),")")</f>
        <v>(7.6)</v>
      </c>
      <c r="H289" s="302">
        <f>SUM(H287:H288)</f>
        <v>8.2430000000000057</v>
      </c>
      <c r="I289" s="299" t="str">
        <f>CONCATENATE("(",ROUND((H289/$H289)*100,1),")")</f>
        <v>(100)</v>
      </c>
      <c r="K289" s="302">
        <f t="shared" si="222"/>
        <v>0.42518471285988202</v>
      </c>
      <c r="L289" s="302">
        <f t="shared" si="223"/>
        <v>3.6085644642977588E-2</v>
      </c>
      <c r="M289" s="302">
        <f t="shared" si="224"/>
        <v>5.1729642497147954E-2</v>
      </c>
      <c r="N289" s="302">
        <f t="shared" si="225"/>
        <v>0.51300000000000756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5.5614527315715332</v>
      </c>
      <c r="C292" s="299" t="str">
        <f>CONCATENATE("(",ROUND((B292/$H294)*100,1),")")</f>
        <v>(63.5)</v>
      </c>
      <c r="D292" s="302">
        <f>'Ind T6'!W117</f>
        <v>0.38066355665046503</v>
      </c>
      <c r="E292" s="299" t="str">
        <f>CONCATENATE("(",ROUND((D292/$H294)*100,1),")")</f>
        <v>(4.3)</v>
      </c>
      <c r="F292" s="302">
        <f>'Ind T6'!X117</f>
        <v>0.59437157150139619</v>
      </c>
      <c r="G292" s="299" t="str">
        <f>CONCATENATE("(",ROUND((F292/$H294)*100,1),")")</f>
        <v>(6.8)</v>
      </c>
      <c r="H292" s="302">
        <f>SUM(B292,D292,F292)</f>
        <v>6.536487859723394</v>
      </c>
      <c r="I292" s="299" t="str">
        <f>CONCATENATE("(",ROUND((H292/$H294)*100,1),")")</f>
        <v>(74.7)</v>
      </c>
      <c r="K292" s="302">
        <f>B292-B282</f>
        <v>0.57752664189560399</v>
      </c>
      <c r="L292" s="302">
        <f>D292-D282</f>
        <v>5.0911676236820413E-2</v>
      </c>
      <c r="M292" s="302">
        <f>F292-F282</f>
        <v>9.4417362210699296E-2</v>
      </c>
      <c r="N292" s="302">
        <f>SUM(K292:M292)</f>
        <v>0.72285568034312375</v>
      </c>
    </row>
    <row r="293" spans="1:14" x14ac:dyDescent="0.2">
      <c r="A293" s="282" t="s">
        <v>365</v>
      </c>
      <c r="B293" s="302">
        <f>'Ind T6'!V116</f>
        <v>1.6732464028655254</v>
      </c>
      <c r="C293" s="299" t="str">
        <f>CONCATENATE("(",ROUND((B293/$H294)*100,1),")")</f>
        <v>(19.1)</v>
      </c>
      <c r="D293" s="302">
        <f>'Ind T6'!W116</f>
        <v>0.46075792491190426</v>
      </c>
      <c r="E293" s="299" t="str">
        <f>CONCATENATE("(",ROUND((D293/$H294)*100,1),")")</f>
        <v>(5.3)</v>
      </c>
      <c r="F293" s="302">
        <f>'Ind T6'!X116</f>
        <v>8.5507812499190108E-2</v>
      </c>
      <c r="G293" s="299" t="str">
        <f>CONCATENATE("(",ROUND((F293/$H294)*100,1),")")</f>
        <v>(1)</v>
      </c>
      <c r="H293" s="302">
        <f t="shared" ref="H293" si="226">SUM(B293,D293,F293)</f>
        <v>2.2195121402766196</v>
      </c>
      <c r="I293" s="299" t="str">
        <f>CONCATENATE("(",ROUND((H293/$H294)*100,1),")")</f>
        <v>(25.3)</v>
      </c>
      <c r="K293" s="302">
        <f t="shared" ref="K293:K294" si="227">B293-B283</f>
        <v>0.29359068295602664</v>
      </c>
      <c r="L293" s="302">
        <f t="shared" ref="L293:L294" si="228">D293-D283</f>
        <v>3.500999414638245E-2</v>
      </c>
      <c r="M293" s="302">
        <f t="shared" ref="M293:M294" si="229">F293-F283</f>
        <v>1.1543642554483174E-2</v>
      </c>
      <c r="N293" s="302">
        <f t="shared" ref="N293:N294" si="230">SUM(K293:M293)</f>
        <v>0.34014431965689229</v>
      </c>
    </row>
    <row r="294" spans="1:14" x14ac:dyDescent="0.2">
      <c r="A294" s="282" t="s">
        <v>363</v>
      </c>
      <c r="B294" s="302">
        <f>SUM(B292:B293)</f>
        <v>7.2346991344370588</v>
      </c>
      <c r="C294" s="299" t="str">
        <f>CONCATENATE("(",ROUND((B294/$H294)*100,1),")")</f>
        <v>(82.6)</v>
      </c>
      <c r="D294" s="302">
        <f>SUM(D292:D293)</f>
        <v>0.84142148156236929</v>
      </c>
      <c r="E294" s="299" t="str">
        <f>CONCATENATE("(",ROUND((D294/$H294)*100,1),")")</f>
        <v>(9.6)</v>
      </c>
      <c r="F294" s="302">
        <f>SUM(F292:F293)</f>
        <v>0.67987938400058634</v>
      </c>
      <c r="G294" s="299" t="str">
        <f>CONCATENATE("(",ROUND((F294/$H294)*100,1),")")</f>
        <v>(7.8)</v>
      </c>
      <c r="H294" s="302">
        <f>SUM(H292:H293)</f>
        <v>8.7560000000000144</v>
      </c>
      <c r="I294" s="299" t="str">
        <f>CONCATENATE("(",ROUND((H294/$H294)*100,1),")")</f>
        <v>(100)</v>
      </c>
      <c r="K294" s="302">
        <f t="shared" si="227"/>
        <v>0.87111732485163085</v>
      </c>
      <c r="L294" s="302">
        <f t="shared" si="228"/>
        <v>8.5921670383202864E-2</v>
      </c>
      <c r="M294" s="302">
        <f t="shared" si="229"/>
        <v>0.10596100476518255</v>
      </c>
      <c r="N294" s="302">
        <f t="shared" si="230"/>
        <v>1.0630000000000162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4.1918686244872694</v>
      </c>
      <c r="C303" s="299" t="str">
        <f>CONCATENATE("(",ROUND((B303/$H305)*100,1),")")</f>
        <v>(41.6)</v>
      </c>
      <c r="D303" s="302">
        <f>'Ind T6'!M126</f>
        <v>0.23382771395094912</v>
      </c>
      <c r="E303" s="299" t="str">
        <f>CONCATENATE("(",ROUND((D303/$H305)*100,1),")")</f>
        <v>(2.3)</v>
      </c>
      <c r="F303" s="302">
        <f>'Ind T6'!N126</f>
        <v>0.31465370987354685</v>
      </c>
      <c r="G303" s="299" t="str">
        <f>CONCATENATE("(",ROUND((F303/$H305)*100,1),")")</f>
        <v>(3.1)</v>
      </c>
      <c r="H303" s="302">
        <f>SUM(B303,D303,F303)</f>
        <v>4.7403500483117647</v>
      </c>
      <c r="I303" s="299" t="str">
        <f>CONCATENATE("(",ROUND((H303/$H305)*100,1),")")</f>
        <v>(47.1)</v>
      </c>
      <c r="K303" s="302">
        <f>B308-B303</f>
        <v>4.0964089818301019E-2</v>
      </c>
      <c r="L303" s="302">
        <f>D308-D303</f>
        <v>1.2081514908190621E-2</v>
      </c>
      <c r="M303" s="302">
        <f>F308-F303</f>
        <v>1.881923450866968E-2</v>
      </c>
      <c r="N303" s="302">
        <f>SUM(K303:M303)</f>
        <v>7.1864839235161321E-2</v>
      </c>
    </row>
    <row r="304" spans="1:14" x14ac:dyDescent="0.2">
      <c r="A304" s="282" t="s">
        <v>365</v>
      </c>
      <c r="B304" s="302">
        <f>'Ind T6'!L125</f>
        <v>3.5332313701026048</v>
      </c>
      <c r="C304" s="299" t="str">
        <f>CONCATENATE("(",ROUND((B304/$H305)*100,1),")")</f>
        <v>(35.1)</v>
      </c>
      <c r="D304" s="302">
        <f>'Ind T6'!M125</f>
        <v>1.519609819642384</v>
      </c>
      <c r="E304" s="299" t="str">
        <f>CONCATENATE("(",ROUND((D304/$H305)*100,1),")")</f>
        <v>(15.1)</v>
      </c>
      <c r="F304" s="302">
        <f>'Ind T6'!N125</f>
        <v>0.27680876194324106</v>
      </c>
      <c r="G304" s="299" t="str">
        <f>CONCATENATE("(",ROUND((F304/$H305)*100,1),")")</f>
        <v>(2.7)</v>
      </c>
      <c r="H304" s="302">
        <f t="shared" ref="H304" si="231">SUM(B304,D304,F304)</f>
        <v>5.3296499516882294</v>
      </c>
      <c r="I304" s="299" t="str">
        <f>CONCATENATE("(",ROUND((H304/$H305)*100,1),")")</f>
        <v>(52.9)</v>
      </c>
      <c r="K304" s="302">
        <f t="shared" ref="K304:K305" si="232">B309-B304</f>
        <v>1.9121651001500428E-2</v>
      </c>
      <c r="L304" s="302">
        <f t="shared" ref="L304:L305" si="233">D309-D304</f>
        <v>-8.1545263409161794E-3</v>
      </c>
      <c r="M304" s="302">
        <f t="shared" ref="M304:M305" si="234">F309-F304</f>
        <v>1.416803610426276E-2</v>
      </c>
      <c r="N304" s="302">
        <f t="shared" ref="N304:N305" si="235">SUM(K304:M304)</f>
        <v>2.5135160764847009E-2</v>
      </c>
    </row>
    <row r="305" spans="1:14" x14ac:dyDescent="0.2">
      <c r="A305" s="282" t="s">
        <v>363</v>
      </c>
      <c r="B305" s="302">
        <f>SUM(B303:B304)</f>
        <v>7.7250999945898737</v>
      </c>
      <c r="C305" s="299" t="str">
        <f>CONCATENATE("(",ROUND((B305/$H305)*100,1),")")</f>
        <v>(76.7)</v>
      </c>
      <c r="D305" s="302">
        <f>SUM(D303:D304)</f>
        <v>1.753437533593333</v>
      </c>
      <c r="E305" s="299" t="str">
        <f>CONCATENATE("(",ROUND((D305/$H305)*100,1),")")</f>
        <v>(17.4)</v>
      </c>
      <c r="F305" s="302">
        <f>SUM(F303:F304)</f>
        <v>0.5914624718167879</v>
      </c>
      <c r="G305" s="299" t="str">
        <f>CONCATENATE("(",ROUND((F305/$H305)*100,1),")")</f>
        <v>(5.9)</v>
      </c>
      <c r="H305" s="302">
        <f>SUM(H303:H304)</f>
        <v>10.069999999999993</v>
      </c>
      <c r="I305" s="299" t="str">
        <f>CONCATENATE("(",ROUND((H305/$H305)*100,1),")")</f>
        <v>(100)</v>
      </c>
      <c r="K305" s="302">
        <f t="shared" si="232"/>
        <v>6.0085740819801892E-2</v>
      </c>
      <c r="L305" s="302">
        <f t="shared" si="233"/>
        <v>3.9269885672745808E-3</v>
      </c>
      <c r="M305" s="302">
        <f t="shared" si="234"/>
        <v>3.2987270612932496E-2</v>
      </c>
      <c r="N305" s="302">
        <f t="shared" si="235"/>
        <v>9.7000000000008968E-2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4.2328327143055704</v>
      </c>
      <c r="C308" s="299" t="str">
        <f>CONCATENATE("(",ROUND((B308/$H310)*100,1),")")</f>
        <v>(41.6)</v>
      </c>
      <c r="D308" s="302">
        <f>'Ind T6'!R126</f>
        <v>0.24590922885913974</v>
      </c>
      <c r="E308" s="299" t="str">
        <f>CONCATENATE("(",ROUND((D308/$H310)*100,1),")")</f>
        <v>(2.4)</v>
      </c>
      <c r="F308" s="302">
        <f>'Ind T6'!S126</f>
        <v>0.33347294438221653</v>
      </c>
      <c r="G308" s="299" t="str">
        <f>CONCATENATE("(",ROUND((F308/$H310)*100,1),")")</f>
        <v>(3.3)</v>
      </c>
      <c r="H308" s="302">
        <f>SUM(B308,D308,F308)</f>
        <v>4.8122148875469266</v>
      </c>
      <c r="I308" s="299" t="str">
        <f>CONCATENATE("(",ROUND((H308/$H310)*100,1),")")</f>
        <v>(47.3)</v>
      </c>
      <c r="K308" s="302">
        <f>B313-B308</f>
        <v>-8.4835858718249391E-2</v>
      </c>
      <c r="L308" s="302">
        <f>D313-D308</f>
        <v>1.1592709277842339E-2</v>
      </c>
      <c r="M308" s="302">
        <f>F313-F308</f>
        <v>6.5755227327311538E-3</v>
      </c>
      <c r="N308" s="302">
        <f>SUM(K308:M308)</f>
        <v>-6.6667626707675898E-2</v>
      </c>
    </row>
    <row r="309" spans="1:14" x14ac:dyDescent="0.2">
      <c r="A309" s="282" t="s">
        <v>365</v>
      </c>
      <c r="B309" s="302">
        <f>'Ind T6'!Q125</f>
        <v>3.5523530211041052</v>
      </c>
      <c r="C309" s="299" t="str">
        <f>CONCATENATE("(",ROUND((B309/$H310)*100,1),")")</f>
        <v>(34.9)</v>
      </c>
      <c r="D309" s="302">
        <f>'Ind T6'!R125</f>
        <v>1.5114552933014678</v>
      </c>
      <c r="E309" s="299" t="str">
        <f>CONCATENATE("(",ROUND((D309/$H310)*100,1),")")</f>
        <v>(14.9)</v>
      </c>
      <c r="F309" s="302">
        <f>'Ind T6'!S125</f>
        <v>0.29097679804750382</v>
      </c>
      <c r="G309" s="299" t="str">
        <f>CONCATENATE("(",ROUND((F309/$H310)*100,1),")")</f>
        <v>(2.9)</v>
      </c>
      <c r="H309" s="302">
        <f t="shared" ref="H309" si="236">SUM(B309,D309,F309)</f>
        <v>5.3547851124530776</v>
      </c>
      <c r="I309" s="299" t="str">
        <f>CONCATENATE("(",ROUND((H309/$H310)*100,1),")")</f>
        <v>(52.7)</v>
      </c>
      <c r="K309" s="302">
        <f t="shared" ref="K309:K310" si="237">B314-B309</f>
        <v>-8.2291488443123395E-2</v>
      </c>
      <c r="L309" s="302">
        <f t="shared" ref="L309:L310" si="238">D314-D309</f>
        <v>-4.8584891334352731E-2</v>
      </c>
      <c r="M309" s="302">
        <f t="shared" ref="M309:M310" si="239">F314-F309</f>
        <v>-1.4559935148276693E-3</v>
      </c>
      <c r="N309" s="302">
        <f t="shared" ref="N309:N310" si="240">SUM(K309:M309)</f>
        <v>-0.1323323732923038</v>
      </c>
    </row>
    <row r="310" spans="1:14" x14ac:dyDescent="0.2">
      <c r="A310" s="282" t="s">
        <v>363</v>
      </c>
      <c r="B310" s="302">
        <f>SUM(B308:B309)</f>
        <v>7.7851857354096756</v>
      </c>
      <c r="C310" s="299" t="str">
        <f>CONCATENATE("(",ROUND((B310/$H310)*100,1),")")</f>
        <v>(76.6)</v>
      </c>
      <c r="D310" s="302">
        <f>SUM(D308:D309)</f>
        <v>1.7573645221606076</v>
      </c>
      <c r="E310" s="299" t="str">
        <f>CONCATENATE("(",ROUND((D310/$H310)*100,1),")")</f>
        <v>(17.3)</v>
      </c>
      <c r="F310" s="302">
        <f>SUM(F308:F309)</f>
        <v>0.6244497424297204</v>
      </c>
      <c r="G310" s="299" t="str">
        <f>CONCATENATE("(",ROUND((F310/$H310)*100,1),")")</f>
        <v>(6.1)</v>
      </c>
      <c r="H310" s="302">
        <f>SUM(H308:H309)</f>
        <v>10.167000000000005</v>
      </c>
      <c r="I310" s="299" t="str">
        <f>CONCATENATE("(",ROUND((H310/$H310)*100,1),")")</f>
        <v>(100)</v>
      </c>
      <c r="K310" s="302">
        <f t="shared" si="237"/>
        <v>-0.16712734716137323</v>
      </c>
      <c r="L310" s="302">
        <f t="shared" si="238"/>
        <v>-3.6992182056510448E-2</v>
      </c>
      <c r="M310" s="302">
        <f t="shared" si="239"/>
        <v>5.1195292179033736E-3</v>
      </c>
      <c r="N310" s="302">
        <f t="shared" si="240"/>
        <v>-0.1989999999999803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4.147996855587321</v>
      </c>
      <c r="C313" s="299" t="str">
        <f>CONCATENATE("(",ROUND((B313/$H315)*100,1),")")</f>
        <v>(41.6)</v>
      </c>
      <c r="D313" s="302">
        <f>'Ind T6'!W126</f>
        <v>0.25750193813698208</v>
      </c>
      <c r="E313" s="299" t="str">
        <f>CONCATENATE("(",ROUND((D313/$H315)*100,1),")")</f>
        <v>(2.6)</v>
      </c>
      <c r="F313" s="302">
        <f>'Ind T6'!X126</f>
        <v>0.34004846711494768</v>
      </c>
      <c r="G313" s="299" t="str">
        <f>CONCATENATE("(",ROUND((F313/$H315)*100,1),")")</f>
        <v>(3.4)</v>
      </c>
      <c r="H313" s="302">
        <f>SUM(B313,D313,F313)</f>
        <v>4.7455472608392508</v>
      </c>
      <c r="I313" s="299" t="str">
        <f>CONCATENATE("(",ROUND((H313/$H315)*100,1),")")</f>
        <v>(47.6)</v>
      </c>
      <c r="K313" s="302">
        <f>B313-B303</f>
        <v>-4.3871768899948371E-2</v>
      </c>
      <c r="L313" s="302">
        <f>D313-D303</f>
        <v>2.3674224186032961E-2</v>
      </c>
      <c r="M313" s="302">
        <f>F313-F303</f>
        <v>2.5394757241400834E-2</v>
      </c>
      <c r="N313" s="302">
        <f>SUM(K313:M313)</f>
        <v>5.1972125274854231E-3</v>
      </c>
    </row>
    <row r="314" spans="1:14" x14ac:dyDescent="0.2">
      <c r="A314" s="282" t="s">
        <v>365</v>
      </c>
      <c r="B314" s="302">
        <f>'Ind T6'!V125</f>
        <v>3.4700615326609818</v>
      </c>
      <c r="C314" s="299" t="str">
        <f>CONCATENATE("(",ROUND((B314/$H315)*100,1),")")</f>
        <v>(34.8)</v>
      </c>
      <c r="D314" s="302">
        <f>'Ind T6'!W125</f>
        <v>1.462870401967115</v>
      </c>
      <c r="E314" s="299" t="str">
        <f>CONCATENATE("(",ROUND((D314/$H315)*100,1),")")</f>
        <v>(14.7)</v>
      </c>
      <c r="F314" s="302">
        <f>'Ind T6'!X125</f>
        <v>0.28952080453267615</v>
      </c>
      <c r="G314" s="299" t="str">
        <f>CONCATENATE("(",ROUND((F314/$H315)*100,1),")")</f>
        <v>(2.9)</v>
      </c>
      <c r="H314" s="302">
        <f t="shared" ref="H314" si="241">SUM(B314,D314,F314)</f>
        <v>5.2224527391607731</v>
      </c>
      <c r="I314" s="299" t="str">
        <f>CONCATENATE("(",ROUND((H314/$H315)*100,1),")")</f>
        <v>(52.4)</v>
      </c>
      <c r="K314" s="302">
        <f t="shared" ref="K314:K315" si="242">B314-B304</f>
        <v>-6.3169837441622967E-2</v>
      </c>
      <c r="L314" s="302">
        <f t="shared" ref="L314:L315" si="243">D314-D304</f>
        <v>-5.6739417675268911E-2</v>
      </c>
      <c r="M314" s="302">
        <f t="shared" ref="M314:M315" si="244">F314-F304</f>
        <v>1.2712042589435091E-2</v>
      </c>
      <c r="N314" s="302">
        <f t="shared" ref="N314:N315" si="245">SUM(K314:M314)</f>
        <v>-0.10719721252745679</v>
      </c>
    </row>
    <row r="315" spans="1:14" x14ac:dyDescent="0.2">
      <c r="A315" s="282" t="s">
        <v>363</v>
      </c>
      <c r="B315" s="302">
        <f>SUM(B313:B314)</f>
        <v>7.6180583882483024</v>
      </c>
      <c r="C315" s="299" t="str">
        <f>CONCATENATE("(",ROUND((B315/$H315)*100,1),")")</f>
        <v>(76.4)</v>
      </c>
      <c r="D315" s="302">
        <f>SUM(D313:D314)</f>
        <v>1.7203723401040971</v>
      </c>
      <c r="E315" s="299" t="str">
        <f>CONCATENATE("(",ROUND((D315/$H315)*100,1),")")</f>
        <v>(17.3)</v>
      </c>
      <c r="F315" s="302">
        <f>SUM(F313:F314)</f>
        <v>0.62956927164762377</v>
      </c>
      <c r="G315" s="299" t="str">
        <f>CONCATENATE("(",ROUND((F315/$H315)*100,1),")")</f>
        <v>(6.3)</v>
      </c>
      <c r="H315" s="302">
        <f>SUM(H313:H314)</f>
        <v>9.9680000000000248</v>
      </c>
      <c r="I315" s="299" t="str">
        <f>CONCATENATE("(",ROUND((H315/$H315)*100,1),")")</f>
        <v>(100)</v>
      </c>
      <c r="K315" s="302">
        <f t="shared" si="242"/>
        <v>-0.10704160634157134</v>
      </c>
      <c r="L315" s="302">
        <f t="shared" si="243"/>
        <v>-3.3065193489235867E-2</v>
      </c>
      <c r="M315" s="302">
        <f t="shared" si="244"/>
        <v>3.8106799830835869E-2</v>
      </c>
      <c r="N315" s="302">
        <f t="shared" si="245"/>
        <v>-0.10199999999997134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2.7306231168209529</v>
      </c>
      <c r="C324" s="299" t="str">
        <f>CONCATENATE("(",ROUND((B324/$H326)*100,1),")")</f>
        <v>(32.8)</v>
      </c>
      <c r="D324" s="302">
        <f>'Ind T6'!M135</f>
        <v>0.42844781495562939</v>
      </c>
      <c r="E324" s="299" t="str">
        <f>CONCATENATE("(",ROUND((D324/$H326)*100,1),")")</f>
        <v>(5.1)</v>
      </c>
      <c r="F324" s="302">
        <f>'Ind T6'!N135</f>
        <v>0.67599963753035597</v>
      </c>
      <c r="G324" s="299" t="str">
        <f>CONCATENATE("(",ROUND((F324/$H326)*100,1),")")</f>
        <v>(8.1)</v>
      </c>
      <c r="H324" s="302">
        <f>SUM(B324,D324,F324)</f>
        <v>3.8350705693069385</v>
      </c>
      <c r="I324" s="299" t="str">
        <f>CONCATENATE("(",ROUND((H324/$H326)*100,1),")")</f>
        <v>(46)</v>
      </c>
      <c r="K324" s="302">
        <f>B329-B324</f>
        <v>-0.36732993038792294</v>
      </c>
      <c r="L324" s="302">
        <f>D329-D324</f>
        <v>-5.65609452821067E-2</v>
      </c>
      <c r="M324" s="302">
        <f>F329-F324</f>
        <v>-6.0255602941555519E-2</v>
      </c>
      <c r="N324" s="302">
        <f>SUM(K324:M324)</f>
        <v>-0.48414647861158516</v>
      </c>
    </row>
    <row r="325" spans="1:14" x14ac:dyDescent="0.2">
      <c r="A325" s="282" t="s">
        <v>365</v>
      </c>
      <c r="B325" s="302">
        <f>'Ind T6'!L134</f>
        <v>2.1677306812258115</v>
      </c>
      <c r="C325" s="299" t="str">
        <f>CONCATENATE("(",ROUND((B325/$H326)*100,1),")")</f>
        <v>(26)</v>
      </c>
      <c r="D325" s="302">
        <f>'Ind T6'!M134</f>
        <v>1.0132441494591951</v>
      </c>
      <c r="E325" s="299" t="str">
        <f>CONCATENATE("(",ROUND((D325/$H326)*100,1),")")</f>
        <v>(12.2)</v>
      </c>
      <c r="F325" s="302">
        <f>'Ind T6'!N134</f>
        <v>1.3189546000080448</v>
      </c>
      <c r="G325" s="299" t="str">
        <f>CONCATENATE("(",ROUND((F325/$H326)*100,1),")")</f>
        <v>(15.8)</v>
      </c>
      <c r="H325" s="302">
        <f t="shared" ref="H325" si="246">SUM(B325,D325,F325)</f>
        <v>4.4999294306930508</v>
      </c>
      <c r="I325" s="299" t="str">
        <f>CONCATENATE("(",ROUND((H325/$H326)*100,1),")")</f>
        <v>(54)</v>
      </c>
      <c r="K325" s="302">
        <f t="shared" ref="K325:K326" si="247">B330-B325</f>
        <v>-0.223443801230091</v>
      </c>
      <c r="L325" s="302">
        <f t="shared" ref="L325:L326" si="248">D330-D325</f>
        <v>-0.17391744864623926</v>
      </c>
      <c r="M325" s="302">
        <f t="shared" ref="M325:M326" si="249">F330-F325</f>
        <v>-0.16049227151206846</v>
      </c>
      <c r="N325" s="302">
        <f t="shared" ref="N325:N326" si="250">SUM(K325:M325)</f>
        <v>-0.55785352138839872</v>
      </c>
    </row>
    <row r="326" spans="1:14" x14ac:dyDescent="0.2">
      <c r="A326" s="282" t="s">
        <v>363</v>
      </c>
      <c r="B326" s="302">
        <f>SUM(B324:B325)</f>
        <v>4.8983537980467649</v>
      </c>
      <c r="C326" s="299" t="str">
        <f>CONCATENATE("(",ROUND((B326/$H326)*100,1),")")</f>
        <v>(58.8)</v>
      </c>
      <c r="D326" s="302">
        <f>SUM(D324:D325)</f>
        <v>1.4416919644148245</v>
      </c>
      <c r="E326" s="299" t="str">
        <f>CONCATENATE("(",ROUND((D326/$H326)*100,1),")")</f>
        <v>(17.3)</v>
      </c>
      <c r="F326" s="302">
        <f>SUM(F324:F325)</f>
        <v>1.9949542375384008</v>
      </c>
      <c r="G326" s="299" t="str">
        <f>CONCATENATE("(",ROUND((F326/$H326)*100,1),")")</f>
        <v>(23.9)</v>
      </c>
      <c r="H326" s="302">
        <f>SUM(H324:H325)</f>
        <v>8.3349999999999902</v>
      </c>
      <c r="I326" s="299" t="str">
        <f>CONCATENATE("(",ROUND((H326/$H326)*100,1),")")</f>
        <v>(100)</v>
      </c>
      <c r="K326" s="302">
        <f t="shared" si="247"/>
        <v>-0.59077373161801461</v>
      </c>
      <c r="L326" s="302">
        <f t="shared" si="248"/>
        <v>-0.23047839392834613</v>
      </c>
      <c r="M326" s="302">
        <f t="shared" si="249"/>
        <v>-0.22074787445362398</v>
      </c>
      <c r="N326" s="302">
        <f t="shared" si="250"/>
        <v>-1.0419999999999847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2.36329318643303</v>
      </c>
      <c r="C329" s="299" t="str">
        <f>CONCATENATE("(",ROUND((B329/$H331)*100,1),")")</f>
        <v>(32.4)</v>
      </c>
      <c r="D329" s="302">
        <f>'Ind T6'!R135</f>
        <v>0.37188686967352269</v>
      </c>
      <c r="E329" s="299" t="str">
        <f>CONCATENATE("(",ROUND((D329/$H331)*100,1),")")</f>
        <v>(5.1)</v>
      </c>
      <c r="F329" s="302">
        <f>'Ind T6'!S135</f>
        <v>0.61574403458880045</v>
      </c>
      <c r="G329" s="299" t="str">
        <f>CONCATENATE("(",ROUND((F329/$H331)*100,1),")")</f>
        <v>(8.4)</v>
      </c>
      <c r="H329" s="302">
        <f>SUM(B329,D329,F329)</f>
        <v>3.3509240906953535</v>
      </c>
      <c r="I329" s="299" t="str">
        <f>CONCATENATE("(",ROUND((H329/$H331)*100,1),")")</f>
        <v>(45.9)</v>
      </c>
      <c r="K329" s="302">
        <f>B334-B329</f>
        <v>0.13338826857166852</v>
      </c>
      <c r="L329" s="302">
        <f>D334-D329</f>
        <v>2.8124551496447214E-2</v>
      </c>
      <c r="M329" s="302">
        <f>F334-F329</f>
        <v>9.1055807048548876E-2</v>
      </c>
      <c r="N329" s="302">
        <f>SUM(K329:M329)</f>
        <v>0.25256862711666461</v>
      </c>
    </row>
    <row r="330" spans="1:14" x14ac:dyDescent="0.2">
      <c r="A330" s="282" t="s">
        <v>365</v>
      </c>
      <c r="B330" s="302">
        <f>'Ind T6'!Q134</f>
        <v>1.9442868799957205</v>
      </c>
      <c r="C330" s="299" t="str">
        <f>CONCATENATE("(",ROUND((B330/$H331)*100,1),")")</f>
        <v>(26.7)</v>
      </c>
      <c r="D330" s="302">
        <f>'Ind T6'!R134</f>
        <v>0.83932670081295579</v>
      </c>
      <c r="E330" s="299" t="str">
        <f>CONCATENATE("(",ROUND((D330/$H331)*100,1),")")</f>
        <v>(11.5)</v>
      </c>
      <c r="F330" s="302">
        <f>'Ind T6'!S134</f>
        <v>1.1584623284959763</v>
      </c>
      <c r="G330" s="299" t="str">
        <f>CONCATENATE("(",ROUND((F330/$H331)*100,1),")")</f>
        <v>(15.9)</v>
      </c>
      <c r="H330" s="302">
        <f t="shared" ref="H330" si="251">SUM(B330,D330,F330)</f>
        <v>3.9420759093046525</v>
      </c>
      <c r="I330" s="299" t="str">
        <f>CONCATENATE("(",ROUND((H330/$H331)*100,1),")")</f>
        <v>(54.1)</v>
      </c>
      <c r="K330" s="302">
        <f t="shared" ref="K330:K331" si="252">B335-B330</f>
        <v>0.25596426571270015</v>
      </c>
      <c r="L330" s="302">
        <f t="shared" ref="L330:L331" si="253">D335-D330</f>
        <v>-2.7250783650589749E-2</v>
      </c>
      <c r="M330" s="302">
        <f t="shared" ref="M330:M331" si="254">F335-F330</f>
        <v>7.47178908212216E-2</v>
      </c>
      <c r="N330" s="302">
        <f t="shared" ref="N330:N331" si="255">SUM(K330:M330)</f>
        <v>0.303431372883332</v>
      </c>
    </row>
    <row r="331" spans="1:14" x14ac:dyDescent="0.2">
      <c r="A331" s="282" t="s">
        <v>363</v>
      </c>
      <c r="B331" s="302">
        <f>SUM(B329:B330)</f>
        <v>4.3075800664287502</v>
      </c>
      <c r="C331" s="299" t="str">
        <f>CONCATENATE("(",ROUND((B331/$H331)*100,1),")")</f>
        <v>(59.1)</v>
      </c>
      <c r="D331" s="302">
        <f>SUM(D329:D330)</f>
        <v>1.2112135704864784</v>
      </c>
      <c r="E331" s="299" t="str">
        <f>CONCATENATE("(",ROUND((D331/$H331)*100,1),")")</f>
        <v>(16.6)</v>
      </c>
      <c r="F331" s="302">
        <f>SUM(F329:F330)</f>
        <v>1.7742063630847769</v>
      </c>
      <c r="G331" s="299" t="str">
        <f>CONCATENATE("(",ROUND((F331/$H331)*100,1),")")</f>
        <v>(24.3)</v>
      </c>
      <c r="H331" s="302">
        <f>SUM(H329:H330)</f>
        <v>7.2930000000000064</v>
      </c>
      <c r="I331" s="299" t="str">
        <f>CONCATENATE("(",ROUND((H331/$H331)*100,1),")")</f>
        <v>(100)</v>
      </c>
      <c r="K331" s="302">
        <f t="shared" si="252"/>
        <v>0.38935253428436845</v>
      </c>
      <c r="L331" s="302">
        <f t="shared" si="253"/>
        <v>8.7376784585746492E-4</v>
      </c>
      <c r="M331" s="302">
        <f t="shared" si="254"/>
        <v>0.16577369786977036</v>
      </c>
      <c r="N331" s="302">
        <f t="shared" si="255"/>
        <v>0.55599999999999627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2.4966814550046985</v>
      </c>
      <c r="C334" s="299" t="str">
        <f>CONCATENATE("(",ROUND((B334/$H336)*100,1),")")</f>
        <v>(31.8)</v>
      </c>
      <c r="D334" s="302">
        <f>'Ind T6'!W135</f>
        <v>0.40001142116996991</v>
      </c>
      <c r="E334" s="299" t="str">
        <f>CONCATENATE("(",ROUND((D334/$H336)*100,1),")")</f>
        <v>(5.1)</v>
      </c>
      <c r="F334" s="302">
        <f>'Ind T6'!X135</f>
        <v>0.70679984163734932</v>
      </c>
      <c r="G334" s="299" t="str">
        <f>CONCATENATE("(",ROUND((F334/$H336)*100,1),")")</f>
        <v>(9)</v>
      </c>
      <c r="H334" s="302">
        <f>SUM(B334,D334,F334)</f>
        <v>3.603492717812018</v>
      </c>
      <c r="I334" s="299" t="str">
        <f>CONCATENATE("(",ROUND((H334/$H336)*100,1),")")</f>
        <v>(45.9)</v>
      </c>
      <c r="K334" s="302">
        <f>B334-B324</f>
        <v>-0.23394166181625442</v>
      </c>
      <c r="L334" s="302">
        <f>D334-D324</f>
        <v>-2.8436393785659486E-2</v>
      </c>
      <c r="M334" s="302">
        <f>F334-F324</f>
        <v>3.0800204106993356E-2</v>
      </c>
      <c r="N334" s="302">
        <f>SUM(K334:M334)</f>
        <v>-0.23157785149492055</v>
      </c>
    </row>
    <row r="335" spans="1:14" x14ac:dyDescent="0.2">
      <c r="A335" s="282" t="s">
        <v>365</v>
      </c>
      <c r="B335" s="302">
        <f>'Ind T6'!V134</f>
        <v>2.2002511457084206</v>
      </c>
      <c r="C335" s="299" t="str">
        <f>CONCATENATE("(",ROUND((B335/$H336)*100,1),")")</f>
        <v>(28)</v>
      </c>
      <c r="D335" s="302">
        <f>'Ind T6'!W134</f>
        <v>0.81207591716236605</v>
      </c>
      <c r="E335" s="299" t="str">
        <f>CONCATENATE("(",ROUND((D335/$H336)*100,1),")")</f>
        <v>(10.3)</v>
      </c>
      <c r="F335" s="302">
        <f>'Ind T6'!X134</f>
        <v>1.2331802193171979</v>
      </c>
      <c r="G335" s="299" t="str">
        <f>CONCATENATE("(",ROUND((F335/$H336)*100,1),")")</f>
        <v>(15.7)</v>
      </c>
      <c r="H335" s="302">
        <f>SUM(B335,D335,F335)</f>
        <v>4.2455072821879849</v>
      </c>
      <c r="I335" s="299" t="str">
        <f>CONCATENATE("(",ROUND((H335/$H336)*100,1),")")</f>
        <v>(54.1)</v>
      </c>
      <c r="K335" s="302">
        <f t="shared" ref="K335:K336" si="256">B335-B325</f>
        <v>3.2520464482609146E-2</v>
      </c>
      <c r="L335" s="302">
        <f t="shared" ref="L335:L336" si="257">D335-D325</f>
        <v>-0.20116823229682901</v>
      </c>
      <c r="M335" s="302">
        <f t="shared" ref="M335:M336" si="258">F335-F325</f>
        <v>-8.5774380690846863E-2</v>
      </c>
      <c r="N335" s="302">
        <f t="shared" ref="N335:N336" si="259">SUM(K335:M335)</f>
        <v>-0.25442214850506673</v>
      </c>
    </row>
    <row r="336" spans="1:14" x14ac:dyDescent="0.2">
      <c r="A336" s="282" t="s">
        <v>363</v>
      </c>
      <c r="B336" s="302">
        <f>SUM(B334:B335)</f>
        <v>4.6969326007131187</v>
      </c>
      <c r="C336" s="299" t="str">
        <f>CONCATENATE("(",ROUND((B336/$H336)*100,1),")")</f>
        <v>(59.8)</v>
      </c>
      <c r="D336" s="302">
        <f>SUM(D334:D335)</f>
        <v>1.2120873383323358</v>
      </c>
      <c r="E336" s="299" t="str">
        <f>CONCATENATE("(",ROUND((D336/$H336)*100,1),")")</f>
        <v>(15.4)</v>
      </c>
      <c r="F336" s="302">
        <f>SUM(F334:F335)</f>
        <v>1.9399800609545472</v>
      </c>
      <c r="G336" s="299" t="str">
        <f>CONCATENATE("(",ROUND((F336/$H336)*100,1),")")</f>
        <v>(24.7)</v>
      </c>
      <c r="H336" s="302">
        <f>SUM(H334:H335)</f>
        <v>7.8490000000000029</v>
      </c>
      <c r="I336" s="299" t="str">
        <f>CONCATENATE("(",ROUND((H336/$H336)*100,1),")")</f>
        <v>(100)</v>
      </c>
      <c r="K336" s="302">
        <f t="shared" si="256"/>
        <v>-0.20142119733364616</v>
      </c>
      <c r="L336" s="302">
        <f t="shared" si="257"/>
        <v>-0.22960462608248866</v>
      </c>
      <c r="M336" s="302">
        <f t="shared" si="258"/>
        <v>-5.4974176583853618E-2</v>
      </c>
      <c r="N336" s="302">
        <f t="shared" si="259"/>
        <v>-0.48599999999998844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11.947522451076532</v>
      </c>
      <c r="C345" s="299" t="str">
        <f>CONCATENATE("(",ROUND((B345/$H347)*100,1),")")</f>
        <v>(35.2)</v>
      </c>
      <c r="D345" s="302">
        <f>'Ind T6'!M144</f>
        <v>1.8479682254571621</v>
      </c>
      <c r="E345" s="299" t="str">
        <f>CONCATENATE("(",ROUND((D345/$H347)*100,1),")")</f>
        <v>(5.4)</v>
      </c>
      <c r="F345" s="302">
        <f>'Ind T6'!N144</f>
        <v>3.7204795030392486</v>
      </c>
      <c r="G345" s="299" t="str">
        <f>CONCATENATE("(",ROUND((F345/$H347)*100,1),")")</f>
        <v>(11)</v>
      </c>
      <c r="H345" s="302">
        <f>SUM(B345,D345,F345)</f>
        <v>17.515970179572943</v>
      </c>
      <c r="I345" s="299" t="str">
        <f>CONCATENATE("(",ROUND((H345/$H347)*100,1),")")</f>
        <v>(51.6)</v>
      </c>
      <c r="K345" s="302">
        <f>B350-B345</f>
        <v>0.27740177077626527</v>
      </c>
      <c r="L345" s="302">
        <f>D350-D345</f>
        <v>0.11312738933752531</v>
      </c>
      <c r="M345" s="302">
        <f>F350-F345</f>
        <v>0.22261024418545761</v>
      </c>
      <c r="N345" s="302">
        <f>SUM(K345:M345)</f>
        <v>0.61313940429924818</v>
      </c>
    </row>
    <row r="346" spans="1:14" x14ac:dyDescent="0.2">
      <c r="A346" s="282" t="s">
        <v>365</v>
      </c>
      <c r="B346" s="302">
        <f>'Ind T6'!L143</f>
        <v>10.136280519356051</v>
      </c>
      <c r="C346" s="299" t="str">
        <f>CONCATENATE("(",ROUND((B346/$H347)*100,1),")")</f>
        <v>(29.8)</v>
      </c>
      <c r="D346" s="302">
        <f>'Ind T6'!M143</f>
        <v>4.9944228191458429</v>
      </c>
      <c r="E346" s="299" t="str">
        <f>CONCATENATE("(",ROUND((D346/$H347)*100,1),")")</f>
        <v>(14.7)</v>
      </c>
      <c r="F346" s="302">
        <f>'Ind T6'!N143</f>
        <v>1.3283264819251623</v>
      </c>
      <c r="G346" s="299" t="str">
        <f>CONCATENATE("(",ROUND((F346/$H347)*100,1),")")</f>
        <v>(3.9)</v>
      </c>
      <c r="H346" s="302">
        <f t="shared" ref="H346" si="260">SUM(B346,D346,F346)</f>
        <v>16.459029820427055</v>
      </c>
      <c r="I346" s="299" t="str">
        <f>CONCATENATE("(",ROUND((H346/$H347)*100,1),")")</f>
        <v>(48.4)</v>
      </c>
      <c r="K346" s="302">
        <f t="shared" ref="K346:K347" si="261">B351-B346</f>
        <v>0.50850326431771187</v>
      </c>
      <c r="L346" s="302">
        <f t="shared" ref="L346:L347" si="262">D351-D346</f>
        <v>0.31149820714973231</v>
      </c>
      <c r="M346" s="302">
        <f t="shared" ref="M346:M347" si="263">F351-F346</f>
        <v>0.11685912423333567</v>
      </c>
      <c r="N346" s="302">
        <f t="shared" ref="N346:N347" si="264">SUM(K346:M346)</f>
        <v>0.93686059570077984</v>
      </c>
    </row>
    <row r="347" spans="1:14" x14ac:dyDescent="0.2">
      <c r="A347" s="282" t="s">
        <v>363</v>
      </c>
      <c r="B347" s="302">
        <f>SUM(B345:B346)</f>
        <v>22.083802970432583</v>
      </c>
      <c r="C347" s="299" t="str">
        <f>CONCATENATE("(",ROUND((B347/$H347)*100,1),")")</f>
        <v>(65)</v>
      </c>
      <c r="D347" s="302">
        <f>SUM(D345:D346)</f>
        <v>6.842391044603005</v>
      </c>
      <c r="E347" s="299" t="str">
        <f>CONCATENATE("(",ROUND((D347/$H347)*100,1),")")</f>
        <v>(20.1)</v>
      </c>
      <c r="F347" s="302">
        <f>SUM(F345:F346)</f>
        <v>5.0488059849644111</v>
      </c>
      <c r="G347" s="299" t="str">
        <f>CONCATENATE("(",ROUND((F347/$H347)*100,1),")")</f>
        <v>(14.9)</v>
      </c>
      <c r="H347" s="302">
        <f>SUM(H345:H346)</f>
        <v>33.974999999999994</v>
      </c>
      <c r="I347" s="299" t="str">
        <f>CONCATENATE("(",ROUND((H347/$H347)*100,1),")")</f>
        <v>(100)</v>
      </c>
      <c r="K347" s="302">
        <f t="shared" si="261"/>
        <v>0.78590503509397891</v>
      </c>
      <c r="L347" s="302">
        <f t="shared" si="262"/>
        <v>0.42462559648725762</v>
      </c>
      <c r="M347" s="302">
        <f t="shared" si="263"/>
        <v>0.33946936841879261</v>
      </c>
      <c r="N347" s="302">
        <f t="shared" si="264"/>
        <v>1.5500000000000291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12.224924221852797</v>
      </c>
      <c r="C350" s="299" t="str">
        <f>CONCATENATE("(",ROUND((B350/$H352)*100,1),")")</f>
        <v>(34.4)</v>
      </c>
      <c r="D350" s="302">
        <f>'Ind T6'!R144</f>
        <v>1.9610956147946874</v>
      </c>
      <c r="E350" s="299" t="str">
        <f>CONCATENATE("(",ROUND((D350/$H352)*100,1),")")</f>
        <v>(5.5)</v>
      </c>
      <c r="F350" s="302">
        <f>'Ind T6'!S144</f>
        <v>3.9430897472247062</v>
      </c>
      <c r="G350" s="299" t="str">
        <f>CONCATENATE("(",ROUND((F350/$H352)*100,1),")")</f>
        <v>(11.1)</v>
      </c>
      <c r="H350" s="302">
        <f>SUM(B350,D350,F350)</f>
        <v>18.129109583872193</v>
      </c>
      <c r="I350" s="299" t="str">
        <f>CONCATENATE("(",ROUND((H350/$H352)*100,1),")")</f>
        <v>(51)</v>
      </c>
      <c r="K350" s="302">
        <f>B355-B350</f>
        <v>0.553975084685284</v>
      </c>
      <c r="L350" s="302">
        <f>D355-D350</f>
        <v>0.22159356828014021</v>
      </c>
      <c r="M350" s="302">
        <f>F355-F350</f>
        <v>0.37648547390605502</v>
      </c>
      <c r="N350" s="302">
        <f>SUM(K350:M350)</f>
        <v>1.1520541268714792</v>
      </c>
    </row>
    <row r="351" spans="1:14" x14ac:dyDescent="0.2">
      <c r="A351" s="282" t="s">
        <v>365</v>
      </c>
      <c r="B351" s="302">
        <f>'Ind T6'!Q143</f>
        <v>10.644783783673763</v>
      </c>
      <c r="C351" s="299" t="str">
        <f>CONCATENATE("(",ROUND((B351/$H352)*100,1),")")</f>
        <v>(30)</v>
      </c>
      <c r="D351" s="302">
        <f>'Ind T6'!R143</f>
        <v>5.3059210262955752</v>
      </c>
      <c r="E351" s="299" t="str">
        <f>CONCATENATE("(",ROUND((D351/$H352)*100,1),")")</f>
        <v>(14.9)</v>
      </c>
      <c r="F351" s="302">
        <f>'Ind T6'!S143</f>
        <v>1.445185606158498</v>
      </c>
      <c r="G351" s="299" t="str">
        <f>CONCATENATE("(",ROUND((F351/$H352)*100,1),")")</f>
        <v>(4.1)</v>
      </c>
      <c r="H351" s="302">
        <f t="shared" ref="H351" si="265">SUM(B351,D351,F351)</f>
        <v>17.395890416127834</v>
      </c>
      <c r="I351" s="299" t="str">
        <f>CONCATENATE("(",ROUND((H351/$H352)*100,1),")")</f>
        <v>(49)</v>
      </c>
      <c r="K351" s="302">
        <f t="shared" ref="K351:K352" si="266">B356-B351</f>
        <v>0.79655674792143927</v>
      </c>
      <c r="L351" s="302">
        <f t="shared" ref="L351:L352" si="267">D356-D351</f>
        <v>0.47382995011924223</v>
      </c>
      <c r="M351" s="302">
        <f t="shared" ref="M351:M352" si="268">F356-F351</f>
        <v>0.19855917508773668</v>
      </c>
      <c r="N351" s="302">
        <f t="shared" ref="N351:N352" si="269">SUM(K351:M351)</f>
        <v>1.4689458731284182</v>
      </c>
    </row>
    <row r="352" spans="1:14" x14ac:dyDescent="0.2">
      <c r="A352" s="282" t="s">
        <v>363</v>
      </c>
      <c r="B352" s="302">
        <f>SUM(B350:B351)</f>
        <v>22.869708005526562</v>
      </c>
      <c r="C352" s="299" t="str">
        <f>CONCATENATE("(",ROUND((B352/$H352)*100,1),")")</f>
        <v>(64.4)</v>
      </c>
      <c r="D352" s="302">
        <f>SUM(D350:D351)</f>
        <v>7.2670166410902626</v>
      </c>
      <c r="E352" s="299" t="str">
        <f>CONCATENATE("(",ROUND((D352/$H352)*100,1),")")</f>
        <v>(20.5)</v>
      </c>
      <c r="F352" s="302">
        <f>SUM(F350:F351)</f>
        <v>5.3882753533832037</v>
      </c>
      <c r="G352" s="299" t="str">
        <f>CONCATENATE("(",ROUND((F352/$H352)*100,1),")")</f>
        <v>(15.2)</v>
      </c>
      <c r="H352" s="302">
        <f>SUM(H350:H351)</f>
        <v>35.525000000000027</v>
      </c>
      <c r="I352" s="299" t="str">
        <f>CONCATENATE("(",ROUND((H352/$H352)*100,1),")")</f>
        <v>(100)</v>
      </c>
      <c r="K352" s="302">
        <f t="shared" si="266"/>
        <v>1.3505318326067197</v>
      </c>
      <c r="L352" s="302">
        <f t="shared" si="267"/>
        <v>0.69542351839938288</v>
      </c>
      <c r="M352" s="302">
        <f t="shared" si="268"/>
        <v>0.57504464899379215</v>
      </c>
      <c r="N352" s="302">
        <f t="shared" si="269"/>
        <v>2.6209999999998947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12.778899306538081</v>
      </c>
      <c r="C355" s="299" t="str">
        <f>CONCATENATE("(",ROUND((B355/$H357)*100,1),")")</f>
        <v>(33.5)</v>
      </c>
      <c r="D355" s="302">
        <f>'Ind T6'!W144</f>
        <v>2.1826891830748276</v>
      </c>
      <c r="E355" s="299" t="str">
        <f>CONCATENATE("(",ROUND((D355/$H357)*100,1),")")</f>
        <v>(5.7)</v>
      </c>
      <c r="F355" s="302">
        <f>'Ind T6'!X144</f>
        <v>4.3195752211307612</v>
      </c>
      <c r="G355" s="299" t="str">
        <f>CONCATENATE("(",ROUND((F355/$H357)*100,1),")")</f>
        <v>(11.3)</v>
      </c>
      <c r="H355" s="302">
        <f>SUM(B355,D355,F355)</f>
        <v>19.28116371074367</v>
      </c>
      <c r="I355" s="299" t="str">
        <f>CONCATENATE("(",ROUND((H355/$H357)*100,1),")")</f>
        <v>(50.5)</v>
      </c>
      <c r="K355" s="302">
        <f>B355-B345</f>
        <v>0.83137685546154927</v>
      </c>
      <c r="L355" s="302">
        <f>D355-D345</f>
        <v>0.33472095761766552</v>
      </c>
      <c r="M355" s="302">
        <f>F355-F345</f>
        <v>0.59909571809151263</v>
      </c>
      <c r="N355" s="302">
        <f>SUM(K355:M355)</f>
        <v>1.7651935311707274</v>
      </c>
    </row>
    <row r="356" spans="1:14" x14ac:dyDescent="0.2">
      <c r="A356" s="282" t="s">
        <v>365</v>
      </c>
      <c r="B356" s="302">
        <f>'Ind T6'!V143</f>
        <v>11.441340531595202</v>
      </c>
      <c r="C356" s="299" t="str">
        <f>CONCATENATE("(",ROUND((B356/$H357)*100,1),")")</f>
        <v>(30)</v>
      </c>
      <c r="D356" s="302">
        <f>'Ind T6'!W143</f>
        <v>5.7797509764148174</v>
      </c>
      <c r="E356" s="299" t="str">
        <f>CONCATENATE("(",ROUND((D356/$H357)*100,1),")")</f>
        <v>(15.2)</v>
      </c>
      <c r="F356" s="302">
        <f>'Ind T6'!X143</f>
        <v>1.6437447812462347</v>
      </c>
      <c r="G356" s="299" t="str">
        <f>CONCATENATE("(",ROUND((F356/$H357)*100,1),")")</f>
        <v>(4.3)</v>
      </c>
      <c r="H356" s="302">
        <f t="shared" ref="H356" si="270">SUM(B356,D356,F356)</f>
        <v>18.864836289256253</v>
      </c>
      <c r="I356" s="299" t="str">
        <f>CONCATENATE("(",ROUND((H356/$H357)*100,1),")")</f>
        <v>(49.5)</v>
      </c>
      <c r="K356" s="302">
        <f t="shared" ref="K356:K357" si="271">B356-B346</f>
        <v>1.3050600122391511</v>
      </c>
      <c r="L356" s="302">
        <f t="shared" ref="L356:L357" si="272">D356-D346</f>
        <v>0.78532815726897454</v>
      </c>
      <c r="M356" s="302">
        <f t="shared" ref="M356:M357" si="273">F356-F346</f>
        <v>0.31541829932107235</v>
      </c>
      <c r="N356" s="302">
        <f t="shared" ref="N356:N357" si="274">SUM(K356:M356)</f>
        <v>2.4058064688291978</v>
      </c>
    </row>
    <row r="357" spans="1:14" x14ac:dyDescent="0.2">
      <c r="A357" s="282" t="s">
        <v>363</v>
      </c>
      <c r="B357" s="302">
        <f>SUM(B355:B356)</f>
        <v>24.220239838133281</v>
      </c>
      <c r="C357" s="299" t="str">
        <f>CONCATENATE("(",ROUND((B357/$H357)*100,1),")")</f>
        <v>(63.5)</v>
      </c>
      <c r="D357" s="302">
        <f>SUM(D355:D356)</f>
        <v>7.9624401594896455</v>
      </c>
      <c r="E357" s="299" t="str">
        <f>CONCATENATE("(",ROUND((D357/$H357)*100,1),")")</f>
        <v>(20.9)</v>
      </c>
      <c r="F357" s="302">
        <f>SUM(F355:F356)</f>
        <v>5.9633200023769959</v>
      </c>
      <c r="G357" s="299" t="str">
        <f>CONCATENATE("(",ROUND((F357/$H357)*100,1),")")</f>
        <v>(15.6)</v>
      </c>
      <c r="H357" s="302">
        <f>SUM(H355:H356)</f>
        <v>38.145999999999923</v>
      </c>
      <c r="I357" s="299" t="str">
        <f>CONCATENATE("(",ROUND((H357/$H357)*100,1),")")</f>
        <v>(100)</v>
      </c>
      <c r="K357" s="302">
        <f t="shared" si="271"/>
        <v>2.1364368677006986</v>
      </c>
      <c r="L357" s="302">
        <f t="shared" si="272"/>
        <v>1.1200491148866405</v>
      </c>
      <c r="M357" s="302">
        <f t="shared" si="273"/>
        <v>0.91451401741258476</v>
      </c>
      <c r="N357" s="302">
        <f t="shared" si="274"/>
        <v>4.1709999999999239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11.509066068734322</v>
      </c>
      <c r="C366" s="299" t="str">
        <f>CONCATENATE("(",ROUND((B366/$H368)*100,1),")")</f>
        <v>(36.8)</v>
      </c>
      <c r="D366" s="302">
        <f>'Ind T6'!M153</f>
        <v>3.9867073885906397</v>
      </c>
      <c r="E366" s="299" t="str">
        <f>CONCATENATE("(",ROUND((D366/$H368)*100,1),")")</f>
        <v>(12.7)</v>
      </c>
      <c r="F366" s="302">
        <f>'Ind T6'!N153</f>
        <v>1.2522608867808973</v>
      </c>
      <c r="G366" s="299" t="str">
        <f>CONCATENATE("(",ROUND((F366/$H368)*100,1),")")</f>
        <v>(4)</v>
      </c>
      <c r="H366" s="302">
        <f>SUM(B366,D366,F366)</f>
        <v>16.748034344105861</v>
      </c>
      <c r="I366" s="299" t="str">
        <f>CONCATENATE("(",ROUND((H366/$H368)*100,1),")")</f>
        <v>(53.5)</v>
      </c>
      <c r="K366" s="302">
        <f>B371-B366</f>
        <v>0.92755903291960529</v>
      </c>
      <c r="L366" s="302">
        <f>D371-D366</f>
        <v>0.31249321585802736</v>
      </c>
      <c r="M366" s="302">
        <f>F371-F366</f>
        <v>7.9756705383885018E-2</v>
      </c>
      <c r="N366" s="302">
        <f>SUM(K366:M366)</f>
        <v>1.3198089541615177</v>
      </c>
    </row>
    <row r="367" spans="1:14" x14ac:dyDescent="0.2">
      <c r="A367" s="282" t="s">
        <v>365</v>
      </c>
      <c r="B367" s="302">
        <f>'Ind T6'!L152</f>
        <v>6.8481530663306849</v>
      </c>
      <c r="C367" s="299" t="str">
        <f>CONCATENATE("(",ROUND((B367/$H368)*100,1),")")</f>
        <v>(21.9)</v>
      </c>
      <c r="D367" s="302">
        <f>'Ind T6'!M152</f>
        <v>5.895010556592867</v>
      </c>
      <c r="E367" s="299" t="str">
        <f>CONCATENATE("(",ROUND((D367/$H368)*100,1),")")</f>
        <v>(18.8)</v>
      </c>
      <c r="F367" s="302">
        <f>'Ind T6'!N152</f>
        <v>1.8208020329705812</v>
      </c>
      <c r="G367" s="299" t="str">
        <f>CONCATENATE("(",ROUND((F367/$H368)*100,1),")")</f>
        <v>(5.8)</v>
      </c>
      <c r="H367" s="302">
        <f t="shared" ref="H367" si="275">SUM(B367,D367,F367)</f>
        <v>14.563965655894133</v>
      </c>
      <c r="I367" s="299" t="str">
        <f>CONCATENATE("(",ROUND((H367/$H368)*100,1),")")</f>
        <v>(46.5)</v>
      </c>
      <c r="K367" s="302">
        <f t="shared" ref="K367:K368" si="276">B372-B367</f>
        <v>0.68501227644209362</v>
      </c>
      <c r="L367" s="302">
        <f t="shared" ref="L367:L368" si="277">D372-D367</f>
        <v>0.35544962864305152</v>
      </c>
      <c r="M367" s="302">
        <f t="shared" ref="M367:M368" si="278">F372-F367</f>
        <v>0.11372914075338469</v>
      </c>
      <c r="N367" s="302">
        <f t="shared" ref="N367:N368" si="279">SUM(K367:M367)</f>
        <v>1.1541910458385298</v>
      </c>
    </row>
    <row r="368" spans="1:14" x14ac:dyDescent="0.2">
      <c r="A368" s="282" t="s">
        <v>363</v>
      </c>
      <c r="B368" s="302">
        <f>SUM(B366:B367)</f>
        <v>18.357219135065009</v>
      </c>
      <c r="C368" s="299" t="str">
        <f>CONCATENATE("(",ROUND((B368/$H368)*100,1),")")</f>
        <v>(58.6)</v>
      </c>
      <c r="D368" s="302">
        <f>SUM(D366:D367)</f>
        <v>9.8817179451835067</v>
      </c>
      <c r="E368" s="299" t="str">
        <f>CONCATENATE("(",ROUND((D368/$H368)*100,1),")")</f>
        <v>(31.6)</v>
      </c>
      <c r="F368" s="302">
        <f>SUM(F366:F367)</f>
        <v>3.0730629197514787</v>
      </c>
      <c r="G368" s="299" t="str">
        <f>CONCATENATE("(",ROUND((F368/$H368)*100,1),")")</f>
        <v>(9.8)</v>
      </c>
      <c r="H368" s="302">
        <f>SUM(H366:H367)</f>
        <v>31.311999999999994</v>
      </c>
      <c r="I368" s="299" t="str">
        <f>CONCATENATE("(",ROUND((H368/$H368)*100,1),")")</f>
        <v>(100)</v>
      </c>
      <c r="K368" s="302">
        <f t="shared" si="276"/>
        <v>1.612571309361698</v>
      </c>
      <c r="L368" s="302">
        <f t="shared" si="277"/>
        <v>0.66794284450107888</v>
      </c>
      <c r="M368" s="302">
        <f t="shared" si="278"/>
        <v>0.19348584613726949</v>
      </c>
      <c r="N368" s="302">
        <f t="shared" si="279"/>
        <v>2.4740000000000464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12.436625101653927</v>
      </c>
      <c r="C371" s="299" t="str">
        <f>CONCATENATE("(",ROUND((B371/$H373)*100,1),")")</f>
        <v>(36.8)</v>
      </c>
      <c r="D371" s="302">
        <f>'Ind T6'!R153</f>
        <v>4.299200604448667</v>
      </c>
      <c r="E371" s="299" t="str">
        <f>CONCATENATE("(",ROUND((D371/$H373)*100,1),")")</f>
        <v>(12.7)</v>
      </c>
      <c r="F371" s="302">
        <f>'Ind T6'!S153</f>
        <v>1.3320175921647823</v>
      </c>
      <c r="G371" s="299" t="str">
        <f>CONCATENATE("(",ROUND((F371/$H373)*100,1),")")</f>
        <v>(3.9)</v>
      </c>
      <c r="H371" s="302">
        <f>SUM(B371,D371,F371)</f>
        <v>18.067843298267377</v>
      </c>
      <c r="I371" s="299" t="str">
        <f>CONCATENATE("(",ROUND((H371/$H373)*100,1),")")</f>
        <v>(53.5)</v>
      </c>
      <c r="K371" s="302">
        <f>B376-B371</f>
        <v>1.0900778320033453</v>
      </c>
      <c r="L371" s="302">
        <f>D376-D371</f>
        <v>0.33391049686027419</v>
      </c>
      <c r="M371" s="302">
        <f>F376-F371</f>
        <v>0.12131434921023843</v>
      </c>
      <c r="N371" s="302">
        <f>SUM(K371:M371)</f>
        <v>1.5453026780738579</v>
      </c>
    </row>
    <row r="372" spans="1:14" x14ac:dyDescent="0.2">
      <c r="A372" s="282" t="s">
        <v>365</v>
      </c>
      <c r="B372" s="302">
        <f>'Ind T6'!Q152</f>
        <v>7.5331653427727785</v>
      </c>
      <c r="C372" s="299" t="str">
        <f>CONCATENATE("(",ROUND((B372/$H373)*100,1),")")</f>
        <v>(22.3)</v>
      </c>
      <c r="D372" s="302">
        <f>'Ind T6'!R152</f>
        <v>6.2504601852359185</v>
      </c>
      <c r="E372" s="299" t="str">
        <f>CONCATENATE("(",ROUND((D372/$H373)*100,1),")")</f>
        <v>(18.5)</v>
      </c>
      <c r="F372" s="302">
        <f>'Ind T6'!S152</f>
        <v>1.9345311737239659</v>
      </c>
      <c r="G372" s="299" t="str">
        <f>CONCATENATE("(",ROUND((F372/$H373)*100,1),")")</f>
        <v>(5.7)</v>
      </c>
      <c r="H372" s="302">
        <f t="shared" ref="H372" si="280">SUM(B372,D372,F372)</f>
        <v>15.718156701732664</v>
      </c>
      <c r="I372" s="299" t="str">
        <f>CONCATENATE("(",ROUND((H372/$H373)*100,1),")")</f>
        <v>(46.5)</v>
      </c>
      <c r="K372" s="302">
        <f t="shared" ref="K372:K373" si="281">B377-B372</f>
        <v>0.84271281518723828</v>
      </c>
      <c r="L372" s="302">
        <f t="shared" ref="L372:L373" si="282">D377-D372</f>
        <v>0.31547803213580572</v>
      </c>
      <c r="M372" s="302">
        <f t="shared" ref="M372:M373" si="283">F377-F372</f>
        <v>0.18850647460302272</v>
      </c>
      <c r="N372" s="302">
        <f t="shared" ref="N372:N373" si="284">SUM(K372:M372)</f>
        <v>1.3466973219260667</v>
      </c>
    </row>
    <row r="373" spans="1:14" x14ac:dyDescent="0.2">
      <c r="A373" s="282" t="s">
        <v>363</v>
      </c>
      <c r="B373" s="302">
        <f>SUM(B371:B372)</f>
        <v>19.969790444426707</v>
      </c>
      <c r="C373" s="299" t="str">
        <f>CONCATENATE("(",ROUND((B373/$H373)*100,1),")")</f>
        <v>(59.1)</v>
      </c>
      <c r="D373" s="302">
        <f>SUM(D371:D372)</f>
        <v>10.549660789684586</v>
      </c>
      <c r="E373" s="299" t="str">
        <f>CONCATENATE("(",ROUND((D373/$H373)*100,1),")")</f>
        <v>(31.2)</v>
      </c>
      <c r="F373" s="302">
        <f>SUM(F371:F372)</f>
        <v>3.2665487658887482</v>
      </c>
      <c r="G373" s="299" t="str">
        <f>CONCATENATE("(",ROUND((F373/$H373)*100,1),")")</f>
        <v>(9.7)</v>
      </c>
      <c r="H373" s="302">
        <f>SUM(H371:H372)</f>
        <v>33.786000000000044</v>
      </c>
      <c r="I373" s="299" t="str">
        <f>CONCATENATE("(",ROUND((H373/$H373)*100,1),")")</f>
        <v>(100)</v>
      </c>
      <c r="K373" s="302">
        <f t="shared" si="281"/>
        <v>1.9327906471905827</v>
      </c>
      <c r="L373" s="302">
        <f t="shared" si="282"/>
        <v>0.64938852899607902</v>
      </c>
      <c r="M373" s="302">
        <f t="shared" si="283"/>
        <v>0.30982082381326137</v>
      </c>
      <c r="N373" s="302">
        <f t="shared" si="284"/>
        <v>2.8919999999999231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13.526702933657273</v>
      </c>
      <c r="C376" s="299" t="str">
        <f>CONCATENATE("(",ROUND((B376/$H378)*100,1),")")</f>
        <v>(36.9)</v>
      </c>
      <c r="D376" s="302">
        <f>'Ind T6'!W153</f>
        <v>4.6331111013089412</v>
      </c>
      <c r="E376" s="299" t="str">
        <f>CONCATENATE("(",ROUND((D376/$H378)*100,1),")")</f>
        <v>(12.6)</v>
      </c>
      <c r="F376" s="302">
        <f>'Ind T6'!X153</f>
        <v>1.4533319413750208</v>
      </c>
      <c r="G376" s="299" t="str">
        <f>CONCATENATE("(",ROUND((F376/$H378)*100,1),")")</f>
        <v>(4)</v>
      </c>
      <c r="H376" s="302">
        <f>SUM(B376,D376,F376)</f>
        <v>19.613145976341233</v>
      </c>
      <c r="I376" s="299" t="str">
        <f>CONCATENATE("(",ROUND((H376/$H378)*100,1),")")</f>
        <v>(53.5)</v>
      </c>
      <c r="K376" s="302">
        <f>B376-B366</f>
        <v>2.0176368649229506</v>
      </c>
      <c r="L376" s="302">
        <f>D376-D366</f>
        <v>0.64640371271830155</v>
      </c>
      <c r="M376" s="302">
        <f>F376-F366</f>
        <v>0.20107105459412344</v>
      </c>
      <c r="N376" s="302">
        <f>SUM(K376:M376)</f>
        <v>2.8651116322353758</v>
      </c>
    </row>
    <row r="377" spans="1:14" x14ac:dyDescent="0.2">
      <c r="A377" s="282" t="s">
        <v>365</v>
      </c>
      <c r="B377" s="302">
        <f>'Ind T6'!V152</f>
        <v>8.3758781579600168</v>
      </c>
      <c r="C377" s="299" t="str">
        <f>CONCATENATE("(",ROUND((B377/$H378)*100,1),")")</f>
        <v>(22.8)</v>
      </c>
      <c r="D377" s="302">
        <f>'Ind T6'!W152</f>
        <v>6.5659382173717242</v>
      </c>
      <c r="E377" s="299" t="str">
        <f>CONCATENATE("(",ROUND((D377/$H378)*100,1),")")</f>
        <v>(17.9)</v>
      </c>
      <c r="F377" s="302">
        <f>'Ind T6'!X152</f>
        <v>2.1230376483269886</v>
      </c>
      <c r="G377" s="299" t="str">
        <f>CONCATENATE("(",ROUND((F377/$H378)*100,1),")")</f>
        <v>(5.8)</v>
      </c>
      <c r="H377" s="302">
        <f t="shared" ref="H377" si="285">SUM(B377,D377,F377)</f>
        <v>17.064854023658729</v>
      </c>
      <c r="I377" s="299" t="str">
        <f>CONCATENATE("(",ROUND((H377/$H378)*100,1),")")</f>
        <v>(46.5)</v>
      </c>
      <c r="K377" s="302">
        <f t="shared" ref="K377:K378" si="286">B377-B367</f>
        <v>1.5277250916293319</v>
      </c>
      <c r="L377" s="302">
        <f t="shared" ref="L377:L378" si="287">D377-D367</f>
        <v>0.67092766077885724</v>
      </c>
      <c r="M377" s="302">
        <f t="shared" ref="M377:M378" si="288">F377-F367</f>
        <v>0.30223561535640742</v>
      </c>
      <c r="N377" s="302">
        <f t="shared" ref="N377:N378" si="289">SUM(K377:M377)</f>
        <v>2.5008883677645963</v>
      </c>
    </row>
    <row r="378" spans="1:14" x14ac:dyDescent="0.2">
      <c r="A378" s="282" t="s">
        <v>363</v>
      </c>
      <c r="B378" s="302">
        <f>SUM(B376:B377)</f>
        <v>21.902581091617289</v>
      </c>
      <c r="C378" s="299" t="str">
        <f>CONCATENATE("(",ROUND((B378/$H378)*100,1),")")</f>
        <v>(59.7)</v>
      </c>
      <c r="D378" s="302">
        <f>SUM(D376:D377)</f>
        <v>11.199049318680665</v>
      </c>
      <c r="E378" s="299" t="str">
        <f>CONCATENATE("(",ROUND((D378/$H378)*100,1),")")</f>
        <v>(30.5)</v>
      </c>
      <c r="F378" s="302">
        <f>SUM(F376:F377)</f>
        <v>3.5763695897020096</v>
      </c>
      <c r="G378" s="299" t="str">
        <f>CONCATENATE("(",ROUND((F378/$H378)*100,1),")")</f>
        <v>(9.8)</v>
      </c>
      <c r="H378" s="302">
        <f>SUM(H376:H377)</f>
        <v>36.677999999999962</v>
      </c>
      <c r="I378" s="299" t="str">
        <f>CONCATENATE("(",ROUND((H378/$H378)*100,1),")")</f>
        <v>(100)</v>
      </c>
      <c r="K378" s="302">
        <f t="shared" si="286"/>
        <v>3.5453619565522807</v>
      </c>
      <c r="L378" s="302">
        <f t="shared" si="287"/>
        <v>1.3173313734971579</v>
      </c>
      <c r="M378" s="302">
        <f t="shared" si="288"/>
        <v>0.50330666995053086</v>
      </c>
      <c r="N378" s="302">
        <f t="shared" si="289"/>
        <v>5.3659999999999695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6.799816770203611</v>
      </c>
      <c r="C387" s="299" t="str">
        <f>CONCATENATE("(",ROUND((B387/$H389)*100,1),")")</f>
        <v>(34)</v>
      </c>
      <c r="D387" s="302">
        <f>'Ind T6'!M162</f>
        <v>1.0445869565199111</v>
      </c>
      <c r="E387" s="299" t="str">
        <f>CONCATENATE("(",ROUND((D387/$H389)*100,1),")")</f>
        <v>(5.2)</v>
      </c>
      <c r="F387" s="302">
        <f>'Ind T6'!N162</f>
        <v>0.4023633540429834</v>
      </c>
      <c r="G387" s="299" t="str">
        <f>CONCATENATE("(",ROUND((F387/$H389)*100,1),")")</f>
        <v>(2)</v>
      </c>
      <c r="H387" s="302">
        <f>SUM(B387,D387,F387)</f>
        <v>8.2467670807665048</v>
      </c>
      <c r="I387" s="299" t="str">
        <f>CONCATENATE("(",ROUND((H387/$H389)*100,1),")")</f>
        <v>(41.2)</v>
      </c>
      <c r="K387" s="302">
        <f>B392-B387</f>
        <v>-9.2600020379886239E-2</v>
      </c>
      <c r="L387" s="302">
        <f>D392-D387</f>
        <v>6.3677542793314279E-2</v>
      </c>
      <c r="M387" s="302">
        <f>F392-F387</f>
        <v>2.9954692367218927E-3</v>
      </c>
      <c r="N387" s="302">
        <f>SUM(K387:M387)</f>
        <v>-2.5927008349850067E-2</v>
      </c>
    </row>
    <row r="388" spans="1:14" x14ac:dyDescent="0.2">
      <c r="A388" s="282" t="s">
        <v>365</v>
      </c>
      <c r="B388" s="302">
        <f>'Ind T6'!L161</f>
        <v>5.817540372630031</v>
      </c>
      <c r="C388" s="299" t="str">
        <f>CONCATENATE("(",ROUND((B388/$H389)*100,1),")")</f>
        <v>(29.1)</v>
      </c>
      <c r="D388" s="302">
        <f>'Ind T6'!M161</f>
        <v>5.6759254658618499</v>
      </c>
      <c r="E388" s="299" t="str">
        <f>CONCATENATE("(",ROUND((D388/$H389)*100,1),")")</f>
        <v>(28.4)</v>
      </c>
      <c r="F388" s="302">
        <f>'Ind T6'!N161</f>
        <v>0.26676708074159944</v>
      </c>
      <c r="G388" s="299" t="str">
        <f>CONCATENATE("(",ROUND((F388/$H389)*100,1),")")</f>
        <v>(1.3)</v>
      </c>
      <c r="H388" s="302">
        <f t="shared" ref="H388" si="290">SUM(B388,D388,F388)</f>
        <v>11.760232919233481</v>
      </c>
      <c r="I388" s="299" t="str">
        <f>CONCATENATE("(",ROUND((H388/$H389)*100,1),")")</f>
        <v>(58.8)</v>
      </c>
      <c r="K388" s="302">
        <f t="shared" ref="K388:K389" si="291">B393-B388</f>
        <v>3.9061208796655755E-2</v>
      </c>
      <c r="L388" s="302">
        <f t="shared" ref="L388:L389" si="292">D393-D388</f>
        <v>4.9812243342903351E-2</v>
      </c>
      <c r="M388" s="302">
        <f t="shared" ref="M388:M389" si="293">F393-F388</f>
        <v>2.0535562103027871E-3</v>
      </c>
      <c r="N388" s="302">
        <f t="shared" ref="N388:N389" si="294">SUM(K388:M388)</f>
        <v>9.0927008349861893E-2</v>
      </c>
    </row>
    <row r="389" spans="1:14" x14ac:dyDescent="0.2">
      <c r="A389" s="282" t="s">
        <v>363</v>
      </c>
      <c r="B389" s="302">
        <f>SUM(B387:B388)</f>
        <v>12.617357142833642</v>
      </c>
      <c r="C389" s="299" t="str">
        <f>CONCATENATE("(",ROUND((B389/$H389)*100,1),")")</f>
        <v>(63.1)</v>
      </c>
      <c r="D389" s="302">
        <f>SUM(D387:D388)</f>
        <v>6.7205124223817609</v>
      </c>
      <c r="E389" s="299" t="str">
        <f>CONCATENATE("(",ROUND((D389/$H389)*100,1),")")</f>
        <v>(33.6)</v>
      </c>
      <c r="F389" s="302">
        <f>SUM(F387:F388)</f>
        <v>0.66913043478458278</v>
      </c>
      <c r="G389" s="299" t="str">
        <f>CONCATENATE("(",ROUND((F389/$H389)*100,1),")")</f>
        <v>(3.3)</v>
      </c>
      <c r="H389" s="302">
        <f>SUM(H387:H388)</f>
        <v>20.006999999999984</v>
      </c>
      <c r="I389" s="299" t="str">
        <f>CONCATENATE("(",ROUND((H389/$H389)*100,1),")")</f>
        <v>(100)</v>
      </c>
      <c r="K389" s="302">
        <f t="shared" si="291"/>
        <v>-5.3538811583230483E-2</v>
      </c>
      <c r="L389" s="302">
        <f t="shared" si="292"/>
        <v>0.11348978613621785</v>
      </c>
      <c r="M389" s="302">
        <f t="shared" si="293"/>
        <v>5.0490254470247908E-3</v>
      </c>
      <c r="N389" s="302">
        <f t="shared" si="294"/>
        <v>6.5000000000012159E-2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6.7072167498237247</v>
      </c>
      <c r="C392" s="299" t="str">
        <f>CONCATENATE("(",ROUND((B392/$H394)*100,1),")")</f>
        <v>(33.4)</v>
      </c>
      <c r="D392" s="302">
        <f>'Ind T6'!R162</f>
        <v>1.1082644993132253</v>
      </c>
      <c r="E392" s="299" t="str">
        <f>CONCATENATE("(",ROUND((D392/$H394)*100,1),")")</f>
        <v>(5.5)</v>
      </c>
      <c r="F392" s="302">
        <f>'Ind T6'!S162</f>
        <v>0.40535882327970529</v>
      </c>
      <c r="G392" s="299" t="str">
        <f>CONCATENATE("(",ROUND((F392/$H394)*100,1),")")</f>
        <v>(2)</v>
      </c>
      <c r="H392" s="302">
        <f>SUM(B392,D392,F392)</f>
        <v>8.2208400724166548</v>
      </c>
      <c r="I392" s="299" t="str">
        <f>CONCATENATE("(",ROUND((H392/$H394)*100,1),")")</f>
        <v>(41)</v>
      </c>
      <c r="K392" s="302">
        <f>B397-B392</f>
        <v>-0.21837649125142811</v>
      </c>
      <c r="L392" s="302">
        <f>D397-D392</f>
        <v>0.12471736958556767</v>
      </c>
      <c r="M392" s="302">
        <f>F397-F392</f>
        <v>7.9262657144367199E-3</v>
      </c>
      <c r="N392" s="302">
        <f>SUM(K392:M392)</f>
        <v>-8.5732855951423714E-2</v>
      </c>
    </row>
    <row r="393" spans="1:14" x14ac:dyDescent="0.2">
      <c r="A393" s="282" t="s">
        <v>365</v>
      </c>
      <c r="B393" s="302">
        <f>'Ind T6'!Q161</f>
        <v>5.8566015814266867</v>
      </c>
      <c r="C393" s="299" t="str">
        <f>CONCATENATE("(",ROUND((B393/$H394)*100,1),")")</f>
        <v>(29.2)</v>
      </c>
      <c r="D393" s="302">
        <f>'Ind T6'!R161</f>
        <v>5.7257377092047532</v>
      </c>
      <c r="E393" s="299" t="str">
        <f>CONCATENATE("(",ROUND((D393/$H394)*100,1),")")</f>
        <v>(28.5)</v>
      </c>
      <c r="F393" s="302">
        <f>'Ind T6'!S161</f>
        <v>0.26882063695190223</v>
      </c>
      <c r="G393" s="299" t="str">
        <f>CONCATENATE("(",ROUND((F393/$H394)*100,1),")")</f>
        <v>(1.3)</v>
      </c>
      <c r="H393" s="302">
        <f t="shared" ref="H393" si="295">SUM(B393,D393,F393)</f>
        <v>11.851159927583343</v>
      </c>
      <c r="I393" s="299" t="str">
        <f>CONCATENATE("(",ROUND((H393/$H394)*100,1),")")</f>
        <v>(59)</v>
      </c>
      <c r="K393" s="302">
        <f t="shared" ref="K393:K394" si="296">B398-B393</f>
        <v>4.9938492137227897E-2</v>
      </c>
      <c r="L393" s="302">
        <f t="shared" ref="L393:L394" si="297">D398-D393</f>
        <v>5.1265246820491051E-2</v>
      </c>
      <c r="M393" s="302">
        <f t="shared" ref="M393:M394" si="298">F398-F393</f>
        <v>4.5291169937359821E-3</v>
      </c>
      <c r="N393" s="302">
        <f t="shared" ref="N393:N394" si="299">SUM(K393:M393)</f>
        <v>0.10573285595145493</v>
      </c>
    </row>
    <row r="394" spans="1:14" x14ac:dyDescent="0.2">
      <c r="A394" s="282" t="s">
        <v>363</v>
      </c>
      <c r="B394" s="302">
        <f>SUM(B392:B393)</f>
        <v>12.563818331250411</v>
      </c>
      <c r="C394" s="299" t="str">
        <f>CONCATENATE("(",ROUND((B394/$H394)*100,1),")")</f>
        <v>(62.6)</v>
      </c>
      <c r="D394" s="302">
        <f>SUM(D392:D393)</f>
        <v>6.8340022085179788</v>
      </c>
      <c r="E394" s="299" t="str">
        <f>CONCATENATE("(",ROUND((D394/$H394)*100,1),")")</f>
        <v>(34)</v>
      </c>
      <c r="F394" s="302">
        <f>SUM(F392:F393)</f>
        <v>0.67417946023160757</v>
      </c>
      <c r="G394" s="299" t="str">
        <f>CONCATENATE("(",ROUND((F394/$H394)*100,1),")")</f>
        <v>(3.4)</v>
      </c>
      <c r="H394" s="302">
        <f>SUM(H392:H393)</f>
        <v>20.071999999999996</v>
      </c>
      <c r="I394" s="299" t="str">
        <f>CONCATENATE("(",ROUND((H394/$H394)*100,1),")")</f>
        <v>(100)</v>
      </c>
      <c r="K394" s="302">
        <f t="shared" si="296"/>
        <v>-0.16843799911420021</v>
      </c>
      <c r="L394" s="302">
        <f t="shared" si="297"/>
        <v>0.17598261640605894</v>
      </c>
      <c r="M394" s="302">
        <f t="shared" si="298"/>
        <v>1.2455382708172591E-2</v>
      </c>
      <c r="N394" s="302">
        <f t="shared" si="299"/>
        <v>2.0000000000031326E-2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6.4888402585722966</v>
      </c>
      <c r="C397" s="299" t="str">
        <f>CONCATENATE("(",ROUND((B397/$H399)*100,1),")")</f>
        <v>(32.3)</v>
      </c>
      <c r="D397" s="302">
        <f>'Ind T6'!W162</f>
        <v>1.232981868898793</v>
      </c>
      <c r="E397" s="299" t="str">
        <f>CONCATENATE("(",ROUND((D397/$H399)*100,1),")")</f>
        <v>(6.1)</v>
      </c>
      <c r="F397" s="302">
        <f>'Ind T6'!X162</f>
        <v>0.41328508899414201</v>
      </c>
      <c r="G397" s="299" t="str">
        <f>CONCATENATE("(",ROUND((F397/$H399)*100,1),")")</f>
        <v>(2.1)</v>
      </c>
      <c r="H397" s="302">
        <f>SUM(B397,D397,F397)</f>
        <v>8.1351072164652312</v>
      </c>
      <c r="I397" s="299" t="str">
        <f>CONCATENATE("(",ROUND((H397/$H399)*100,1),")")</f>
        <v>(40.5)</v>
      </c>
      <c r="K397" s="302">
        <f>B397-B387</f>
        <v>-0.31097651163131435</v>
      </c>
      <c r="L397" s="302">
        <f>D397-D387</f>
        <v>0.18839491237888195</v>
      </c>
      <c r="M397" s="302">
        <f>F397-F387</f>
        <v>1.0921734951158613E-2</v>
      </c>
      <c r="N397" s="302">
        <f>SUM(K397:M397)</f>
        <v>-0.11165986430127378</v>
      </c>
    </row>
    <row r="398" spans="1:14" x14ac:dyDescent="0.2">
      <c r="A398" s="282" t="s">
        <v>365</v>
      </c>
      <c r="B398" s="302">
        <f>'Ind T6'!V161</f>
        <v>5.9065400735639146</v>
      </c>
      <c r="C398" s="299" t="str">
        <f>CONCATENATE("(",ROUND((B398/$H399)*100,1),")")</f>
        <v>(29.4)</v>
      </c>
      <c r="D398" s="302">
        <f>'Ind T6'!W161</f>
        <v>5.7770029560252443</v>
      </c>
      <c r="E398" s="299" t="str">
        <f>CONCATENATE("(",ROUND((D398/$H399)*100,1),")")</f>
        <v>(28.8)</v>
      </c>
      <c r="F398" s="302">
        <f>'Ind T6'!X161</f>
        <v>0.27334975394563821</v>
      </c>
      <c r="G398" s="299" t="str">
        <f>CONCATENATE("(",ROUND((F398/$H399)*100,1),")")</f>
        <v>(1.4)</v>
      </c>
      <c r="H398" s="302">
        <f t="shared" ref="H398" si="300">SUM(B398,D398,F398)</f>
        <v>11.956892783534798</v>
      </c>
      <c r="I398" s="299" t="str">
        <f>CONCATENATE("(",ROUND((H398/$H399)*100,1),")")</f>
        <v>(59.5)</v>
      </c>
      <c r="K398" s="302">
        <f t="shared" ref="K398:K399" si="301">B398-B388</f>
        <v>8.8999700933883652E-2</v>
      </c>
      <c r="L398" s="302">
        <f t="shared" ref="L398:L399" si="302">D398-D388</f>
        <v>0.1010774901633944</v>
      </c>
      <c r="M398" s="302">
        <f t="shared" ref="M398:M399" si="303">F398-F388</f>
        <v>6.5826732040387692E-3</v>
      </c>
      <c r="N398" s="302">
        <f t="shared" ref="N398:N399" si="304">SUM(K398:M398)</f>
        <v>0.19665986430131682</v>
      </c>
    </row>
    <row r="399" spans="1:14" x14ac:dyDescent="0.2">
      <c r="A399" s="282" t="s">
        <v>363</v>
      </c>
      <c r="B399" s="302">
        <f>SUM(B397:B398)</f>
        <v>12.395380332136211</v>
      </c>
      <c r="C399" s="299" t="str">
        <f>CONCATENATE("(",ROUND((B399/$H399)*100,1),")")</f>
        <v>(61.7)</v>
      </c>
      <c r="D399" s="302">
        <f>SUM(D397:D398)</f>
        <v>7.0099848249240377</v>
      </c>
      <c r="E399" s="299" t="str">
        <f>CONCATENATE("(",ROUND((D399/$H399)*100,1),")")</f>
        <v>(34.9)</v>
      </c>
      <c r="F399" s="302">
        <f>SUM(F397:F398)</f>
        <v>0.68663484293978017</v>
      </c>
      <c r="G399" s="299" t="str">
        <f>CONCATENATE("(",ROUND((F399/$H399)*100,1),")")</f>
        <v>(3.4)</v>
      </c>
      <c r="H399" s="302">
        <f>SUM(H397:H398)</f>
        <v>20.092000000000027</v>
      </c>
      <c r="I399" s="299" t="str">
        <f>CONCATENATE("(",ROUND((H399/$H399)*100,1),")")</f>
        <v>(100)</v>
      </c>
      <c r="K399" s="302">
        <f t="shared" si="301"/>
        <v>-0.22197681069743069</v>
      </c>
      <c r="L399" s="302">
        <f t="shared" si="302"/>
        <v>0.2894724025422768</v>
      </c>
      <c r="M399" s="302">
        <f t="shared" si="303"/>
        <v>1.7504408155197382E-2</v>
      </c>
      <c r="N399" s="302">
        <f t="shared" si="304"/>
        <v>8.5000000000043485E-2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7.1243448683219501</v>
      </c>
      <c r="C408" s="299" t="str">
        <f>CONCATENATE("(",ROUND((B408/$H410)*100,1),")")</f>
        <v>(19)</v>
      </c>
      <c r="D408" s="302">
        <f>'Ind T6'!M171</f>
        <v>2.5412756554055784</v>
      </c>
      <c r="E408" s="299" t="str">
        <f>CONCATENATE("(",ROUND((D408/$H410)*100,1),")")</f>
        <v>(6.8)</v>
      </c>
      <c r="F408" s="302">
        <f>'Ind T6'!N171</f>
        <v>1.1680055667806506</v>
      </c>
      <c r="G408" s="299" t="str">
        <f>CONCATENATE("(",ROUND((F408/$H410)*100,1),")")</f>
        <v>(3.1)</v>
      </c>
      <c r="H408" s="302">
        <f>SUM(B408,D408,F408)</f>
        <v>10.833626090508179</v>
      </c>
      <c r="I408" s="299" t="str">
        <f>CONCATENATE("(",ROUND((H408/$H410)*100,1),")")</f>
        <v>(28.9)</v>
      </c>
      <c r="K408" s="302">
        <f>B413-B408</f>
        <v>-9.7106493770230173E-2</v>
      </c>
      <c r="L408" s="302">
        <f>D413-D408</f>
        <v>3.2490320725652388E-2</v>
      </c>
      <c r="M408" s="302">
        <f>F413-F408</f>
        <v>2.1919960560333074E-2</v>
      </c>
      <c r="N408" s="302">
        <f>SUM(K408:M408)</f>
        <v>-4.2696212484244711E-2</v>
      </c>
    </row>
    <row r="409" spans="1:14" x14ac:dyDescent="0.2">
      <c r="A409" s="282" t="s">
        <v>365</v>
      </c>
      <c r="B409" s="302">
        <f>'Ind T6'!L170</f>
        <v>10.851661245718844</v>
      </c>
      <c r="C409" s="299" t="str">
        <f>CONCATENATE("(",ROUND((B409/$H410)*100,1),")")</f>
        <v>(29)</v>
      </c>
      <c r="D409" s="302">
        <f>'Ind T6'!M170</f>
        <v>13.286254371476449</v>
      </c>
      <c r="E409" s="299" t="str">
        <f>CONCATENATE("(",ROUND((D409/$H410)*100,1),")")</f>
        <v>(35.5)</v>
      </c>
      <c r="F409" s="302">
        <f>'Ind T6'!N170</f>
        <v>2.4784582922965717</v>
      </c>
      <c r="G409" s="299" t="str">
        <f>CONCATENATE("(",ROUND((F409/$H410)*100,1),")")</f>
        <v>(6.6)</v>
      </c>
      <c r="H409" s="302">
        <f t="shared" ref="H409" si="305">SUM(B409,D409,F409)</f>
        <v>26.616373909491866</v>
      </c>
      <c r="I409" s="299" t="str">
        <f>CONCATENATE("(",ROUND((H409/$H410)*100,1),")")</f>
        <v>(71.1)</v>
      </c>
      <c r="K409" s="302">
        <f t="shared" ref="K409:K410" si="306">B414-B409</f>
        <v>0.23480169527376127</v>
      </c>
      <c r="L409" s="302">
        <f t="shared" ref="L409:L410" si="307">D414-D409</f>
        <v>-0.29334339160485889</v>
      </c>
      <c r="M409" s="302">
        <f t="shared" ref="M409:M410" si="308">F414-F409</f>
        <v>2.6237908815290201E-2</v>
      </c>
      <c r="N409" s="302">
        <f t="shared" ref="N409:N410" si="309">SUM(K409:M409)</f>
        <v>-3.2303787515807425E-2</v>
      </c>
    </row>
    <row r="410" spans="1:14" x14ac:dyDescent="0.2">
      <c r="A410" s="282" t="s">
        <v>363</v>
      </c>
      <c r="B410" s="302">
        <f>SUM(B408:B409)</f>
        <v>17.976006114040793</v>
      </c>
      <c r="C410" s="299" t="str">
        <f>CONCATENATE("(",ROUND((B410/$H410)*100,1),")")</f>
        <v>(48)</v>
      </c>
      <c r="D410" s="302">
        <f>SUM(D408:D409)</f>
        <v>15.827530026882027</v>
      </c>
      <c r="E410" s="299" t="str">
        <f>CONCATENATE("(",ROUND((D410/$H410)*100,1),")")</f>
        <v>(42.3)</v>
      </c>
      <c r="F410" s="302">
        <f>SUM(F408:F409)</f>
        <v>3.6464638590772225</v>
      </c>
      <c r="G410" s="299" t="str">
        <f>CONCATENATE("(",ROUND((F410/$H410)*100,1),")")</f>
        <v>(9.7)</v>
      </c>
      <c r="H410" s="302">
        <f>SUM(H408:H409)</f>
        <v>37.450000000000045</v>
      </c>
      <c r="I410" s="299" t="str">
        <f>CONCATENATE("(",ROUND((H410/$H410)*100,1),")")</f>
        <v>(100)</v>
      </c>
      <c r="K410" s="302">
        <f t="shared" si="306"/>
        <v>0.13769520150353287</v>
      </c>
      <c r="L410" s="302">
        <f t="shared" si="307"/>
        <v>-0.26085307087920562</v>
      </c>
      <c r="M410" s="302">
        <f t="shared" si="308"/>
        <v>4.815786937562283E-2</v>
      </c>
      <c r="N410" s="302">
        <f t="shared" si="309"/>
        <v>-7.5000000000049916E-2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7.02723837455172</v>
      </c>
      <c r="C413" s="299" t="str">
        <f>CONCATENATE("(",ROUND((B413/$H415)*100,1),")")</f>
        <v>(18.8)</v>
      </c>
      <c r="D413" s="302">
        <f>'Ind T6'!R171</f>
        <v>2.5737659761312308</v>
      </c>
      <c r="E413" s="299" t="str">
        <f>CONCATENATE("(",ROUND((D413/$H415)*100,1),")")</f>
        <v>(6.9)</v>
      </c>
      <c r="F413" s="302">
        <f>'Ind T6'!S171</f>
        <v>1.1899255273409837</v>
      </c>
      <c r="G413" s="299" t="str">
        <f>CONCATENATE("(",ROUND((F413/$H415)*100,1),")")</f>
        <v>(3.2)</v>
      </c>
      <c r="H413" s="302">
        <f>SUM(B413,D413,F413)</f>
        <v>10.790929878023935</v>
      </c>
      <c r="I413" s="299" t="str">
        <f>CONCATENATE("(",ROUND((H413/$H415)*100,1),")")</f>
        <v>(28.9)</v>
      </c>
      <c r="K413" s="302">
        <f>B418-B413</f>
        <v>3.0430492489401217E-2</v>
      </c>
      <c r="L413" s="302">
        <f>D418-D413</f>
        <v>0.1355942576829734</v>
      </c>
      <c r="M413" s="302">
        <f>F418-F413</f>
        <v>7.3727441469539023E-2</v>
      </c>
      <c r="N413" s="302">
        <f>SUM(K413:M413)</f>
        <v>0.23975219164191364</v>
      </c>
    </row>
    <row r="414" spans="1:14" x14ac:dyDescent="0.2">
      <c r="A414" s="282" t="s">
        <v>365</v>
      </c>
      <c r="B414" s="302">
        <f>'Ind T6'!Q170</f>
        <v>11.086462940992606</v>
      </c>
      <c r="C414" s="299" t="str">
        <f>CONCATENATE("(",ROUND((B414/$H415)*100,1),")")</f>
        <v>(29.7)</v>
      </c>
      <c r="D414" s="302">
        <f>'Ind T6'!R170</f>
        <v>12.99291097987159</v>
      </c>
      <c r="E414" s="299" t="str">
        <f>CONCATENATE("(",ROUND((D414/$H415)*100,1),")")</f>
        <v>(34.8)</v>
      </c>
      <c r="F414" s="302">
        <f>'Ind T6'!S170</f>
        <v>2.5046962011118619</v>
      </c>
      <c r="G414" s="299" t="str">
        <f>CONCATENATE("(",ROUND((F414/$H415)*100,1),")")</f>
        <v>(6.7)</v>
      </c>
      <c r="H414" s="302">
        <f t="shared" ref="H414" si="310">SUM(B414,D414,F414)</f>
        <v>26.584070121976058</v>
      </c>
      <c r="I414" s="299" t="str">
        <f>CONCATENATE("(",ROUND((H414/$H415)*100,1),")")</f>
        <v>(71.1)</v>
      </c>
      <c r="K414" s="302">
        <f t="shared" ref="K414:K415" si="311">B419-B414</f>
        <v>0.86629042581908777</v>
      </c>
      <c r="L414" s="302">
        <f t="shared" ref="L414:L415" si="312">D419-D414</f>
        <v>-0.18765925482684054</v>
      </c>
      <c r="M414" s="302">
        <f t="shared" ref="M414:M415" si="313">F419-F414</f>
        <v>7.9616637365800269E-2</v>
      </c>
      <c r="N414" s="302">
        <f t="shared" ref="N414:N415" si="314">SUM(K414:M414)</f>
        <v>0.7582478083580475</v>
      </c>
    </row>
    <row r="415" spans="1:14" x14ac:dyDescent="0.2">
      <c r="A415" s="282" t="s">
        <v>363</v>
      </c>
      <c r="B415" s="302">
        <f>SUM(B413:B414)</f>
        <v>18.113701315544326</v>
      </c>
      <c r="C415" s="299" t="str">
        <f>CONCATENATE("(",ROUND((B415/$H415)*100,1),")")</f>
        <v>(48.5)</v>
      </c>
      <c r="D415" s="302">
        <f>SUM(D413:D414)</f>
        <v>15.566676956002821</v>
      </c>
      <c r="E415" s="299" t="str">
        <f>CONCATENATE("(",ROUND((D415/$H415)*100,1),")")</f>
        <v>(41.6)</v>
      </c>
      <c r="F415" s="302">
        <f>SUM(F413:F414)</f>
        <v>3.6946217284528453</v>
      </c>
      <c r="G415" s="299" t="str">
        <f>CONCATENATE("(",ROUND((F415/$H415)*100,1),")")</f>
        <v>(9.9)</v>
      </c>
      <c r="H415" s="302">
        <f>SUM(H413:H414)</f>
        <v>37.374999999999993</v>
      </c>
      <c r="I415" s="299" t="str">
        <f>CONCATENATE("(",ROUND((H415/$H415)*100,1),")")</f>
        <v>(100)</v>
      </c>
      <c r="K415" s="302">
        <f t="shared" si="311"/>
        <v>0.89672091830848899</v>
      </c>
      <c r="L415" s="302">
        <f t="shared" si="312"/>
        <v>-5.2064997143867586E-2</v>
      </c>
      <c r="M415" s="302">
        <f t="shared" si="313"/>
        <v>0.15334407883533974</v>
      </c>
      <c r="N415" s="302">
        <f t="shared" si="314"/>
        <v>0.99799999999996114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7.0576688670411212</v>
      </c>
      <c r="C418" s="299" t="str">
        <f>CONCATENATE("(",ROUND((B418/$H420)*100,1),")")</f>
        <v>(18.4)</v>
      </c>
      <c r="D418" s="302">
        <f>'Ind T6'!W171</f>
        <v>2.7093602338142042</v>
      </c>
      <c r="E418" s="299" t="str">
        <f>CONCATENATE("(",ROUND((D418/$H420)*100,1),")")</f>
        <v>(7.1)</v>
      </c>
      <c r="F418" s="302">
        <f>'Ind T6'!X171</f>
        <v>1.2636529688105227</v>
      </c>
      <c r="G418" s="299" t="str">
        <f>CONCATENATE("(",ROUND((F418/$H420)*100,1),")")</f>
        <v>(3.3)</v>
      </c>
      <c r="H418" s="302">
        <f>SUM(B418,D418,F418)</f>
        <v>11.030682069665847</v>
      </c>
      <c r="I418" s="299" t="str">
        <f>CONCATENATE("(",ROUND((H418/$H420)*100,1),")")</f>
        <v>(28.7)</v>
      </c>
      <c r="K418" s="302">
        <f>B418-B408</f>
        <v>-6.6676001280828956E-2</v>
      </c>
      <c r="L418" s="302">
        <f>D418-D408</f>
        <v>0.16808457840862578</v>
      </c>
      <c r="M418" s="302">
        <f>F418-F408</f>
        <v>9.5647402029872097E-2</v>
      </c>
      <c r="N418" s="302">
        <f>SUM(K418:M418)</f>
        <v>0.19705597915766893</v>
      </c>
    </row>
    <row r="419" spans="1:14" x14ac:dyDescent="0.2">
      <c r="A419" s="282" t="s">
        <v>365</v>
      </c>
      <c r="B419" s="302">
        <f>'Ind T6'!V170</f>
        <v>11.952753366811693</v>
      </c>
      <c r="C419" s="299" t="str">
        <f>CONCATENATE("(",ROUND((B419/$H420)*100,1),")")</f>
        <v>(31.1)</v>
      </c>
      <c r="D419" s="302">
        <f>'Ind T6'!W170</f>
        <v>12.80525172504475</v>
      </c>
      <c r="E419" s="299" t="str">
        <f>CONCATENATE("(",ROUND((D419/$H420)*100,1),")")</f>
        <v>(33.4)</v>
      </c>
      <c r="F419" s="302">
        <f>'Ind T6'!X170</f>
        <v>2.5843128384776621</v>
      </c>
      <c r="G419" s="299" t="str">
        <f>CONCATENATE("(",ROUND((F419/$H420)*100,1),")")</f>
        <v>(6.7)</v>
      </c>
      <c r="H419" s="302">
        <f t="shared" ref="H419" si="315">SUM(B419,D419,F419)</f>
        <v>27.342317930334104</v>
      </c>
      <c r="I419" s="299" t="str">
        <f>CONCATENATE("(",ROUND((H419/$H420)*100,1),")")</f>
        <v>(71.3)</v>
      </c>
      <c r="K419" s="302">
        <f t="shared" ref="K419:K420" si="316">B419-B409</f>
        <v>1.101092121092849</v>
      </c>
      <c r="L419" s="302">
        <f t="shared" ref="L419:L420" si="317">D419-D409</f>
        <v>-0.48100264643169943</v>
      </c>
      <c r="M419" s="302">
        <f t="shared" ref="M419:M420" si="318">F419-F409</f>
        <v>0.10585454618109047</v>
      </c>
      <c r="N419" s="302">
        <f t="shared" ref="N419:N420" si="319">SUM(K419:M419)</f>
        <v>0.72594402084224008</v>
      </c>
    </row>
    <row r="420" spans="1:14" x14ac:dyDescent="0.2">
      <c r="A420" s="282" t="s">
        <v>363</v>
      </c>
      <c r="B420" s="302">
        <f>SUM(B418:B419)</f>
        <v>19.010422233852815</v>
      </c>
      <c r="C420" s="299" t="str">
        <f>CONCATENATE("(",ROUND((B420/$H420)*100,1),")")</f>
        <v>(49.5)</v>
      </c>
      <c r="D420" s="302">
        <f>SUM(D418:D419)</f>
        <v>15.514611958858953</v>
      </c>
      <c r="E420" s="299" t="str">
        <f>CONCATENATE("(",ROUND((D420/$H420)*100,1),")")</f>
        <v>(40.4)</v>
      </c>
      <c r="F420" s="302">
        <f>SUM(F418:F419)</f>
        <v>3.847965807288185</v>
      </c>
      <c r="G420" s="299" t="str">
        <f>CONCATENATE("(",ROUND((F420/$H420)*100,1),")")</f>
        <v>(10)</v>
      </c>
      <c r="H420" s="302">
        <f>SUM(H418:H419)</f>
        <v>38.372999999999948</v>
      </c>
      <c r="I420" s="299" t="str">
        <f>CONCATENATE("(",ROUND((H420/$H420)*100,1),")")</f>
        <v>(100)</v>
      </c>
      <c r="K420" s="302">
        <f t="shared" si="316"/>
        <v>1.0344161198120219</v>
      </c>
      <c r="L420" s="302">
        <f t="shared" si="317"/>
        <v>-0.3129180680230732</v>
      </c>
      <c r="M420" s="302">
        <f t="shared" si="318"/>
        <v>0.20150194821096257</v>
      </c>
      <c r="N420" s="302">
        <f t="shared" si="319"/>
        <v>0.92299999999991122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7.6946075156080678</v>
      </c>
      <c r="C429" s="299" t="str">
        <f>CONCATENATE("(",ROUND((B429/$H431)*100,1),")")</f>
        <v>(14.4)</v>
      </c>
      <c r="D429" s="302">
        <f>'Ind T6'!M180</f>
        <v>2.6164489474136006</v>
      </c>
      <c r="E429" s="299" t="str">
        <f>CONCATENATE("(",ROUND((D429/$H431)*100,1),")")</f>
        <v>(4.9)</v>
      </c>
      <c r="F429" s="302">
        <f>'Ind T6'!N180</f>
        <v>1.1465694231177355</v>
      </c>
      <c r="G429" s="299" t="str">
        <f>CONCATENATE("(",ROUND((F429/$H431)*100,1),")")</f>
        <v>(2.1)</v>
      </c>
      <c r="H429" s="302">
        <f>SUM(B429,D429,F429)</f>
        <v>11.457625886139404</v>
      </c>
      <c r="I429" s="299" t="str">
        <f>CONCATENATE("(",ROUND((H429/$H431)*100,1),")")</f>
        <v>(21.4)</v>
      </c>
      <c r="K429" s="302">
        <f>B434-B429</f>
        <v>0.48663206447433183</v>
      </c>
      <c r="L429" s="302">
        <f>D434-D429</f>
        <v>0.23729920641588764</v>
      </c>
      <c r="M429" s="302">
        <f>F434-F429</f>
        <v>5.7218629908981633E-3</v>
      </c>
      <c r="N429" s="302">
        <f>SUM(K429:M429)</f>
        <v>0.72965313388111763</v>
      </c>
    </row>
    <row r="430" spans="1:14" x14ac:dyDescent="0.2">
      <c r="A430" s="282" t="s">
        <v>365</v>
      </c>
      <c r="B430" s="302">
        <f>'Ind T6'!L179</f>
        <v>20.580762659108789</v>
      </c>
      <c r="C430" s="299" t="str">
        <f>CONCATENATE("(",ROUND((B430/$H431)*100,1),")")</f>
        <v>(38.5)</v>
      </c>
      <c r="D430" s="302">
        <f>'Ind T6'!M179</f>
        <v>19.517758235412426</v>
      </c>
      <c r="E430" s="299" t="str">
        <f>CONCATENATE("(",ROUND((D430/$H431)*100,1),")")</f>
        <v>(36.5)</v>
      </c>
      <c r="F430" s="302">
        <f>'Ind T6'!N179</f>
        <v>1.9558532193394316</v>
      </c>
      <c r="G430" s="299" t="str">
        <f>CONCATENATE("(",ROUND((F430/$H431)*100,1),")")</f>
        <v>(3.7)</v>
      </c>
      <c r="H430" s="302">
        <f t="shared" ref="H430" si="320">SUM(B430,D430,F430)</f>
        <v>42.054374113860646</v>
      </c>
      <c r="I430" s="299" t="str">
        <f>CONCATENATE("(",ROUND((H430/$H431)*100,1),")")</f>
        <v>(78.6)</v>
      </c>
      <c r="K430" s="302">
        <f t="shared" ref="K430:K431" si="321">B435-B430</f>
        <v>1.9238915704655746</v>
      </c>
      <c r="L430" s="302">
        <f t="shared" ref="L430:L431" si="322">D435-D430</f>
        <v>0.60922457872938196</v>
      </c>
      <c r="M430" s="302">
        <f t="shared" ref="M430:M431" si="323">F435-F430</f>
        <v>0.25023071692390819</v>
      </c>
      <c r="N430" s="302">
        <f t="shared" ref="N430:N431" si="324">SUM(K430:M430)</f>
        <v>2.7833468661188645</v>
      </c>
    </row>
    <row r="431" spans="1:14" x14ac:dyDescent="0.2">
      <c r="A431" s="282" t="s">
        <v>363</v>
      </c>
      <c r="B431" s="302">
        <f>SUM(B429:B430)</f>
        <v>28.275370174716855</v>
      </c>
      <c r="C431" s="299" t="str">
        <f>CONCATENATE("(",ROUND((B431/$H431)*100,1),")")</f>
        <v>(52.8)</v>
      </c>
      <c r="D431" s="302">
        <f>SUM(D429:D430)</f>
        <v>22.134207182826028</v>
      </c>
      <c r="E431" s="299" t="str">
        <f>CONCATENATE("(",ROUND((D431/$H431)*100,1),")")</f>
        <v>(41.4)</v>
      </c>
      <c r="F431" s="302">
        <f>SUM(F429:F430)</f>
        <v>3.1024226424571673</v>
      </c>
      <c r="G431" s="299" t="str">
        <f>CONCATENATE("(",ROUND((F431/$H431)*100,1),")")</f>
        <v>(5.8)</v>
      </c>
      <c r="H431" s="302">
        <f>SUM(H429:H430)</f>
        <v>53.51200000000005</v>
      </c>
      <c r="I431" s="299" t="str">
        <f>CONCATENATE("(",ROUND((H431/$H431)*100,1),")")</f>
        <v>(100)</v>
      </c>
      <c r="K431" s="302">
        <f t="shared" si="321"/>
        <v>2.4105236349399064</v>
      </c>
      <c r="L431" s="302">
        <f t="shared" si="322"/>
        <v>0.84652378514526916</v>
      </c>
      <c r="M431" s="302">
        <f t="shared" si="323"/>
        <v>0.25595257991480613</v>
      </c>
      <c r="N431" s="302">
        <f t="shared" si="324"/>
        <v>3.5129999999999817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8.1812395800823996</v>
      </c>
      <c r="C434" s="299" t="str">
        <f>CONCATENATE("(",ROUND((B434/$H436)*100,1),")")</f>
        <v>(14.3)</v>
      </c>
      <c r="D434" s="302">
        <f>'Ind T6'!R180</f>
        <v>2.8537481538294882</v>
      </c>
      <c r="E434" s="299" t="str">
        <f>CONCATENATE("(",ROUND((D434/$H436)*100,1),")")</f>
        <v>(5)</v>
      </c>
      <c r="F434" s="302">
        <f>'Ind T6'!S180</f>
        <v>1.1522912861086336</v>
      </c>
      <c r="G434" s="299" t="str">
        <f>CONCATENATE("(",ROUND((F434/$H436)*100,1),")")</f>
        <v>(2)</v>
      </c>
      <c r="H434" s="302">
        <f>SUM(B434,D434,F434)</f>
        <v>12.187279020020521</v>
      </c>
      <c r="I434" s="299" t="str">
        <f>CONCATENATE("(",ROUND((H434/$H436)*100,1),")")</f>
        <v>(21.4)</v>
      </c>
      <c r="K434" s="302">
        <f>B439-B434</f>
        <v>0.64685101275770762</v>
      </c>
      <c r="L434" s="302">
        <f>D439-D434</f>
        <v>0.34161113075140648</v>
      </c>
      <c r="M434" s="302">
        <f>F439-F434</f>
        <v>-4.160791175624512E-2</v>
      </c>
      <c r="N434" s="302">
        <f>SUM(K434:M434)</f>
        <v>0.94685423175286898</v>
      </c>
    </row>
    <row r="435" spans="1:14" x14ac:dyDescent="0.2">
      <c r="A435" s="282" t="s">
        <v>365</v>
      </c>
      <c r="B435" s="302">
        <f>'Ind T6'!Q179</f>
        <v>22.504654229574363</v>
      </c>
      <c r="C435" s="299" t="str">
        <f>CONCATENATE("(",ROUND((B435/$H436)*100,1),")")</f>
        <v>(39.5)</v>
      </c>
      <c r="D435" s="302">
        <f>'Ind T6'!R179</f>
        <v>20.126982814141808</v>
      </c>
      <c r="E435" s="299" t="str">
        <f>CONCATENATE("(",ROUND((D435/$H436)*100,1),")")</f>
        <v>(35.3)</v>
      </c>
      <c r="F435" s="302">
        <f>'Ind T6'!S179</f>
        <v>2.2060839362633398</v>
      </c>
      <c r="G435" s="299" t="str">
        <f>CONCATENATE("(",ROUND((F435/$H436)*100,1),")")</f>
        <v>(3.9)</v>
      </c>
      <c r="H435" s="302">
        <f t="shared" ref="H435" si="325">SUM(B435,D435,F435)</f>
        <v>44.837720979979508</v>
      </c>
      <c r="I435" s="299" t="str">
        <f>CONCATENATE("(",ROUND((H435/$H436)*100,1),")")</f>
        <v>(78.6)</v>
      </c>
      <c r="K435" s="302">
        <f t="shared" ref="K435:K436" si="326">B440-B435</f>
        <v>3.0871895044642983</v>
      </c>
      <c r="L435" s="302">
        <f t="shared" ref="L435:L436" si="327">D440-D435</f>
        <v>-3.7570058136502382E-3</v>
      </c>
      <c r="M435" s="302">
        <f t="shared" ref="M435:M436" si="328">F440-F435</f>
        <v>0.36671326959644901</v>
      </c>
      <c r="N435" s="302">
        <f t="shared" ref="N435:N436" si="329">SUM(K435:M435)</f>
        <v>3.4501457682470971</v>
      </c>
    </row>
    <row r="436" spans="1:14" x14ac:dyDescent="0.2">
      <c r="A436" s="282" t="s">
        <v>363</v>
      </c>
      <c r="B436" s="302">
        <f>SUM(B434:B435)</f>
        <v>30.685893809656761</v>
      </c>
      <c r="C436" s="299" t="str">
        <f>CONCATENATE("(",ROUND((B436/$H436)*100,1),")")</f>
        <v>(53.8)</v>
      </c>
      <c r="D436" s="302">
        <f>SUM(D434:D435)</f>
        <v>22.980730967971297</v>
      </c>
      <c r="E436" s="299" t="str">
        <f>CONCATENATE("(",ROUND((D436/$H436)*100,1),")")</f>
        <v>(40.3)</v>
      </c>
      <c r="F436" s="302">
        <f>SUM(F434:F435)</f>
        <v>3.3583752223719734</v>
      </c>
      <c r="G436" s="299" t="str">
        <f>CONCATENATE("(",ROUND((F436/$H436)*100,1),")")</f>
        <v>(5.9)</v>
      </c>
      <c r="H436" s="302">
        <f>SUM(H434:H435)</f>
        <v>57.025000000000027</v>
      </c>
      <c r="I436" s="299" t="str">
        <f>CONCATENATE("(",ROUND((H436/$H436)*100,1),")")</f>
        <v>(100)</v>
      </c>
      <c r="K436" s="302">
        <f t="shared" si="326"/>
        <v>3.7340405172220059</v>
      </c>
      <c r="L436" s="302">
        <f t="shared" si="327"/>
        <v>0.33785412493775624</v>
      </c>
      <c r="M436" s="302">
        <f t="shared" si="328"/>
        <v>0.32510535784020389</v>
      </c>
      <c r="N436" s="302">
        <f t="shared" si="329"/>
        <v>4.3969999999999665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8.8280905928401072</v>
      </c>
      <c r="C439" s="299" t="str">
        <f>CONCATENATE("(",ROUND((B439/$H441)*100,1),")")</f>
        <v>(14.4)</v>
      </c>
      <c r="D439" s="302">
        <f>'Ind T6'!W180</f>
        <v>3.1953592845808947</v>
      </c>
      <c r="E439" s="299" t="str">
        <f>CONCATENATE("(",ROUND((D439/$H441)*100,1),")")</f>
        <v>(5.2)</v>
      </c>
      <c r="F439" s="302">
        <f>'Ind T6'!X180</f>
        <v>1.1106833743523885</v>
      </c>
      <c r="G439" s="299" t="str">
        <f>CONCATENATE("(",ROUND((F439/$H441)*100,1),")")</f>
        <v>(1.8)</v>
      </c>
      <c r="H439" s="302">
        <f>SUM(B439,D439,F439)</f>
        <v>13.13413325177339</v>
      </c>
      <c r="I439" s="299" t="str">
        <f>CONCATENATE("(",ROUND((H439/$H441)*100,1),")")</f>
        <v>(21.4)</v>
      </c>
      <c r="K439" s="302">
        <f>B439-B429</f>
        <v>1.1334830772320394</v>
      </c>
      <c r="L439" s="302">
        <f>D439-D429</f>
        <v>0.57891033716729412</v>
      </c>
      <c r="M439" s="302">
        <f>F439-F429</f>
        <v>-3.5886048765346956E-2</v>
      </c>
      <c r="N439" s="302">
        <f>SUM(K439:M439)</f>
        <v>1.6765073656339866</v>
      </c>
    </row>
    <row r="440" spans="1:14" x14ac:dyDescent="0.2">
      <c r="A440" s="282" t="s">
        <v>365</v>
      </c>
      <c r="B440" s="302">
        <f>'Ind T6'!V179</f>
        <v>25.591843734038662</v>
      </c>
      <c r="C440" s="299" t="str">
        <f>CONCATENATE("(",ROUND((B440/$H441)*100,1),")")</f>
        <v>(41.7)</v>
      </c>
      <c r="D440" s="302">
        <f>'Ind T6'!W179</f>
        <v>20.123225808328158</v>
      </c>
      <c r="E440" s="299" t="str">
        <f>CONCATENATE("(",ROUND((D440/$H441)*100,1),")")</f>
        <v>(32.8)</v>
      </c>
      <c r="F440" s="302">
        <f>'Ind T6'!X179</f>
        <v>2.5727972058597888</v>
      </c>
      <c r="G440" s="299" t="str">
        <f>CONCATENATE("(",ROUND((F440/$H441)*100,1),")")</f>
        <v>(4.2)</v>
      </c>
      <c r="H440" s="302">
        <f t="shared" ref="H440" si="330">SUM(B440,D440,F440)</f>
        <v>48.287866748226605</v>
      </c>
      <c r="I440" s="299" t="str">
        <f>CONCATENATE("(",ROUND((H440/$H441)*100,1),")")</f>
        <v>(78.6)</v>
      </c>
      <c r="K440" s="302">
        <f t="shared" ref="K440:K441" si="331">B440-B430</f>
        <v>5.0110810749298729</v>
      </c>
      <c r="L440" s="302">
        <f t="shared" ref="L440:L441" si="332">D440-D430</f>
        <v>0.60546757291573172</v>
      </c>
      <c r="M440" s="302">
        <f t="shared" ref="M440:M441" si="333">F440-F430</f>
        <v>0.6169439865203572</v>
      </c>
      <c r="N440" s="302">
        <f t="shared" ref="N440:N441" si="334">SUM(K440:M440)</f>
        <v>6.2334926343659616</v>
      </c>
    </row>
    <row r="441" spans="1:14" x14ac:dyDescent="0.2">
      <c r="A441" s="282" t="s">
        <v>363</v>
      </c>
      <c r="B441" s="302">
        <f>SUM(B439:B440)</f>
        <v>34.419934326878767</v>
      </c>
      <c r="C441" s="299" t="str">
        <f>CONCATENATE("(",ROUND((B441/$H441)*100,1),")")</f>
        <v>(56)</v>
      </c>
      <c r="D441" s="302">
        <f>SUM(D439:D440)</f>
        <v>23.318585092909053</v>
      </c>
      <c r="E441" s="299" t="str">
        <f>CONCATENATE("(",ROUND((D441/$H441)*100,1),")")</f>
        <v>(38)</v>
      </c>
      <c r="F441" s="302">
        <f>SUM(F439:F440)</f>
        <v>3.6834805802121773</v>
      </c>
      <c r="G441" s="299" t="str">
        <f>CONCATENATE("(",ROUND((F441/$H441)*100,1),")")</f>
        <v>(6)</v>
      </c>
      <c r="H441" s="302">
        <f>SUM(H439:H440)</f>
        <v>61.421999999999997</v>
      </c>
      <c r="I441" s="299" t="str">
        <f>CONCATENATE("(",ROUND((H441/$H441)*100,1),")")</f>
        <v>(100)</v>
      </c>
      <c r="K441" s="302">
        <f t="shared" si="331"/>
        <v>6.1445641521619123</v>
      </c>
      <c r="L441" s="302">
        <f t="shared" si="332"/>
        <v>1.1843779100830254</v>
      </c>
      <c r="M441" s="302">
        <f t="shared" si="333"/>
        <v>0.58105793775501002</v>
      </c>
      <c r="N441" s="302">
        <f t="shared" si="334"/>
        <v>7.9099999999999477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2.8121885083188904</v>
      </c>
      <c r="C450" s="299" t="str">
        <f>CONCATENATE("(",ROUND((B450/$H452)*100,1),")")</f>
        <v>(20.5)</v>
      </c>
      <c r="D450" s="302">
        <f>'Ind T6'!M189</f>
        <v>2.5819531901939823</v>
      </c>
      <c r="E450" s="299" t="str">
        <f>CONCATENATE("(",ROUND((D450/$H452)*100,1),")")</f>
        <v>(18.8)</v>
      </c>
      <c r="F450" s="302">
        <f>'Ind T6'!N189</f>
        <v>2.1704475304570607</v>
      </c>
      <c r="G450" s="299" t="str">
        <f>CONCATENATE("(",ROUND((F450/$H452)*100,1),")")</f>
        <v>(15.8)</v>
      </c>
      <c r="H450" s="302">
        <f>SUM(B450,D450,F450)</f>
        <v>7.5645892289699335</v>
      </c>
      <c r="I450" s="299" t="str">
        <f>CONCATENATE("(",ROUND((H450/$H452)*100,1),")")</f>
        <v>(55.2)</v>
      </c>
      <c r="K450" s="302">
        <f>B455-B450</f>
        <v>-4.2245102890322794E-2</v>
      </c>
      <c r="L450" s="302">
        <f>D455-D450</f>
        <v>-8.5969125243034572E-2</v>
      </c>
      <c r="M450" s="302">
        <f>F455-F450</f>
        <v>-0.31747881540983247</v>
      </c>
      <c r="N450" s="302">
        <f>SUM(K450:M450)</f>
        <v>-0.44569304354318984</v>
      </c>
    </row>
    <row r="451" spans="1:14" x14ac:dyDescent="0.2">
      <c r="A451" s="282" t="s">
        <v>365</v>
      </c>
      <c r="B451" s="302">
        <f>'Ind T6'!L188</f>
        <v>1.8828532397452415</v>
      </c>
      <c r="C451" s="299" t="str">
        <f>CONCATENATE("(",ROUND((B451/$H452)*100,1),")")</f>
        <v>(13.7)</v>
      </c>
      <c r="D451" s="302">
        <f>'Ind T6'!M188</f>
        <v>3.2644650057393583</v>
      </c>
      <c r="E451" s="299" t="str">
        <f>CONCATENATE("(",ROUND((D451/$H452)*100,1),")")</f>
        <v>(23.8)</v>
      </c>
      <c r="F451" s="302">
        <f>'Ind T6'!N188</f>
        <v>0.98909252554545246</v>
      </c>
      <c r="G451" s="299" t="str">
        <f>CONCATENATE("(",ROUND((F451/$H452)*100,1),")")</f>
        <v>(7.2)</v>
      </c>
      <c r="H451" s="302">
        <f t="shared" ref="H451" si="335">SUM(B451,D451,F451)</f>
        <v>6.1364107710300528</v>
      </c>
      <c r="I451" s="299" t="str">
        <f>CONCATENATE("(",ROUND((H451/$H452)*100,1),")")</f>
        <v>(44.8)</v>
      </c>
      <c r="K451" s="302">
        <f t="shared" ref="K451:K452" si="336">B456-B451</f>
        <v>-0.15371252802785818</v>
      </c>
      <c r="L451" s="302">
        <f t="shared" ref="L451:L452" si="337">D456-D451</f>
        <v>-0.13214259087749181</v>
      </c>
      <c r="M451" s="302">
        <f t="shared" ref="M451:M452" si="338">F456-F451</f>
        <v>-0.17045183755142246</v>
      </c>
      <c r="N451" s="302">
        <f t="shared" ref="N451:N452" si="339">SUM(K451:M451)</f>
        <v>-0.45630695645677244</v>
      </c>
    </row>
    <row r="452" spans="1:14" x14ac:dyDescent="0.2">
      <c r="A452" s="282" t="s">
        <v>363</v>
      </c>
      <c r="B452" s="302">
        <f>SUM(B450:B451)</f>
        <v>4.6950417480641322</v>
      </c>
      <c r="C452" s="299" t="str">
        <f>CONCATENATE("(",ROUND((B452/$H452)*100,1),")")</f>
        <v>(34.3)</v>
      </c>
      <c r="D452" s="302">
        <f>SUM(D450:D451)</f>
        <v>5.8464181959333406</v>
      </c>
      <c r="E452" s="299" t="str">
        <f>CONCATENATE("(",ROUND((D452/$H452)*100,1),")")</f>
        <v>(42.7)</v>
      </c>
      <c r="F452" s="302">
        <f>SUM(F450:F451)</f>
        <v>3.1595400560025131</v>
      </c>
      <c r="G452" s="299" t="str">
        <f>CONCATENATE("(",ROUND((F452/$H452)*100,1),")")</f>
        <v>(23.1)</v>
      </c>
      <c r="H452" s="302">
        <f>SUM(H450:H451)</f>
        <v>13.700999999999986</v>
      </c>
      <c r="I452" s="299" t="str">
        <f>CONCATENATE("(",ROUND((H452/$H452)*100,1),")")</f>
        <v>(100)</v>
      </c>
      <c r="K452" s="302">
        <f t="shared" si="336"/>
        <v>-0.19595763091818075</v>
      </c>
      <c r="L452" s="302">
        <f t="shared" si="337"/>
        <v>-0.21811171612052682</v>
      </c>
      <c r="M452" s="302">
        <f t="shared" si="338"/>
        <v>-0.48793065296125482</v>
      </c>
      <c r="N452" s="302">
        <f t="shared" si="339"/>
        <v>-0.90199999999996239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2.7699434054285677</v>
      </c>
      <c r="C455" s="299" t="str">
        <f>CONCATENATE("(",ROUND((B455/$H457)*100,1),")")</f>
        <v>(21.6)</v>
      </c>
      <c r="D455" s="302">
        <f>'Ind T6'!R189</f>
        <v>2.4959840649509477</v>
      </c>
      <c r="E455" s="299" t="str">
        <f>CONCATENATE("(",ROUND((D455/$H457)*100,1),")")</f>
        <v>(19.5)</v>
      </c>
      <c r="F455" s="302">
        <f>'Ind T6'!S189</f>
        <v>1.8529687150472283</v>
      </c>
      <c r="G455" s="299" t="str">
        <f>CONCATENATE("(",ROUND((F455/$H457)*100,1),")")</f>
        <v>(14.5)</v>
      </c>
      <c r="H455" s="302">
        <f>SUM(B455,D455,F455)</f>
        <v>7.1188961854267436</v>
      </c>
      <c r="I455" s="299" t="str">
        <f>CONCATENATE("(",ROUND((H455/$H457)*100,1),")")</f>
        <v>(55.6)</v>
      </c>
      <c r="K455" s="302">
        <f>B460-B455</f>
        <v>0.22053359835055897</v>
      </c>
      <c r="L455" s="302">
        <f>D460-D455</f>
        <v>0.25353838993974964</v>
      </c>
      <c r="M455" s="302">
        <f>F460-F455</f>
        <v>0.11964035724922839</v>
      </c>
      <c r="N455" s="302">
        <f>SUM(K455:M455)</f>
        <v>0.593712345539537</v>
      </c>
    </row>
    <row r="456" spans="1:14" x14ac:dyDescent="0.2">
      <c r="A456" s="282" t="s">
        <v>365</v>
      </c>
      <c r="B456" s="302">
        <f>'Ind T6'!Q188</f>
        <v>1.7291407117173834</v>
      </c>
      <c r="C456" s="299" t="str">
        <f>CONCATENATE("(",ROUND((B456/$H457)*100,1),")")</f>
        <v>(13.5)</v>
      </c>
      <c r="D456" s="302">
        <f>'Ind T6'!R188</f>
        <v>3.1323224148618665</v>
      </c>
      <c r="E456" s="299" t="str">
        <f>CONCATENATE("(",ROUND((D456/$H457)*100,1),")")</f>
        <v>(24.5)</v>
      </c>
      <c r="F456" s="302">
        <f>'Ind T6'!S188</f>
        <v>0.81864068799403</v>
      </c>
      <c r="G456" s="299" t="str">
        <f>CONCATENATE("(",ROUND((F456/$H457)*100,1),")")</f>
        <v>(6.4)</v>
      </c>
      <c r="H456" s="302">
        <f t="shared" ref="H456" si="340">SUM(B456,D456,F456)</f>
        <v>5.6801038145732798</v>
      </c>
      <c r="I456" s="299" t="str">
        <f>CONCATENATE("(",ROUND((H456/$H457)*100,1),")")</f>
        <v>(44.4)</v>
      </c>
      <c r="K456" s="302">
        <f t="shared" ref="K456:K457" si="341">B461-B456</f>
        <v>1.4891613765357414E-2</v>
      </c>
      <c r="L456" s="302">
        <f t="shared" ref="L456:L457" si="342">D461-D456</f>
        <v>0.21731714844238548</v>
      </c>
      <c r="M456" s="302">
        <f t="shared" ref="M456:M457" si="343">F461-F456</f>
        <v>9.6078892252693171E-2</v>
      </c>
      <c r="N456" s="302">
        <f t="shared" ref="N456:N457" si="344">SUM(K456:M456)</f>
        <v>0.32828765446043606</v>
      </c>
    </row>
    <row r="457" spans="1:14" x14ac:dyDescent="0.2">
      <c r="A457" s="282" t="s">
        <v>363</v>
      </c>
      <c r="B457" s="302">
        <f>SUM(B455:B456)</f>
        <v>4.4990841171459515</v>
      </c>
      <c r="C457" s="299" t="str">
        <f>CONCATENATE("(",ROUND((B457/$H457)*100,1),")")</f>
        <v>(35.2)</v>
      </c>
      <c r="D457" s="302">
        <f>SUM(D455:D456)</f>
        <v>5.6283064798128137</v>
      </c>
      <c r="E457" s="299" t="str">
        <f>CONCATENATE("(",ROUND((D457/$H457)*100,1),")")</f>
        <v>(44)</v>
      </c>
      <c r="F457" s="302">
        <f>SUM(F455:F456)</f>
        <v>2.6716094030412583</v>
      </c>
      <c r="G457" s="299" t="str">
        <f>CONCATENATE("(",ROUND((F457/$H457)*100,1),")")</f>
        <v>(20.9)</v>
      </c>
      <c r="H457" s="302">
        <f>SUM(H455:H456)</f>
        <v>12.799000000000024</v>
      </c>
      <c r="I457" s="299" t="str">
        <f>CONCATENATE("(",ROUND((H457/$H457)*100,1),")")</f>
        <v>(100)</v>
      </c>
      <c r="K457" s="302">
        <f t="shared" si="341"/>
        <v>0.23542521211591616</v>
      </c>
      <c r="L457" s="302">
        <f t="shared" si="342"/>
        <v>0.47085553838213556</v>
      </c>
      <c r="M457" s="302">
        <f t="shared" si="343"/>
        <v>0.21571924950192134</v>
      </c>
      <c r="N457" s="302">
        <f t="shared" si="344"/>
        <v>0.92199999999997306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2.9904770037791266</v>
      </c>
      <c r="C460" s="299" t="str">
        <f>CONCATENATE("(",ROUND((B460/$H462)*100,1),")")</f>
        <v>(21.8)</v>
      </c>
      <c r="D460" s="302">
        <f>'Ind T6'!W189</f>
        <v>2.7495224548906974</v>
      </c>
      <c r="E460" s="299" t="str">
        <f>CONCATENATE("(",ROUND((D460/$H462)*100,1),")")</f>
        <v>(20)</v>
      </c>
      <c r="F460" s="302">
        <f>'Ind T6'!X189</f>
        <v>1.9726090722964567</v>
      </c>
      <c r="G460" s="299" t="str">
        <f>CONCATENATE("(",ROUND((F460/$H462)*100,1),")")</f>
        <v>(14.4)</v>
      </c>
      <c r="H460" s="302">
        <f>SUM(B460,D460,F460)</f>
        <v>7.7126085309662802</v>
      </c>
      <c r="I460" s="299" t="str">
        <f>CONCATENATE("(",ROUND((H460/$H462)*100,1),")")</f>
        <v>(56.2)</v>
      </c>
      <c r="K460" s="302">
        <f>B460-B450</f>
        <v>0.17828849546023617</v>
      </c>
      <c r="L460" s="302">
        <f>D460-D450</f>
        <v>0.16756926469671507</v>
      </c>
      <c r="M460" s="302">
        <f>F460-F450</f>
        <v>-0.19783845816060408</v>
      </c>
      <c r="N460" s="302">
        <f>SUM(K460:M460)</f>
        <v>0.14801930199634716</v>
      </c>
    </row>
    <row r="461" spans="1:14" x14ac:dyDescent="0.2">
      <c r="A461" s="282" t="s">
        <v>365</v>
      </c>
      <c r="B461" s="302">
        <f>'Ind T6'!V188</f>
        <v>1.7440323254827408</v>
      </c>
      <c r="C461" s="299" t="str">
        <f>CONCATENATE("(",ROUND((B461/$H462)*100,1),")")</f>
        <v>(12.7)</v>
      </c>
      <c r="D461" s="302">
        <f>'Ind T6'!W188</f>
        <v>3.3496395633042519</v>
      </c>
      <c r="E461" s="299" t="str">
        <f>CONCATENATE("(",ROUND((D461/$H462)*100,1),")")</f>
        <v>(24.4)</v>
      </c>
      <c r="F461" s="302">
        <f>'Ind T6'!X188</f>
        <v>0.91471958024672317</v>
      </c>
      <c r="G461" s="299" t="str">
        <f>CONCATENATE("(",ROUND((F461/$H462)*100,1),")")</f>
        <v>(6.7)</v>
      </c>
      <c r="H461" s="302">
        <f t="shared" ref="H461" si="345">SUM(B461,D461,F461)</f>
        <v>6.0083914690337163</v>
      </c>
      <c r="I461" s="299" t="str">
        <f>CONCATENATE("(",ROUND((H461/$H462)*100,1),")")</f>
        <v>(43.8)</v>
      </c>
      <c r="K461" s="302">
        <f t="shared" ref="K461:K462" si="346">B461-B451</f>
        <v>-0.13882091426250076</v>
      </c>
      <c r="L461" s="302">
        <f t="shared" ref="L461:L462" si="347">D461-D451</f>
        <v>8.5174557564893671E-2</v>
      </c>
      <c r="M461" s="302">
        <f t="shared" ref="M461:M462" si="348">F461-F451</f>
        <v>-7.4372945298729287E-2</v>
      </c>
      <c r="N461" s="302">
        <f t="shared" ref="N461:N462" si="349">SUM(K461:M461)</f>
        <v>-0.12801930199633638</v>
      </c>
    </row>
    <row r="462" spans="1:14" x14ac:dyDescent="0.2">
      <c r="A462" s="282" t="s">
        <v>363</v>
      </c>
      <c r="B462" s="302">
        <f>SUM(B460:B461)</f>
        <v>4.7345093292618676</v>
      </c>
      <c r="C462" s="299" t="str">
        <f>CONCATENATE("(",ROUND((B462/$H462)*100,1),")")</f>
        <v>(34.5)</v>
      </c>
      <c r="D462" s="302">
        <f>SUM(D460:D461)</f>
        <v>6.0991620181949493</v>
      </c>
      <c r="E462" s="299" t="str">
        <f>CONCATENATE("(",ROUND((D462/$H462)*100,1),")")</f>
        <v>(44.5)</v>
      </c>
      <c r="F462" s="302">
        <f>SUM(F460:F461)</f>
        <v>2.8873286525431796</v>
      </c>
      <c r="G462" s="299" t="str">
        <f>CONCATENATE("(",ROUND((F462/$H462)*100,1),")")</f>
        <v>(21)</v>
      </c>
      <c r="H462" s="302">
        <f>SUM(H460:H461)</f>
        <v>13.720999999999997</v>
      </c>
      <c r="I462" s="299" t="str">
        <f>CONCATENATE("(",ROUND((H462/$H462)*100,1),")")</f>
        <v>(100)</v>
      </c>
      <c r="K462" s="302">
        <f t="shared" si="346"/>
        <v>3.9467581197735413E-2</v>
      </c>
      <c r="L462" s="302">
        <f t="shared" si="347"/>
        <v>0.25274382226160874</v>
      </c>
      <c r="M462" s="302">
        <f t="shared" si="348"/>
        <v>-0.27221140345933348</v>
      </c>
      <c r="N462" s="302">
        <f t="shared" si="349"/>
        <v>2.0000000000010676E-2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3.4977719738653863</v>
      </c>
      <c r="C471" s="299" t="str">
        <f>CONCATENATE("(",ROUND((B471/$H473)*100,1),")")</f>
        <v>(20.8)</v>
      </c>
      <c r="D471" s="302">
        <f>'Ind T6'!M198</f>
        <v>1.2128611519250241</v>
      </c>
      <c r="E471" s="299" t="str">
        <f>CONCATENATE("(",ROUND((D471/$H473)*100,1),")")</f>
        <v>(7.2)</v>
      </c>
      <c r="F471" s="302">
        <f>'Ind T6'!N198</f>
        <v>2.1350564009103565</v>
      </c>
      <c r="G471" s="299" t="str">
        <f>CONCATENATE("(",ROUND((F471/$H473)*100,1),")")</f>
        <v>(12.7)</v>
      </c>
      <c r="H471" s="302">
        <f>SUM(B471,D471,F471)</f>
        <v>6.8456895267007667</v>
      </c>
      <c r="I471" s="299" t="str">
        <f>CONCATENATE("(",ROUND((H471/$H473)*100,1),")")</f>
        <v>(40.7)</v>
      </c>
      <c r="K471" s="302">
        <f>B476-B471</f>
        <v>-0.24071472704944696</v>
      </c>
      <c r="L471" s="302">
        <f>D476-D471</f>
        <v>-0.12322206389776236</v>
      </c>
      <c r="M471" s="302">
        <f>F476-F471</f>
        <v>-0.14924475673225834</v>
      </c>
      <c r="N471" s="302">
        <f>SUM(K471:M471)</f>
        <v>-0.51318154767946766</v>
      </c>
    </row>
    <row r="472" spans="1:14" x14ac:dyDescent="0.2">
      <c r="A472" s="282" t="s">
        <v>365</v>
      </c>
      <c r="B472" s="302">
        <f>'Ind T6'!L197</f>
        <v>3.2353421871897958</v>
      </c>
      <c r="C472" s="299" t="str">
        <f>CONCATENATE("(",ROUND((B472/$H473)*100,1),")")</f>
        <v>(19.2)</v>
      </c>
      <c r="D472" s="302">
        <f>'Ind T6'!M197</f>
        <v>2.6698816623821626</v>
      </c>
      <c r="E472" s="299" t="str">
        <f>CONCATENATE("(",ROUND((D472/$H473)*100,1),")")</f>
        <v>(15.9)</v>
      </c>
      <c r="F472" s="302">
        <f>'Ind T6'!N197</f>
        <v>4.0840866237272619</v>
      </c>
      <c r="G472" s="299" t="str">
        <f>CONCATENATE("(",ROUND((F472/$H473)*100,1),")")</f>
        <v>(24.3)</v>
      </c>
      <c r="H472" s="302">
        <f t="shared" ref="H472" si="350">SUM(B472,D472,F472)</f>
        <v>9.98931047329922</v>
      </c>
      <c r="I472" s="299" t="str">
        <f>CONCATENATE("(",ROUND((H472/$H473)*100,1),")")</f>
        <v>(59.3)</v>
      </c>
      <c r="K472" s="302">
        <f t="shared" ref="K472:K473" si="351">B477-B472</f>
        <v>-0.40987838182586156</v>
      </c>
      <c r="L472" s="302">
        <f t="shared" ref="L472:L473" si="352">D477-D472</f>
        <v>-0.29732226712808618</v>
      </c>
      <c r="M472" s="302">
        <f t="shared" ref="M472:M473" si="353">F477-F472</f>
        <v>-0.39061780336655882</v>
      </c>
      <c r="N472" s="302">
        <f t="shared" ref="N472:N473" si="354">SUM(K472:M472)</f>
        <v>-1.0978184523205066</v>
      </c>
    </row>
    <row r="473" spans="1:14" x14ac:dyDescent="0.2">
      <c r="A473" s="282" t="s">
        <v>363</v>
      </c>
      <c r="B473" s="302">
        <f>SUM(B471:B472)</f>
        <v>6.7331141610551821</v>
      </c>
      <c r="C473" s="299" t="str">
        <f>CONCATENATE("(",ROUND((B473/$H473)*100,1),")")</f>
        <v>(40)</v>
      </c>
      <c r="D473" s="302">
        <f>SUM(D471:D472)</f>
        <v>3.8827428143071865</v>
      </c>
      <c r="E473" s="299" t="str">
        <f>CONCATENATE("(",ROUND((D473/$H473)*100,1),")")</f>
        <v>(23.1)</v>
      </c>
      <c r="F473" s="302">
        <f>SUM(F471:F472)</f>
        <v>6.2191430246376189</v>
      </c>
      <c r="G473" s="299" t="str">
        <f>CONCATENATE("(",ROUND((F473/$H473)*100,1),")")</f>
        <v>(36.9)</v>
      </c>
      <c r="H473" s="302">
        <f>SUM(H471:H472)</f>
        <v>16.834999999999987</v>
      </c>
      <c r="I473" s="299" t="str">
        <f>CONCATENATE("(",ROUND((H473/$H473)*100,1),")")</f>
        <v>(100)</v>
      </c>
      <c r="K473" s="302">
        <f t="shared" si="351"/>
        <v>-0.65059310887530852</v>
      </c>
      <c r="L473" s="302">
        <f t="shared" si="352"/>
        <v>-0.42054433102584809</v>
      </c>
      <c r="M473" s="302">
        <f t="shared" si="353"/>
        <v>-0.53986256009881739</v>
      </c>
      <c r="N473" s="302">
        <f t="shared" si="354"/>
        <v>-1.610999999999974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3.2570572468159393</v>
      </c>
      <c r="C476" s="299" t="str">
        <f>CONCATENATE("(",ROUND((B476/$H478)*100,1),")")</f>
        <v>(21.4)</v>
      </c>
      <c r="D476" s="302">
        <f>'Ind T6'!R198</f>
        <v>1.0896390880272617</v>
      </c>
      <c r="E476" s="299" t="str">
        <f>CONCATENATE("(",ROUND((D476/$H478)*100,1),")")</f>
        <v>(7.2)</v>
      </c>
      <c r="F476" s="302">
        <f>'Ind T6'!S198</f>
        <v>1.9858116441780982</v>
      </c>
      <c r="G476" s="299" t="str">
        <f>CONCATENATE("(",ROUND((F476/$H478)*100,1),")")</f>
        <v>(13)</v>
      </c>
      <c r="H476" s="302">
        <f>SUM(B476,D476,F476)</f>
        <v>6.3325079790212992</v>
      </c>
      <c r="I476" s="299" t="str">
        <f>CONCATENATE("(",ROUND((H476/$H478)*100,1),")")</f>
        <v>(41.6)</v>
      </c>
      <c r="K476" s="302">
        <f>B481-B476</f>
        <v>5.1908221741532312E-2</v>
      </c>
      <c r="L476" s="302">
        <f>D481-D476</f>
        <v>-2.9440012743791266E-2</v>
      </c>
      <c r="M476" s="302">
        <f>F481-F476</f>
        <v>2.3123488199127573E-2</v>
      </c>
      <c r="N476" s="302">
        <f>SUM(K476:M476)</f>
        <v>4.5591697196868619E-2</v>
      </c>
    </row>
    <row r="477" spans="1:14" x14ac:dyDescent="0.2">
      <c r="A477" s="282" t="s">
        <v>365</v>
      </c>
      <c r="B477" s="302">
        <f>'Ind T6'!Q197</f>
        <v>2.8254638053639343</v>
      </c>
      <c r="C477" s="299" t="str">
        <f>CONCATENATE("(",ROUND((B477/$H478)*100,1),")")</f>
        <v>(18.6)</v>
      </c>
      <c r="D477" s="302">
        <f>'Ind T6'!R197</f>
        <v>2.3725593952540764</v>
      </c>
      <c r="E477" s="299" t="str">
        <f>CONCATENATE("(",ROUND((D477/$H478)*100,1),")")</f>
        <v>(15.6)</v>
      </c>
      <c r="F477" s="302">
        <f>'Ind T6'!S197</f>
        <v>3.6934688203607031</v>
      </c>
      <c r="G477" s="299" t="str">
        <f>CONCATENATE("(",ROUND((F477/$H478)*100,1),")")</f>
        <v>(24.3)</v>
      </c>
      <c r="H477" s="302">
        <f t="shared" ref="H477" si="355">SUM(B477,D477,F477)</f>
        <v>8.8914920209787134</v>
      </c>
      <c r="I477" s="299" t="str">
        <f>CONCATENATE("(",ROUND((H477/$H478)*100,1),")")</f>
        <v>(58.4)</v>
      </c>
      <c r="K477" s="302">
        <f t="shared" ref="K477:K478" si="356">B482-B477</f>
        <v>-0.20998408204129859</v>
      </c>
      <c r="L477" s="302">
        <f t="shared" ref="L477:L478" si="357">D482-D477</f>
        <v>-0.14552829057507477</v>
      </c>
      <c r="M477" s="302">
        <f t="shared" ref="M477:M478" si="358">F482-F477</f>
        <v>-0.16807932458051988</v>
      </c>
      <c r="N477" s="302">
        <f t="shared" ref="N477:N478" si="359">SUM(K477:M477)</f>
        <v>-0.52359169719689325</v>
      </c>
    </row>
    <row r="478" spans="1:14" x14ac:dyDescent="0.2">
      <c r="A478" s="282" t="s">
        <v>363</v>
      </c>
      <c r="B478" s="302">
        <f>SUM(B476:B477)</f>
        <v>6.0825210521798736</v>
      </c>
      <c r="C478" s="299" t="str">
        <f>CONCATENATE("(",ROUND((B478/$H478)*100,1),")")</f>
        <v>(40)</v>
      </c>
      <c r="D478" s="302">
        <f>SUM(D476:D477)</f>
        <v>3.4621984832813384</v>
      </c>
      <c r="E478" s="299" t="str">
        <f>CONCATENATE("(",ROUND((D478/$H478)*100,1),")")</f>
        <v>(22.7)</v>
      </c>
      <c r="F478" s="302">
        <f>SUM(F476:F477)</f>
        <v>5.6792804645388015</v>
      </c>
      <c r="G478" s="299" t="str">
        <f>CONCATENATE("(",ROUND((F478/$H478)*100,1),")")</f>
        <v>(37.3)</v>
      </c>
      <c r="H478" s="302">
        <f>SUM(H476:H477)</f>
        <v>15.224000000000013</v>
      </c>
      <c r="I478" s="299" t="str">
        <f>CONCATENATE("(",ROUND((H478/$H478)*100,1),")")</f>
        <v>(100)</v>
      </c>
      <c r="K478" s="302">
        <f t="shared" si="356"/>
        <v>-0.15807586029976672</v>
      </c>
      <c r="L478" s="302">
        <f t="shared" si="357"/>
        <v>-0.17496830331886626</v>
      </c>
      <c r="M478" s="302">
        <f t="shared" si="358"/>
        <v>-0.14495583638139298</v>
      </c>
      <c r="N478" s="302">
        <f t="shared" si="359"/>
        <v>-0.47800000000002596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3.3089654685574716</v>
      </c>
      <c r="C481" s="299" t="str">
        <f>CONCATENATE("(",ROUND((B481/$H483)*100,1),")")</f>
        <v>(22.4)</v>
      </c>
      <c r="D481" s="302">
        <f>'Ind T6'!W198</f>
        <v>1.0601990752834705</v>
      </c>
      <c r="E481" s="299" t="str">
        <f>CONCATENATE("(",ROUND((D481/$H483)*100,1),")")</f>
        <v>(7.2)</v>
      </c>
      <c r="F481" s="302">
        <f>'Ind T6'!X198</f>
        <v>2.0089351323772258</v>
      </c>
      <c r="G481" s="299" t="str">
        <f>CONCATENATE("(",ROUND((F481/$H483)*100,1),")")</f>
        <v>(13.6)</v>
      </c>
      <c r="H481" s="302">
        <f>SUM(B481,D481,F481)</f>
        <v>6.3780996762181674</v>
      </c>
      <c r="I481" s="299" t="str">
        <f>CONCATENATE("(",ROUND((H481/$H483)*100,1),")")</f>
        <v>(43.3)</v>
      </c>
      <c r="K481" s="302">
        <f>B481-B471</f>
        <v>-0.18880650530791465</v>
      </c>
      <c r="L481" s="302">
        <f>D481-D471</f>
        <v>-0.15266207664155362</v>
      </c>
      <c r="M481" s="302">
        <f>F481-F471</f>
        <v>-0.12612126853313077</v>
      </c>
      <c r="N481" s="302">
        <f>SUM(K481:M481)</f>
        <v>-0.46758985048259905</v>
      </c>
    </row>
    <row r="482" spans="1:14" x14ac:dyDescent="0.2">
      <c r="A482" s="282" t="s">
        <v>365</v>
      </c>
      <c r="B482" s="302">
        <f>'Ind T6'!V197</f>
        <v>2.6154797233226357</v>
      </c>
      <c r="C482" s="299" t="str">
        <f>CONCATENATE("(",ROUND((B482/$H483)*100,1),")")</f>
        <v>(17.7)</v>
      </c>
      <c r="D482" s="302">
        <f>'Ind T6'!W197</f>
        <v>2.2270311046790017</v>
      </c>
      <c r="E482" s="299" t="str">
        <f>CONCATENATE("(",ROUND((D482/$H483)*100,1),")")</f>
        <v>(15.1)</v>
      </c>
      <c r="F482" s="302">
        <f>'Ind T6'!X197</f>
        <v>3.5253894957801832</v>
      </c>
      <c r="G482" s="299" t="str">
        <f>CONCATENATE("(",ROUND((F482/$H483)*100,1),")")</f>
        <v>(23.9)</v>
      </c>
      <c r="H482" s="302">
        <f t="shared" ref="H482" si="360">SUM(B482,D482,F482)</f>
        <v>8.3679003237818215</v>
      </c>
      <c r="I482" s="299" t="str">
        <f>CONCATENATE("(",ROUND((H482/$H483)*100,1),")")</f>
        <v>(56.7)</v>
      </c>
      <c r="K482" s="302">
        <f t="shared" ref="K482:K483" si="361">B482-B472</f>
        <v>-0.61986246386716015</v>
      </c>
      <c r="L482" s="302">
        <f t="shared" ref="L482:L483" si="362">D482-D472</f>
        <v>-0.44285055770316095</v>
      </c>
      <c r="M482" s="302">
        <f t="shared" ref="M482:M483" si="363">F482-F472</f>
        <v>-0.55869712794707871</v>
      </c>
      <c r="N482" s="302">
        <f t="shared" ref="N482:N483" si="364">SUM(K482:M482)</f>
        <v>-1.6214101495173998</v>
      </c>
    </row>
    <row r="483" spans="1:14" x14ac:dyDescent="0.2">
      <c r="A483" s="282" t="s">
        <v>363</v>
      </c>
      <c r="B483" s="302">
        <f>SUM(B481:B482)</f>
        <v>5.9244451918801069</v>
      </c>
      <c r="C483" s="299" t="str">
        <f>CONCATENATE("(",ROUND((B483/$H483)*100,1),")")</f>
        <v>(40.2)</v>
      </c>
      <c r="D483" s="302">
        <f>SUM(D481:D482)</f>
        <v>3.2872301799624721</v>
      </c>
      <c r="E483" s="299" t="str">
        <f>CONCATENATE("(",ROUND((D483/$H483)*100,1),")")</f>
        <v>(22.3)</v>
      </c>
      <c r="F483" s="302">
        <f>SUM(F481:F482)</f>
        <v>5.5343246281574086</v>
      </c>
      <c r="G483" s="299" t="str">
        <f>CONCATENATE("(",ROUND((F483/$H483)*100,1),")")</f>
        <v>(37.5)</v>
      </c>
      <c r="H483" s="302">
        <f>SUM(H481:H482)</f>
        <v>14.745999999999988</v>
      </c>
      <c r="I483" s="299" t="str">
        <f>CONCATENATE("(",ROUND((H483/$H483)*100,1),")")</f>
        <v>(100)</v>
      </c>
      <c r="K483" s="302">
        <f t="shared" si="361"/>
        <v>-0.80866896917507525</v>
      </c>
      <c r="L483" s="302">
        <f t="shared" si="362"/>
        <v>-0.59551263434471435</v>
      </c>
      <c r="M483" s="302">
        <f t="shared" si="363"/>
        <v>-0.68481839648021037</v>
      </c>
      <c r="N483" s="302">
        <f t="shared" si="364"/>
        <v>-2.089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York and North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0.60659040936915776</v>
      </c>
      <c r="C8" s="300">
        <v>5.4795566324534022E-2</v>
      </c>
      <c r="D8" s="300">
        <v>0.74340481703456673</v>
      </c>
      <c r="E8" s="300">
        <f>SUM(B8:D8)</f>
        <v>1.4047907927282584</v>
      </c>
      <c r="F8" s="300"/>
      <c r="G8" s="300">
        <v>0.91622993943468878</v>
      </c>
      <c r="H8" s="300">
        <v>0.69924528498586636</v>
      </c>
      <c r="I8" s="300">
        <v>1.5316179971210906</v>
      </c>
      <c r="J8" s="300">
        <f>SUM(G8:I8)</f>
        <v>3.1470932215416454</v>
      </c>
      <c r="K8" s="300"/>
      <c r="L8" s="300">
        <v>0.37991622871448422</v>
      </c>
      <c r="M8" s="300">
        <v>0.81570249107761406</v>
      </c>
      <c r="N8" s="300">
        <v>0.39007441664591719</v>
      </c>
      <c r="O8" s="300">
        <f>SUM(L8:N8)</f>
        <v>1.5856931364380153</v>
      </c>
      <c r="P8" s="300"/>
      <c r="Q8" s="300">
        <v>0.39655581949705754</v>
      </c>
      <c r="R8" s="300">
        <v>0.82551109316200544</v>
      </c>
      <c r="S8" s="300">
        <v>0.41309304088686871</v>
      </c>
      <c r="T8" s="300">
        <f>SUM(Q8:S8)</f>
        <v>1.6351599535459316</v>
      </c>
      <c r="U8" s="300"/>
      <c r="V8" s="300">
        <v>0.40820902212081173</v>
      </c>
      <c r="W8" s="300">
        <v>0.79012547302175373</v>
      </c>
      <c r="X8" s="300">
        <v>0.43820952001456026</v>
      </c>
      <c r="Y8" s="300">
        <f>SUM(V8:X8)</f>
        <v>1.6365440151571256</v>
      </c>
    </row>
    <row r="9" spans="1:25" x14ac:dyDescent="0.2">
      <c r="A9" s="260" t="s">
        <v>364</v>
      </c>
      <c r="B9" s="300">
        <v>3.3376433169240984</v>
      </c>
      <c r="C9" s="300">
        <v>0.45162715174500007</v>
      </c>
      <c r="D9" s="300">
        <v>4.4569387386026484</v>
      </c>
      <c r="E9" s="300">
        <f t="shared" ref="E9:E10" si="0">SUM(B9:D9)</f>
        <v>8.2462092072717468</v>
      </c>
      <c r="F9" s="300"/>
      <c r="G9" s="300">
        <v>2.1349332242802048</v>
      </c>
      <c r="H9" s="300">
        <v>0.27441217203631224</v>
      </c>
      <c r="I9" s="300">
        <v>3.8205613821418294</v>
      </c>
      <c r="J9" s="300">
        <f t="shared" ref="J9:J10" si="1">SUM(G9:I9)</f>
        <v>6.2299067784583464</v>
      </c>
      <c r="K9" s="300"/>
      <c r="L9" s="300">
        <v>1.6022848434020103</v>
      </c>
      <c r="M9" s="300">
        <v>0.47878925794071331</v>
      </c>
      <c r="N9" s="300">
        <v>2.7762327622192662</v>
      </c>
      <c r="O9" s="300">
        <f t="shared" ref="O9:O10" si="2">SUM(L9:N9)</f>
        <v>4.8573068635619894</v>
      </c>
      <c r="P9" s="300"/>
      <c r="Q9" s="300">
        <v>1.7289833729537305</v>
      </c>
      <c r="R9" s="300">
        <v>0.50320402285108212</v>
      </c>
      <c r="S9" s="300">
        <v>2.8106526506492515</v>
      </c>
      <c r="T9" s="300">
        <f t="shared" ref="T9:T10" si="3">SUM(Q9:S9)</f>
        <v>5.0428400464540637</v>
      </c>
      <c r="U9" s="300"/>
      <c r="V9" s="300">
        <v>1.9311556463104693</v>
      </c>
      <c r="W9" s="300">
        <v>0.52146932882421726</v>
      </c>
      <c r="X9" s="300">
        <v>2.6808310097081849</v>
      </c>
      <c r="Y9" s="300">
        <f t="shared" ref="Y9:Y10" si="4">SUM(V9:X9)</f>
        <v>5.1334559848428718</v>
      </c>
    </row>
    <row r="10" spans="1:25" x14ac:dyDescent="0.2">
      <c r="A10" s="264" t="s">
        <v>363</v>
      </c>
      <c r="B10" s="301">
        <f>SUM(B8:B9)</f>
        <v>3.9442337262932563</v>
      </c>
      <c r="C10" s="301">
        <f t="shared" ref="C10:D10" si="5">SUM(C8:C9)</f>
        <v>0.50642271806953409</v>
      </c>
      <c r="D10" s="301">
        <f t="shared" si="5"/>
        <v>5.2003435556372155</v>
      </c>
      <c r="E10" s="301">
        <f t="shared" si="0"/>
        <v>9.6510000000000069</v>
      </c>
      <c r="F10" s="301"/>
      <c r="G10" s="301">
        <f>SUM(G8:G9)</f>
        <v>3.0511631637148935</v>
      </c>
      <c r="H10" s="301">
        <f t="shared" ref="H10" si="6">SUM(H8:H9)</f>
        <v>0.97365745702217854</v>
      </c>
      <c r="I10" s="301">
        <f t="shared" ref="I10" si="7">SUM(I8:I9)</f>
        <v>5.3521793792629202</v>
      </c>
      <c r="J10" s="301">
        <f t="shared" si="1"/>
        <v>9.3769999999999918</v>
      </c>
      <c r="K10" s="301"/>
      <c r="L10" s="301">
        <f>SUM(L8:L9)</f>
        <v>1.9822010721164944</v>
      </c>
      <c r="M10" s="301">
        <f t="shared" ref="M10" si="8">SUM(M8:M9)</f>
        <v>1.2944917490183274</v>
      </c>
      <c r="N10" s="301">
        <f t="shared" ref="N10" si="9">SUM(N8:N9)</f>
        <v>3.1663071788651833</v>
      </c>
      <c r="O10" s="301">
        <f t="shared" si="2"/>
        <v>6.4430000000000049</v>
      </c>
      <c r="P10" s="301"/>
      <c r="Q10" s="301">
        <f>SUM(Q8:Q9)</f>
        <v>2.125539192450788</v>
      </c>
      <c r="R10" s="301">
        <f t="shared" ref="R10" si="10">SUM(R8:R9)</f>
        <v>1.3287151160130874</v>
      </c>
      <c r="S10" s="301">
        <f t="shared" ref="S10" si="11">SUM(S8:S9)</f>
        <v>3.22374569153612</v>
      </c>
      <c r="T10" s="301">
        <f t="shared" si="3"/>
        <v>6.6779999999999955</v>
      </c>
      <c r="U10" s="301"/>
      <c r="V10" s="301">
        <f>SUM(V8:V9)</f>
        <v>2.3393646684312812</v>
      </c>
      <c r="W10" s="301">
        <f t="shared" ref="W10" si="12">SUM(W8:W9)</f>
        <v>1.3115948018459709</v>
      </c>
      <c r="X10" s="301">
        <f t="shared" ref="X10" si="13">SUM(X8:X9)</f>
        <v>3.1190405297227453</v>
      </c>
      <c r="Y10" s="301">
        <f t="shared" si="4"/>
        <v>6.7699999999999978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4.2460551635605574E-2</v>
      </c>
      <c r="C17" s="300">
        <v>1.3881334188587415E-2</v>
      </c>
      <c r="D17" s="300">
        <v>0.22645627539129273</v>
      </c>
      <c r="E17" s="300">
        <f>SUM(B17:D17)</f>
        <v>0.28279816121548573</v>
      </c>
      <c r="F17" s="300"/>
      <c r="G17" s="300">
        <v>5.5997593260923406E-2</v>
      </c>
      <c r="H17" s="300">
        <v>9.7731648616259208E-3</v>
      </c>
      <c r="I17" s="300">
        <v>2.6413959085472245E-4</v>
      </c>
      <c r="J17" s="300">
        <f>SUM(G17:I17)</f>
        <v>6.6034897713404053E-2</v>
      </c>
      <c r="K17" s="300"/>
      <c r="L17" s="300">
        <v>4.9480130292742633E-2</v>
      </c>
      <c r="M17" s="300">
        <v>9.2117263843808691E-3</v>
      </c>
      <c r="N17" s="300">
        <v>0</v>
      </c>
      <c r="O17" s="300">
        <f>SUM(L17:N17)</f>
        <v>5.8691856677123504E-2</v>
      </c>
      <c r="P17" s="300"/>
      <c r="Q17" s="300">
        <v>3.6537391305416833E-2</v>
      </c>
      <c r="R17" s="300">
        <v>6.7373913042376755E-3</v>
      </c>
      <c r="S17" s="300">
        <v>0</v>
      </c>
      <c r="T17" s="300">
        <f>SUM(Q17:S17)</f>
        <v>4.3274782609654505E-2</v>
      </c>
      <c r="U17" s="300"/>
      <c r="V17" s="300">
        <v>2.241509434060706E-2</v>
      </c>
      <c r="W17" s="300">
        <v>4.5849056603786478E-3</v>
      </c>
      <c r="X17" s="300">
        <v>0</v>
      </c>
      <c r="Y17" s="300">
        <f>SUM(V17:X17)</f>
        <v>2.7000000000985708E-2</v>
      </c>
    </row>
    <row r="18" spans="1:25" x14ac:dyDescent="0.2">
      <c r="A18" s="260" t="s">
        <v>364</v>
      </c>
      <c r="B18" s="300">
        <v>0.76918922386187638</v>
      </c>
      <c r="C18" s="300">
        <v>6.0968997220559901E-2</v>
      </c>
      <c r="D18" s="300">
        <v>0.16004361770207723</v>
      </c>
      <c r="E18" s="300">
        <f t="shared" ref="E18:E19" si="14">SUM(B18:D18)</f>
        <v>0.99020183878451351</v>
      </c>
      <c r="F18" s="300"/>
      <c r="G18" s="300">
        <v>0.37085198555976179</v>
      </c>
      <c r="H18" s="300">
        <v>2.1131167268341614E-3</v>
      </c>
      <c r="I18" s="300">
        <v>0</v>
      </c>
      <c r="J18" s="300">
        <f t="shared" ref="J18:J19" si="15">SUM(G18:I18)</f>
        <v>0.37296510228659596</v>
      </c>
      <c r="K18" s="300"/>
      <c r="L18" s="300">
        <v>0.3439921824108273</v>
      </c>
      <c r="M18" s="300">
        <v>1.3159609120496428E-3</v>
      </c>
      <c r="N18" s="300">
        <v>0</v>
      </c>
      <c r="O18" s="300">
        <f t="shared" ref="O18:O19" si="16">SUM(L18:N18)</f>
        <v>0.34530814332287696</v>
      </c>
      <c r="P18" s="300"/>
      <c r="Q18" s="300">
        <v>0.25368869565121704</v>
      </c>
      <c r="R18" s="300">
        <v>1.0365217391291339E-3</v>
      </c>
      <c r="S18" s="300">
        <v>0</v>
      </c>
      <c r="T18" s="300">
        <f t="shared" ref="T18:T19" si="17">SUM(Q18:S18)</f>
        <v>0.2547252173903462</v>
      </c>
      <c r="U18" s="300"/>
      <c r="V18" s="300">
        <v>0.16123584905561925</v>
      </c>
      <c r="W18" s="300">
        <v>7.641509433950588E-4</v>
      </c>
      <c r="X18" s="300">
        <v>0</v>
      </c>
      <c r="Y18" s="300">
        <f t="shared" ref="Y18:Y19" si="18">SUM(V18:X18)</f>
        <v>0.16199999999901429</v>
      </c>
    </row>
    <row r="19" spans="1:25" x14ac:dyDescent="0.2">
      <c r="A19" s="264" t="s">
        <v>363</v>
      </c>
      <c r="B19" s="301">
        <f>SUM(B17:B18)</f>
        <v>0.81164977549748196</v>
      </c>
      <c r="C19" s="301">
        <f t="shared" ref="C19" si="19">SUM(C17:C18)</f>
        <v>7.4850331409147319E-2</v>
      </c>
      <c r="D19" s="301">
        <f t="shared" ref="D19" si="20">SUM(D17:D18)</f>
        <v>0.38649989309336996</v>
      </c>
      <c r="E19" s="301">
        <f t="shared" si="14"/>
        <v>1.2729999999999992</v>
      </c>
      <c r="F19" s="301"/>
      <c r="G19" s="301">
        <f>SUM(G17:G18)</f>
        <v>0.42684957882068519</v>
      </c>
      <c r="H19" s="301">
        <f t="shared" ref="H19" si="21">SUM(H17:H18)</f>
        <v>1.1886281588460081E-2</v>
      </c>
      <c r="I19" s="301">
        <f t="shared" ref="I19" si="22">SUM(I17:I18)</f>
        <v>2.6413959085472245E-4</v>
      </c>
      <c r="J19" s="301">
        <f t="shared" si="15"/>
        <v>0.43899999999999995</v>
      </c>
      <c r="K19" s="301"/>
      <c r="L19" s="301">
        <f>SUM(L17:L18)</f>
        <v>0.39347231270356992</v>
      </c>
      <c r="M19" s="301">
        <f t="shared" ref="M19" si="23">SUM(M17:M18)</f>
        <v>1.0527687296430511E-2</v>
      </c>
      <c r="N19" s="301">
        <f t="shared" ref="N19" si="24">SUM(N17:N18)</f>
        <v>0</v>
      </c>
      <c r="O19" s="301">
        <f t="shared" si="16"/>
        <v>0.40400000000000041</v>
      </c>
      <c r="P19" s="301"/>
      <c r="Q19" s="301">
        <f>SUM(Q17:Q18)</f>
        <v>0.29022608695663388</v>
      </c>
      <c r="R19" s="301">
        <f t="shared" ref="R19" si="25">SUM(R17:R18)</f>
        <v>7.7739130433668096E-3</v>
      </c>
      <c r="S19" s="301">
        <f t="shared" ref="S19" si="26">SUM(S17:S18)</f>
        <v>0</v>
      </c>
      <c r="T19" s="301">
        <f t="shared" si="17"/>
        <v>0.29800000000000071</v>
      </c>
      <c r="U19" s="301"/>
      <c r="V19" s="301">
        <f>SUM(V17:V18)</f>
        <v>0.18365094339622631</v>
      </c>
      <c r="W19" s="301">
        <f t="shared" ref="W19" si="27">SUM(W17:W18)</f>
        <v>5.3490566037737068E-3</v>
      </c>
      <c r="X19" s="301">
        <f t="shared" ref="X19" si="28">SUM(X17:X18)</f>
        <v>0</v>
      </c>
      <c r="Y19" s="301">
        <f t="shared" si="18"/>
        <v>0.18900000000000003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3.6640826524499999</v>
      </c>
      <c r="C26" s="300">
        <v>1.244504030524304</v>
      </c>
      <c r="D26" s="300">
        <v>0.25382805661319841</v>
      </c>
      <c r="E26" s="300">
        <f>SUM(B26:D26)</f>
        <v>5.1624147395875024</v>
      </c>
      <c r="F26" s="300"/>
      <c r="G26" s="300">
        <v>4.421166076099408</v>
      </c>
      <c r="H26" s="300">
        <v>0.68059349060330177</v>
      </c>
      <c r="I26" s="300">
        <v>0.21174019707441671</v>
      </c>
      <c r="J26" s="300">
        <f>SUM(G26:I26)</f>
        <v>5.3134997637771271</v>
      </c>
      <c r="K26" s="300"/>
      <c r="L26" s="300">
        <v>4.6925019586069459</v>
      </c>
      <c r="M26" s="300">
        <v>0.65158668161275135</v>
      </c>
      <c r="N26" s="300">
        <v>0.19863256854718495</v>
      </c>
      <c r="O26" s="300">
        <f>SUM(L26:N26)</f>
        <v>5.5427212087668822</v>
      </c>
      <c r="P26" s="300"/>
      <c r="Q26" s="300">
        <v>4.5214272871219769</v>
      </c>
      <c r="R26" s="300">
        <v>0.60393405145286305</v>
      </c>
      <c r="S26" s="300">
        <v>0.18977120936875505</v>
      </c>
      <c r="T26" s="300">
        <f>SUM(Q26:S26)</f>
        <v>5.3151325479435947</v>
      </c>
      <c r="U26" s="300"/>
      <c r="V26" s="300">
        <v>3.9729516942862193</v>
      </c>
      <c r="W26" s="300">
        <v>0.49316755586569916</v>
      </c>
      <c r="X26" s="300">
        <v>0.16259956741060649</v>
      </c>
      <c r="Y26" s="300">
        <f>SUM(V26:X26)</f>
        <v>4.6287188175625253</v>
      </c>
    </row>
    <row r="27" spans="1:25" x14ac:dyDescent="0.2">
      <c r="A27" s="260" t="s">
        <v>364</v>
      </c>
      <c r="B27" s="300">
        <v>7.8253696746230119</v>
      </c>
      <c r="C27" s="300">
        <v>0.4718215640522852</v>
      </c>
      <c r="D27" s="300">
        <v>0.18539402173720906</v>
      </c>
      <c r="E27" s="300">
        <f t="shared" ref="E27:E28" si="29">SUM(B27:D27)</f>
        <v>8.4825852604125078</v>
      </c>
      <c r="F27" s="300"/>
      <c r="G27" s="300">
        <v>9.567529510028189</v>
      </c>
      <c r="H27" s="300">
        <v>0.25403696767379991</v>
      </c>
      <c r="I27" s="300">
        <v>5.7933758520864895E-2</v>
      </c>
      <c r="J27" s="300">
        <f t="shared" ref="J27:J28" si="30">SUM(G27:I27)</f>
        <v>9.879500236222853</v>
      </c>
      <c r="K27" s="300"/>
      <c r="L27" s="300">
        <v>10.077394963594571</v>
      </c>
      <c r="M27" s="300">
        <v>0.36210665920160001</v>
      </c>
      <c r="N27" s="300">
        <v>6.8777168436941455E-2</v>
      </c>
      <c r="O27" s="300">
        <f t="shared" ref="O27:O28" si="31">SUM(L27:N27)</f>
        <v>10.508278791233113</v>
      </c>
      <c r="P27" s="300"/>
      <c r="Q27" s="300">
        <v>9.2587834365795185</v>
      </c>
      <c r="R27" s="300">
        <v>0.33645922526114774</v>
      </c>
      <c r="S27" s="300">
        <v>6.4624790215751168E-2</v>
      </c>
      <c r="T27" s="300">
        <f t="shared" ref="T27:T28" si="32">SUM(Q27:S27)</f>
        <v>9.6598674520564174</v>
      </c>
      <c r="U27" s="300"/>
      <c r="V27" s="300">
        <v>7.4506905551819989</v>
      </c>
      <c r="W27" s="300">
        <v>0.2766237923607679</v>
      </c>
      <c r="X27" s="300">
        <v>5.4966834894712532E-2</v>
      </c>
      <c r="Y27" s="300">
        <f t="shared" ref="Y27:Y28" si="33">SUM(V27:X27)</f>
        <v>7.7822811824374796</v>
      </c>
    </row>
    <row r="28" spans="1:25" x14ac:dyDescent="0.2">
      <c r="A28" s="264" t="s">
        <v>363</v>
      </c>
      <c r="B28" s="301">
        <f>SUM(B26:B27)</f>
        <v>11.489452327073012</v>
      </c>
      <c r="C28" s="301">
        <f t="shared" ref="C28" si="34">SUM(C26:C27)</f>
        <v>1.7163255945765892</v>
      </c>
      <c r="D28" s="301">
        <f t="shared" ref="D28" si="35">SUM(D26:D27)</f>
        <v>0.4392220783504075</v>
      </c>
      <c r="E28" s="301">
        <f t="shared" si="29"/>
        <v>13.64500000000001</v>
      </c>
      <c r="F28" s="301"/>
      <c r="G28" s="301">
        <f>SUM(G26:G27)</f>
        <v>13.988695586127598</v>
      </c>
      <c r="H28" s="301">
        <f t="shared" ref="H28" si="36">SUM(H26:H27)</f>
        <v>0.93463045827710167</v>
      </c>
      <c r="I28" s="301">
        <f t="shared" ref="I28" si="37">SUM(I26:I27)</f>
        <v>0.26967395559528162</v>
      </c>
      <c r="J28" s="301">
        <f t="shared" si="30"/>
        <v>15.192999999999982</v>
      </c>
      <c r="K28" s="301"/>
      <c r="L28" s="301">
        <f>SUM(L26:L27)</f>
        <v>14.769896922201518</v>
      </c>
      <c r="M28" s="301">
        <f t="shared" ref="M28" si="38">SUM(M26:M27)</f>
        <v>1.0136933408143514</v>
      </c>
      <c r="N28" s="301">
        <f t="shared" ref="N28" si="39">SUM(N26:N27)</f>
        <v>0.2674097369841264</v>
      </c>
      <c r="O28" s="301">
        <f t="shared" si="31"/>
        <v>16.050999999999995</v>
      </c>
      <c r="P28" s="301"/>
      <c r="Q28" s="301">
        <f>SUM(Q26:Q27)</f>
        <v>13.780210723701495</v>
      </c>
      <c r="R28" s="301">
        <f t="shared" ref="R28" si="40">SUM(R26:R27)</f>
        <v>0.94039327671401085</v>
      </c>
      <c r="S28" s="301">
        <f t="shared" ref="S28" si="41">SUM(S26:S27)</f>
        <v>0.2543959995845062</v>
      </c>
      <c r="T28" s="301">
        <f t="shared" si="32"/>
        <v>14.975000000000012</v>
      </c>
      <c r="U28" s="301"/>
      <c r="V28" s="301">
        <f>SUM(V26:V27)</f>
        <v>11.423642249468218</v>
      </c>
      <c r="W28" s="301">
        <f t="shared" ref="W28" si="42">SUM(W26:W27)</f>
        <v>0.76979134822646711</v>
      </c>
      <c r="X28" s="301">
        <f t="shared" ref="X28" si="43">SUM(X26:X27)</f>
        <v>0.21756640230531904</v>
      </c>
      <c r="Y28" s="301">
        <f t="shared" si="33"/>
        <v>12.411000000000005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0.86678923610822123</v>
      </c>
      <c r="C35" s="300">
        <v>0.12567152777967325</v>
      </c>
      <c r="D35" s="300">
        <v>4.2177430556313046E-2</v>
      </c>
      <c r="E35" s="300">
        <f>SUM(B35:D35)</f>
        <v>1.0346381944442076</v>
      </c>
      <c r="F35" s="300"/>
      <c r="G35" s="300">
        <v>0.72304327607071783</v>
      </c>
      <c r="H35" s="300">
        <v>0.22829293458068234</v>
      </c>
      <c r="I35" s="300">
        <v>8.3823059262594618E-2</v>
      </c>
      <c r="J35" s="300">
        <f>SUM(G35:I35)</f>
        <v>1.0351592699139949</v>
      </c>
      <c r="K35" s="300"/>
      <c r="L35" s="300">
        <v>0.81168364674564852</v>
      </c>
      <c r="M35" s="300">
        <v>0.20470245180269311</v>
      </c>
      <c r="N35" s="300">
        <v>8.6492025707405565E-2</v>
      </c>
      <c r="O35" s="300">
        <f>SUM(L35:N35)</f>
        <v>1.1028781242557473</v>
      </c>
      <c r="P35" s="300"/>
      <c r="Q35" s="300">
        <v>0.84459735270656799</v>
      </c>
      <c r="R35" s="300">
        <v>0.21420845431131311</v>
      </c>
      <c r="S35" s="300">
        <v>8.8890179333214414E-2</v>
      </c>
      <c r="T35" s="300">
        <f>SUM(Q35:S35)</f>
        <v>1.1476959863510956</v>
      </c>
      <c r="U35" s="300"/>
      <c r="V35" s="300">
        <v>0.84618049076103008</v>
      </c>
      <c r="W35" s="300">
        <v>0.22140360578063994</v>
      </c>
      <c r="X35" s="300">
        <v>9.4928229940009712E-2</v>
      </c>
      <c r="Y35" s="300">
        <f>SUM(V35:X35)</f>
        <v>1.1625123264816799</v>
      </c>
    </row>
    <row r="36" spans="1:25" x14ac:dyDescent="0.2">
      <c r="A36" s="260" t="s">
        <v>364</v>
      </c>
      <c r="B36" s="300">
        <v>3.6912424768515657</v>
      </c>
      <c r="C36" s="300">
        <v>6.8717650463372068E-2</v>
      </c>
      <c r="D36" s="300">
        <v>0.16340167824085275</v>
      </c>
      <c r="E36" s="300">
        <f t="shared" ref="E36:E37" si="44">SUM(B36:D36)</f>
        <v>3.9233618055557904</v>
      </c>
      <c r="F36" s="300"/>
      <c r="G36" s="300">
        <v>3.3988585171611181</v>
      </c>
      <c r="H36" s="300">
        <v>8.3961839160964405E-2</v>
      </c>
      <c r="I36" s="300">
        <v>0.25702037376392417</v>
      </c>
      <c r="J36" s="300">
        <f t="shared" ref="J36:J37" si="45">SUM(G36:I36)</f>
        <v>3.7398407300860064</v>
      </c>
      <c r="K36" s="300"/>
      <c r="L36" s="300">
        <v>3.3717917162583402</v>
      </c>
      <c r="M36" s="300">
        <v>0.15593715781982354</v>
      </c>
      <c r="N36" s="300">
        <v>6.5393001666097156E-2</v>
      </c>
      <c r="O36" s="300">
        <f t="shared" ref="O36:O37" si="46">SUM(L36:N36)</f>
        <v>3.5931218757442611</v>
      </c>
      <c r="P36" s="300"/>
      <c r="Q36" s="300">
        <v>3.5529348420033169</v>
      </c>
      <c r="R36" s="300">
        <v>0.1683568744655832</v>
      </c>
      <c r="S36" s="300">
        <v>7.2012297179992787E-2</v>
      </c>
      <c r="T36" s="300">
        <f t="shared" ref="T36:T37" si="47">SUM(Q36:S36)</f>
        <v>3.7933040136488927</v>
      </c>
      <c r="U36" s="300"/>
      <c r="V36" s="300">
        <v>3.5575142848893782</v>
      </c>
      <c r="W36" s="300">
        <v>0.18311684234833478</v>
      </c>
      <c r="X36" s="300">
        <v>7.5856546280606077E-2</v>
      </c>
      <c r="Y36" s="300">
        <f t="shared" ref="Y36:Y37" si="48">SUM(V36:X36)</f>
        <v>3.8164876735183189</v>
      </c>
    </row>
    <row r="37" spans="1:25" x14ac:dyDescent="0.2">
      <c r="A37" s="264" t="s">
        <v>363</v>
      </c>
      <c r="B37" s="301">
        <f>SUM(B35:B36)</f>
        <v>4.5580317129597869</v>
      </c>
      <c r="C37" s="301">
        <f t="shared" ref="C37" si="49">SUM(C35:C36)</f>
        <v>0.1943891782430453</v>
      </c>
      <c r="D37" s="301">
        <f t="shared" ref="D37" si="50">SUM(D35:D36)</f>
        <v>0.20557910879716579</v>
      </c>
      <c r="E37" s="301">
        <f t="shared" si="44"/>
        <v>4.9579999999999984</v>
      </c>
      <c r="F37" s="301"/>
      <c r="G37" s="301">
        <f>SUM(G35:G36)</f>
        <v>4.121901793231836</v>
      </c>
      <c r="H37" s="301">
        <f t="shared" ref="H37" si="51">SUM(H35:H36)</f>
        <v>0.31225477374164673</v>
      </c>
      <c r="I37" s="301">
        <f t="shared" ref="I37" si="52">SUM(I35:I36)</f>
        <v>0.34084343302651876</v>
      </c>
      <c r="J37" s="301">
        <f t="shared" si="45"/>
        <v>4.7750000000000021</v>
      </c>
      <c r="K37" s="301"/>
      <c r="L37" s="301">
        <f>SUM(L35:L36)</f>
        <v>4.1834753630039891</v>
      </c>
      <c r="M37" s="301">
        <f t="shared" ref="M37" si="53">SUM(M35:M36)</f>
        <v>0.36063960962251662</v>
      </c>
      <c r="N37" s="301">
        <f t="shared" ref="N37" si="54">SUM(N35:N36)</f>
        <v>0.15188502737350273</v>
      </c>
      <c r="O37" s="301">
        <f t="shared" si="46"/>
        <v>4.6960000000000086</v>
      </c>
      <c r="P37" s="301"/>
      <c r="Q37" s="301">
        <f>SUM(Q35:Q36)</f>
        <v>4.3975321947098847</v>
      </c>
      <c r="R37" s="301">
        <f t="shared" ref="R37" si="55">SUM(R35:R36)</f>
        <v>0.38256532877689631</v>
      </c>
      <c r="S37" s="301">
        <f t="shared" ref="S37" si="56">SUM(S35:S36)</f>
        <v>0.16090247651320722</v>
      </c>
      <c r="T37" s="301">
        <f t="shared" si="47"/>
        <v>4.9409999999999883</v>
      </c>
      <c r="U37" s="301"/>
      <c r="V37" s="301">
        <f>SUM(V35:V36)</f>
        <v>4.4036947756504086</v>
      </c>
      <c r="W37" s="301">
        <f t="shared" ref="W37" si="57">SUM(W35:W36)</f>
        <v>0.4045204481289747</v>
      </c>
      <c r="X37" s="301">
        <f t="shared" ref="X37" si="58">SUM(X35:X36)</f>
        <v>0.17078477622061577</v>
      </c>
      <c r="Y37" s="301">
        <f t="shared" si="48"/>
        <v>4.9789999999999992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3.2433656998848299</v>
      </c>
      <c r="C44" s="300">
        <v>1.0336074585946096</v>
      </c>
      <c r="D44" s="300">
        <v>0.6895954203073994</v>
      </c>
      <c r="E44" s="300">
        <f>SUM(B44:D44)</f>
        <v>4.9665685787868386</v>
      </c>
      <c r="F44" s="300"/>
      <c r="G44" s="300">
        <v>2.7739661802817315</v>
      </c>
      <c r="H44" s="300">
        <v>1.1969122099144229</v>
      </c>
      <c r="I44" s="300">
        <v>0.4134232480147092</v>
      </c>
      <c r="J44" s="300">
        <f>SUM(G44:I44)</f>
        <v>4.3843016382108635</v>
      </c>
      <c r="K44" s="300"/>
      <c r="L44" s="300">
        <v>2.949100695025026</v>
      </c>
      <c r="M44" s="300">
        <v>1.1235721214384762</v>
      </c>
      <c r="N44" s="300">
        <v>0.5231287535657736</v>
      </c>
      <c r="O44" s="300">
        <f>SUM(L44:N44)</f>
        <v>4.5958015700292751</v>
      </c>
      <c r="P44" s="300"/>
      <c r="Q44" s="300">
        <v>2.786552992163196</v>
      </c>
      <c r="R44" s="300">
        <v>1.0510521948554339</v>
      </c>
      <c r="S44" s="300">
        <v>0.46635552590560692</v>
      </c>
      <c r="T44" s="300">
        <f>SUM(Q44:S44)</f>
        <v>4.303960712924237</v>
      </c>
      <c r="U44" s="300"/>
      <c r="V44" s="300">
        <v>2.5313265282529738</v>
      </c>
      <c r="W44" s="300">
        <v>0.9445570458921817</v>
      </c>
      <c r="X44" s="300">
        <v>0.40381150156426898</v>
      </c>
      <c r="Y44" s="300">
        <f>SUM(V44:X44)</f>
        <v>3.8796950757094244</v>
      </c>
    </row>
    <row r="45" spans="1:25" x14ac:dyDescent="0.2">
      <c r="A45" s="260" t="s">
        <v>364</v>
      </c>
      <c r="B45" s="300">
        <v>15.848123916880404</v>
      </c>
      <c r="C45" s="300">
        <v>0.33402278170730565</v>
      </c>
      <c r="D45" s="300">
        <v>1.9082847226253943</v>
      </c>
      <c r="E45" s="300">
        <f t="shared" ref="E45:E46" si="59">SUM(B45:D45)</f>
        <v>18.090431421213104</v>
      </c>
      <c r="F45" s="300"/>
      <c r="G45" s="300">
        <v>13.961227769304378</v>
      </c>
      <c r="H45" s="300">
        <v>0.46288747709336403</v>
      </c>
      <c r="I45" s="300">
        <v>0.96058311539141561</v>
      </c>
      <c r="J45" s="300">
        <f t="shared" ref="J45:J46" si="60">SUM(G45:I45)</f>
        <v>15.384698361789157</v>
      </c>
      <c r="K45" s="300"/>
      <c r="L45" s="300">
        <v>13.858092357408465</v>
      </c>
      <c r="M45" s="300">
        <v>0.81461489016554756</v>
      </c>
      <c r="N45" s="300">
        <v>0.71049118239670739</v>
      </c>
      <c r="O45" s="300">
        <f t="shared" ref="O45:O46" si="61">SUM(L45:N45)</f>
        <v>15.383198429970719</v>
      </c>
      <c r="P45" s="300"/>
      <c r="Q45" s="300">
        <v>13.004421864940952</v>
      </c>
      <c r="R45" s="300">
        <v>0.75941492303692038</v>
      </c>
      <c r="S45" s="300">
        <v>0.66220249909782225</v>
      </c>
      <c r="T45" s="300">
        <f t="shared" ref="T45:T46" si="62">SUM(Q45:S45)</f>
        <v>14.426039287075694</v>
      </c>
      <c r="U45" s="300"/>
      <c r="V45" s="300">
        <v>11.520964194635454</v>
      </c>
      <c r="W45" s="300">
        <v>0.67737117712972783</v>
      </c>
      <c r="X45" s="300">
        <v>0.61496955252542196</v>
      </c>
      <c r="Y45" s="300">
        <f t="shared" ref="Y45:Y46" si="63">SUM(V45:X45)</f>
        <v>12.813304924290604</v>
      </c>
    </row>
    <row r="46" spans="1:25" x14ac:dyDescent="0.2">
      <c r="A46" s="264" t="s">
        <v>363</v>
      </c>
      <c r="B46" s="301">
        <f>SUM(B44:B45)</f>
        <v>19.091489616765234</v>
      </c>
      <c r="C46" s="301">
        <f t="shared" ref="C46" si="64">SUM(C44:C45)</f>
        <v>1.3676302403019152</v>
      </c>
      <c r="D46" s="301">
        <f t="shared" ref="D46" si="65">SUM(D44:D45)</f>
        <v>2.5978801429327936</v>
      </c>
      <c r="E46" s="301">
        <f t="shared" si="59"/>
        <v>23.056999999999942</v>
      </c>
      <c r="F46" s="301"/>
      <c r="G46" s="301">
        <f>SUM(G44:G45)</f>
        <v>16.735193949586108</v>
      </c>
      <c r="H46" s="301">
        <f t="shared" ref="H46" si="66">SUM(H44:H45)</f>
        <v>1.6597996870077869</v>
      </c>
      <c r="I46" s="301">
        <f t="shared" ref="I46" si="67">SUM(I44:I45)</f>
        <v>1.3740063634061248</v>
      </c>
      <c r="J46" s="301">
        <f t="shared" si="60"/>
        <v>19.76900000000002</v>
      </c>
      <c r="K46" s="301"/>
      <c r="L46" s="301">
        <f>SUM(L44:L45)</f>
        <v>16.80719305243349</v>
      </c>
      <c r="M46" s="301">
        <f t="shared" ref="M46" si="68">SUM(M44:M45)</f>
        <v>1.9381870116040236</v>
      </c>
      <c r="N46" s="301">
        <f t="shared" ref="N46" si="69">SUM(N44:N45)</f>
        <v>1.2336199359624809</v>
      </c>
      <c r="O46" s="301">
        <f t="shared" si="61"/>
        <v>19.978999999999992</v>
      </c>
      <c r="P46" s="301"/>
      <c r="Q46" s="301">
        <f>SUM(Q44:Q45)</f>
        <v>15.790974857104148</v>
      </c>
      <c r="R46" s="301">
        <f t="shared" ref="R46" si="70">SUM(R44:R45)</f>
        <v>1.8104671178923541</v>
      </c>
      <c r="S46" s="301">
        <f t="shared" ref="S46" si="71">SUM(S44:S45)</f>
        <v>1.1285580250034291</v>
      </c>
      <c r="T46" s="301">
        <f t="shared" si="62"/>
        <v>18.729999999999929</v>
      </c>
      <c r="U46" s="301"/>
      <c r="V46" s="301">
        <f>SUM(V44:V45)</f>
        <v>14.052290722888428</v>
      </c>
      <c r="W46" s="301">
        <f t="shared" ref="W46" si="72">SUM(W44:W45)</f>
        <v>1.6219282230219094</v>
      </c>
      <c r="X46" s="301">
        <f t="shared" ref="X46" si="73">SUM(X44:X45)</f>
        <v>1.0187810540896909</v>
      </c>
      <c r="Y46" s="301">
        <f t="shared" si="63"/>
        <v>16.693000000000026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0.40731483838094512</v>
      </c>
      <c r="C53" s="300">
        <v>0.18299652159404525</v>
      </c>
      <c r="D53" s="300">
        <v>1.6866038856558574E-4</v>
      </c>
      <c r="E53" s="300">
        <f>SUM(B53:D53)</f>
        <v>0.59048002036355596</v>
      </c>
      <c r="F53" s="300"/>
      <c r="G53" s="300">
        <v>0.36170794445672128</v>
      </c>
      <c r="H53" s="300">
        <v>9.7912815845068349E-2</v>
      </c>
      <c r="I53" s="300">
        <v>1.837013430478103E-4</v>
      </c>
      <c r="J53" s="300">
        <f>SUM(G53:I53)</f>
        <v>0.4598044616448374</v>
      </c>
      <c r="K53" s="300"/>
      <c r="L53" s="300">
        <v>0.34687053128368767</v>
      </c>
      <c r="M53" s="300">
        <v>8.9006082425517191E-2</v>
      </c>
      <c r="N53" s="300">
        <v>0</v>
      </c>
      <c r="O53" s="300">
        <f>SUM(L53:N53)</f>
        <v>0.43587661370920483</v>
      </c>
      <c r="P53" s="300"/>
      <c r="Q53" s="300">
        <v>0.34076286267056161</v>
      </c>
      <c r="R53" s="300">
        <v>8.6664603481250949E-2</v>
      </c>
      <c r="S53" s="300">
        <v>0</v>
      </c>
      <c r="T53" s="300">
        <f>SUM(Q53:S53)</f>
        <v>0.42742746615181254</v>
      </c>
      <c r="U53" s="300"/>
      <c r="V53" s="300">
        <v>0.34651200830086831</v>
      </c>
      <c r="W53" s="300">
        <v>8.6480591974749998E-2</v>
      </c>
      <c r="X53" s="300">
        <v>0</v>
      </c>
      <c r="Y53" s="300">
        <f>SUM(V53:X53)</f>
        <v>0.43299260027561831</v>
      </c>
    </row>
    <row r="54" spans="1:25" x14ac:dyDescent="0.2">
      <c r="A54" s="260" t="s">
        <v>364</v>
      </c>
      <c r="B54" s="300">
        <v>1.183489946548349</v>
      </c>
      <c r="C54" s="300">
        <v>3.069619071877442E-2</v>
      </c>
      <c r="D54" s="300">
        <v>0.18333384236932077</v>
      </c>
      <c r="E54" s="300">
        <f t="shared" ref="E54:E55" si="74">SUM(B54:D54)</f>
        <v>1.3975199796364441</v>
      </c>
      <c r="F54" s="300"/>
      <c r="G54" s="300">
        <v>1.1341720919630349</v>
      </c>
      <c r="H54" s="300">
        <v>2.0023446392129576E-2</v>
      </c>
      <c r="I54" s="300">
        <v>0</v>
      </c>
      <c r="J54" s="300">
        <f t="shared" ref="J54:J55" si="75">SUM(G54:I54)</f>
        <v>1.1541955383551645</v>
      </c>
      <c r="K54" s="300"/>
      <c r="L54" s="300">
        <v>1.1113100794386848</v>
      </c>
      <c r="M54" s="300">
        <v>2.1813306852109759E-2</v>
      </c>
      <c r="N54" s="300">
        <v>0</v>
      </c>
      <c r="O54" s="300">
        <f t="shared" ref="O54:O55" si="76">SUM(L54:N54)</f>
        <v>1.1331233862907946</v>
      </c>
      <c r="P54" s="300"/>
      <c r="Q54" s="300">
        <v>1.0749555125717378</v>
      </c>
      <c r="R54" s="300">
        <v>2.1617021276450328E-2</v>
      </c>
      <c r="S54" s="300">
        <v>0</v>
      </c>
      <c r="T54" s="300">
        <f t="shared" ref="T54:T55" si="77">SUM(Q54:S54)</f>
        <v>1.0965725338481882</v>
      </c>
      <c r="U54" s="300"/>
      <c r="V54" s="300">
        <v>1.0587976113301416</v>
      </c>
      <c r="W54" s="300">
        <v>2.2209788394239038E-2</v>
      </c>
      <c r="X54" s="300">
        <v>0</v>
      </c>
      <c r="Y54" s="300">
        <f t="shared" ref="Y54:Y55" si="78">SUM(V54:X54)</f>
        <v>1.0810073997243808</v>
      </c>
    </row>
    <row r="55" spans="1:25" x14ac:dyDescent="0.2">
      <c r="A55" s="264" t="s">
        <v>363</v>
      </c>
      <c r="B55" s="301">
        <f>SUM(B53:B54)</f>
        <v>1.5908047849292941</v>
      </c>
      <c r="C55" s="301">
        <f t="shared" ref="C55" si="79">SUM(C53:C54)</f>
        <v>0.21369271231281967</v>
      </c>
      <c r="D55" s="301">
        <f t="shared" ref="D55" si="80">SUM(D53:D54)</f>
        <v>0.18350250275788635</v>
      </c>
      <c r="E55" s="301">
        <f t="shared" si="74"/>
        <v>1.988</v>
      </c>
      <c r="F55" s="301"/>
      <c r="G55" s="301">
        <f>SUM(G53:G54)</f>
        <v>1.4958800364197562</v>
      </c>
      <c r="H55" s="301">
        <f t="shared" ref="H55" si="81">SUM(H53:H54)</f>
        <v>0.11793626223719793</v>
      </c>
      <c r="I55" s="301">
        <f t="shared" ref="I55" si="82">SUM(I53:I54)</f>
        <v>1.837013430478103E-4</v>
      </c>
      <c r="J55" s="301">
        <f t="shared" si="75"/>
        <v>1.6140000000000021</v>
      </c>
      <c r="K55" s="301"/>
      <c r="L55" s="301">
        <f>SUM(L53:L54)</f>
        <v>1.4581806107223725</v>
      </c>
      <c r="M55" s="301">
        <f t="shared" ref="M55" si="83">SUM(M53:M54)</f>
        <v>0.11081938927762695</v>
      </c>
      <c r="N55" s="301">
        <f t="shared" ref="N55" si="84">SUM(N53:N54)</f>
        <v>0</v>
      </c>
      <c r="O55" s="301">
        <f t="shared" si="76"/>
        <v>1.5689999999999995</v>
      </c>
      <c r="P55" s="301"/>
      <c r="Q55" s="301">
        <f>SUM(Q53:Q54)</f>
        <v>1.4157183752422995</v>
      </c>
      <c r="R55" s="301">
        <f t="shared" ref="R55" si="85">SUM(R53:R54)</f>
        <v>0.10828162475770128</v>
      </c>
      <c r="S55" s="301">
        <f t="shared" ref="S55" si="86">SUM(S53:S54)</f>
        <v>0</v>
      </c>
      <c r="T55" s="301">
        <f t="shared" si="77"/>
        <v>1.5240000000000007</v>
      </c>
      <c r="U55" s="301"/>
      <c r="V55" s="301">
        <f>SUM(V53:V54)</f>
        <v>1.40530961963101</v>
      </c>
      <c r="W55" s="301">
        <f t="shared" ref="W55" si="87">SUM(W53:W54)</f>
        <v>0.10869038036898904</v>
      </c>
      <c r="X55" s="301">
        <f t="shared" ref="X55" si="88">SUM(X53:X54)</f>
        <v>0</v>
      </c>
      <c r="Y55" s="301">
        <f t="shared" si="78"/>
        <v>1.5139999999999989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0.32287635306295187</v>
      </c>
      <c r="C62" s="300">
        <v>0.20959776087263307</v>
      </c>
      <c r="D62" s="300">
        <v>6.9650151543971014E-2</v>
      </c>
      <c r="E62" s="300">
        <f>SUM(B62:D62)</f>
        <v>0.602124265479556</v>
      </c>
      <c r="F62" s="300"/>
      <c r="G62" s="300">
        <v>0.31594774868200881</v>
      </c>
      <c r="H62" s="300">
        <v>0.19639298306620312</v>
      </c>
      <c r="I62" s="300">
        <v>0</v>
      </c>
      <c r="J62" s="300">
        <f>SUM(G62:I62)</f>
        <v>0.51234073174821193</v>
      </c>
      <c r="K62" s="300"/>
      <c r="L62" s="300">
        <v>0.25749694778383309</v>
      </c>
      <c r="M62" s="300">
        <v>0.18887097730281968</v>
      </c>
      <c r="N62" s="300">
        <v>6.7514964735339682E-3</v>
      </c>
      <c r="O62" s="300">
        <f>SUM(L62:N62)</f>
        <v>0.45311942156018675</v>
      </c>
      <c r="P62" s="300"/>
      <c r="Q62" s="300">
        <v>0.27558873915620175</v>
      </c>
      <c r="R62" s="300">
        <v>0.19697064869935518</v>
      </c>
      <c r="S62" s="300">
        <v>6.8918455916251471E-3</v>
      </c>
      <c r="T62" s="300">
        <f>SUM(Q62:S62)</f>
        <v>0.4794512334471821</v>
      </c>
      <c r="U62" s="300"/>
      <c r="V62" s="300">
        <v>0.30966097098395934</v>
      </c>
      <c r="W62" s="300">
        <v>0.2099755899102014</v>
      </c>
      <c r="X62" s="300">
        <v>7.1264442637839626E-3</v>
      </c>
      <c r="Y62" s="300">
        <f>SUM(V62:X62)</f>
        <v>0.52676300515794472</v>
      </c>
    </row>
    <row r="63" spans="1:25" x14ac:dyDescent="0.2">
      <c r="A63" s="260" t="s">
        <v>364</v>
      </c>
      <c r="B63" s="300">
        <v>1.2385557617383021</v>
      </c>
      <c r="C63" s="300">
        <v>9.6707552422142837E-2</v>
      </c>
      <c r="D63" s="300">
        <v>0.15561242035999701</v>
      </c>
      <c r="E63" s="300">
        <f t="shared" ref="E63:E64" si="89">SUM(B63:D63)</f>
        <v>1.4908757345204418</v>
      </c>
      <c r="F63" s="300"/>
      <c r="G63" s="300">
        <v>0.92558250968252409</v>
      </c>
      <c r="H63" s="300">
        <v>4.9076758569265327E-2</v>
      </c>
      <c r="I63" s="300">
        <v>0</v>
      </c>
      <c r="J63" s="300">
        <f t="shared" ref="J63:J64" si="90">SUM(G63:I63)</f>
        <v>0.97465926825178939</v>
      </c>
      <c r="K63" s="300"/>
      <c r="L63" s="300">
        <v>0.81146150655028748</v>
      </c>
      <c r="M63" s="300">
        <v>0.10768209565621446</v>
      </c>
      <c r="N63" s="300">
        <v>6.9736976233315803E-2</v>
      </c>
      <c r="O63" s="300">
        <f t="shared" ref="O63:O64" si="91">SUM(L63:N63)</f>
        <v>0.98888057843981769</v>
      </c>
      <c r="P63" s="300"/>
      <c r="Q63" s="300">
        <v>0.8299994289593956</v>
      </c>
      <c r="R63" s="300">
        <v>0.11137562813989385</v>
      </c>
      <c r="S63" s="300">
        <v>6.917370945353106E-2</v>
      </c>
      <c r="T63" s="300">
        <f t="shared" ref="T63:T64" si="92">SUM(Q63:S63)</f>
        <v>1.0105487665528206</v>
      </c>
      <c r="U63" s="300"/>
      <c r="V63" s="300">
        <v>0.85432492541074811</v>
      </c>
      <c r="W63" s="300">
        <v>0.11639858963873378</v>
      </c>
      <c r="X63" s="300">
        <v>6.651347979257187E-2</v>
      </c>
      <c r="Y63" s="300">
        <f t="shared" ref="Y63:Y64" si="93">SUM(V63:X63)</f>
        <v>1.0372369948420539</v>
      </c>
    </row>
    <row r="64" spans="1:25" x14ac:dyDescent="0.2">
      <c r="A64" s="264" t="s">
        <v>363</v>
      </c>
      <c r="B64" s="301">
        <f>SUM(B62:B63)</f>
        <v>1.561432114801254</v>
      </c>
      <c r="C64" s="301">
        <f t="shared" ref="C64" si="94">SUM(C62:C63)</f>
        <v>0.30630531329477589</v>
      </c>
      <c r="D64" s="301">
        <f t="shared" ref="D64" si="95">SUM(D62:D63)</f>
        <v>0.22526257190396803</v>
      </c>
      <c r="E64" s="301">
        <f t="shared" si="89"/>
        <v>2.0929999999999982</v>
      </c>
      <c r="F64" s="301"/>
      <c r="G64" s="301">
        <f>SUM(G62:G63)</f>
        <v>1.2415302583645329</v>
      </c>
      <c r="H64" s="301">
        <f t="shared" ref="H64" si="96">SUM(H62:H63)</f>
        <v>0.24546974163546845</v>
      </c>
      <c r="I64" s="301">
        <f t="shared" ref="I64" si="97">SUM(I62:I63)</f>
        <v>0</v>
      </c>
      <c r="J64" s="301">
        <f t="shared" si="90"/>
        <v>1.4870000000000014</v>
      </c>
      <c r="K64" s="301"/>
      <c r="L64" s="301">
        <f>SUM(L62:L63)</f>
        <v>1.0689584543341206</v>
      </c>
      <c r="M64" s="301">
        <f t="shared" ref="M64" si="98">SUM(M62:M63)</f>
        <v>0.29655307295903416</v>
      </c>
      <c r="N64" s="301">
        <f t="shared" ref="N64" si="99">SUM(N62:N63)</f>
        <v>7.6488472706849775E-2</v>
      </c>
      <c r="O64" s="301">
        <f t="shared" si="91"/>
        <v>1.4420000000000046</v>
      </c>
      <c r="P64" s="301"/>
      <c r="Q64" s="301">
        <f>SUM(Q62:Q63)</f>
        <v>1.1055881681155975</v>
      </c>
      <c r="R64" s="301">
        <f t="shared" ref="R64" si="100">SUM(R62:R63)</f>
        <v>0.30834627683924903</v>
      </c>
      <c r="S64" s="301">
        <f t="shared" ref="S64" si="101">SUM(S62:S63)</f>
        <v>7.6065555045156205E-2</v>
      </c>
      <c r="T64" s="301">
        <f t="shared" si="92"/>
        <v>1.4900000000000027</v>
      </c>
      <c r="U64" s="301"/>
      <c r="V64" s="301">
        <f>SUM(V62:V63)</f>
        <v>1.1639858963947074</v>
      </c>
      <c r="W64" s="301">
        <f t="shared" ref="W64" si="102">SUM(W62:W63)</f>
        <v>0.32637417954893522</v>
      </c>
      <c r="X64" s="301">
        <f t="shared" ref="X64" si="103">SUM(X62:X63)</f>
        <v>7.3639924056355832E-2</v>
      </c>
      <c r="Y64" s="301">
        <f t="shared" si="93"/>
        <v>1.5639999999999985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1.9865105599291166</v>
      </c>
      <c r="C71" s="300">
        <v>1.5421022079194064</v>
      </c>
      <c r="D71" s="300">
        <v>9.093734213055972E-2</v>
      </c>
      <c r="E71" s="300">
        <f>SUM(B71:D71)</f>
        <v>3.619550109979083</v>
      </c>
      <c r="F71" s="300"/>
      <c r="G71" s="300">
        <v>2.3475939759876856</v>
      </c>
      <c r="H71" s="300">
        <v>1.6688064745763116</v>
      </c>
      <c r="I71" s="300">
        <v>0.10907565516550369</v>
      </c>
      <c r="J71" s="300">
        <f>SUM(G71:I71)</f>
        <v>4.1254761057295015</v>
      </c>
      <c r="K71" s="300"/>
      <c r="L71" s="300">
        <v>2.7476718542725433</v>
      </c>
      <c r="M71" s="300">
        <v>1.6868038597494435</v>
      </c>
      <c r="N71" s="300">
        <v>0.45104700955142413</v>
      </c>
      <c r="O71" s="300">
        <f>SUM(L71:N71)</f>
        <v>4.8855227235734118</v>
      </c>
      <c r="P71" s="300"/>
      <c r="Q71" s="300">
        <v>2.7330781260008346</v>
      </c>
      <c r="R71" s="300">
        <v>1.6889979680196006</v>
      </c>
      <c r="S71" s="300">
        <v>0.45057987049213793</v>
      </c>
      <c r="T71" s="300">
        <f>SUM(Q71:S71)</f>
        <v>4.8726559645125729</v>
      </c>
      <c r="U71" s="300"/>
      <c r="V71" s="300">
        <v>2.8166016797758733</v>
      </c>
      <c r="W71" s="300">
        <v>1.7599351421933978</v>
      </c>
      <c r="X71" s="300">
        <v>0.47752391765520447</v>
      </c>
      <c r="Y71" s="300">
        <f>SUM(V71:X71)</f>
        <v>5.0540607396244761</v>
      </c>
    </row>
    <row r="72" spans="1:25" x14ac:dyDescent="0.2">
      <c r="A72" s="260" t="s">
        <v>364</v>
      </c>
      <c r="B72" s="300">
        <v>14.4409196138349</v>
      </c>
      <c r="C72" s="300">
        <v>0.44702149406774089</v>
      </c>
      <c r="D72" s="300">
        <v>11.28650878211827</v>
      </c>
      <c r="E72" s="300">
        <f t="shared" ref="E72:E73" si="104">SUM(B72:D72)</f>
        <v>26.174449890020909</v>
      </c>
      <c r="F72" s="300"/>
      <c r="G72" s="300">
        <v>16.296855804475289</v>
      </c>
      <c r="H72" s="300">
        <v>0.73255958733229132</v>
      </c>
      <c r="I72" s="300">
        <v>10.41510850246298</v>
      </c>
      <c r="J72" s="300">
        <f t="shared" ref="J72:J73" si="105">SUM(G72:I72)</f>
        <v>27.44452389427056</v>
      </c>
      <c r="K72" s="300"/>
      <c r="L72" s="300">
        <v>16.838353291927007</v>
      </c>
      <c r="M72" s="300">
        <v>1.328375002553646</v>
      </c>
      <c r="N72" s="300">
        <v>10.278748981945927</v>
      </c>
      <c r="O72" s="300">
        <f t="shared" ref="O72:O73" si="106">SUM(L72:N72)</f>
        <v>28.44547727642658</v>
      </c>
      <c r="P72" s="300"/>
      <c r="Q72" s="300">
        <v>16.46663080027767</v>
      </c>
      <c r="R72" s="300">
        <v>1.339561777156598</v>
      </c>
      <c r="S72" s="300">
        <v>10.282151458053132</v>
      </c>
      <c r="T72" s="300">
        <f t="shared" ref="T72:T73" si="107">SUM(Q72:S72)</f>
        <v>28.088344035487399</v>
      </c>
      <c r="U72" s="300"/>
      <c r="V72" s="300">
        <v>16.211458304946426</v>
      </c>
      <c r="W72" s="300">
        <v>1.4114081885856091</v>
      </c>
      <c r="X72" s="300">
        <v>10.684072766843517</v>
      </c>
      <c r="Y72" s="300">
        <f t="shared" ref="Y72:Y73" si="108">SUM(V72:X72)</f>
        <v>28.306939260375554</v>
      </c>
    </row>
    <row r="73" spans="1:25" x14ac:dyDescent="0.2">
      <c r="A73" s="264" t="s">
        <v>363</v>
      </c>
      <c r="B73" s="301">
        <f>SUM(B71:B72)</f>
        <v>16.427430173764016</v>
      </c>
      <c r="C73" s="301">
        <f t="shared" ref="C73" si="109">SUM(C71:C72)</f>
        <v>1.9891237019871473</v>
      </c>
      <c r="D73" s="301">
        <f t="shared" ref="D73" si="110">SUM(D71:D72)</f>
        <v>11.377446124248831</v>
      </c>
      <c r="E73" s="301">
        <f t="shared" si="104"/>
        <v>29.793999999999993</v>
      </c>
      <c r="F73" s="301"/>
      <c r="G73" s="301">
        <f>SUM(G71:G72)</f>
        <v>18.644449780462974</v>
      </c>
      <c r="H73" s="301">
        <f t="shared" ref="H73" si="111">SUM(H71:H72)</f>
        <v>2.401366061908603</v>
      </c>
      <c r="I73" s="301">
        <f t="shared" ref="I73" si="112">SUM(I71:I72)</f>
        <v>10.524184157628483</v>
      </c>
      <c r="J73" s="301">
        <f t="shared" si="105"/>
        <v>31.570000000000061</v>
      </c>
      <c r="K73" s="301"/>
      <c r="L73" s="301">
        <f>SUM(L71:L72)</f>
        <v>19.58602514619955</v>
      </c>
      <c r="M73" s="301">
        <f t="shared" ref="M73" si="113">SUM(M71:M72)</f>
        <v>3.0151788623030895</v>
      </c>
      <c r="N73" s="301">
        <f t="shared" ref="N73" si="114">SUM(N71:N72)</f>
        <v>10.729795991497351</v>
      </c>
      <c r="O73" s="301">
        <f t="shared" si="106"/>
        <v>33.330999999999989</v>
      </c>
      <c r="P73" s="301"/>
      <c r="Q73" s="301">
        <f>SUM(Q71:Q72)</f>
        <v>19.199708926278504</v>
      </c>
      <c r="R73" s="301">
        <f t="shared" ref="R73" si="115">SUM(R71:R72)</f>
        <v>3.0285597451761985</v>
      </c>
      <c r="S73" s="301">
        <f t="shared" ref="S73" si="116">SUM(S71:S72)</f>
        <v>10.73273132854527</v>
      </c>
      <c r="T73" s="301">
        <f t="shared" si="107"/>
        <v>32.96099999999997</v>
      </c>
      <c r="U73" s="301"/>
      <c r="V73" s="301">
        <f>SUM(V71:V72)</f>
        <v>19.028059984722297</v>
      </c>
      <c r="W73" s="301">
        <f t="shared" ref="W73" si="117">SUM(W71:W72)</f>
        <v>3.1713433307790071</v>
      </c>
      <c r="X73" s="301">
        <f t="shared" ref="X73" si="118">SUM(X71:X72)</f>
        <v>11.161596684498722</v>
      </c>
      <c r="Y73" s="301">
        <f t="shared" si="108"/>
        <v>33.361000000000026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12.902271579718226</v>
      </c>
      <c r="C80" s="300">
        <v>17.001619654624019</v>
      </c>
      <c r="D80" s="300">
        <v>2.5219554374190136</v>
      </c>
      <c r="E80" s="300">
        <f>SUM(B80:D80)</f>
        <v>32.425846671761263</v>
      </c>
      <c r="F80" s="300"/>
      <c r="G80" s="300">
        <v>12.596252923130116</v>
      </c>
      <c r="H80" s="300">
        <v>15.244953972707812</v>
      </c>
      <c r="I80" s="300">
        <v>1.3325783081929599</v>
      </c>
      <c r="J80" s="300">
        <f>SUM(G80:I80)</f>
        <v>29.173785204030889</v>
      </c>
      <c r="K80" s="300"/>
      <c r="L80" s="300">
        <v>11.368737581120584</v>
      </c>
      <c r="M80" s="300">
        <v>15.567593482730908</v>
      </c>
      <c r="N80" s="300">
        <v>1.2611107795395657</v>
      </c>
      <c r="O80" s="300">
        <f>SUM(L80:N80)</f>
        <v>28.197441843391054</v>
      </c>
      <c r="P80" s="300"/>
      <c r="Q80" s="300">
        <v>11.66506602850326</v>
      </c>
      <c r="R80" s="300">
        <v>14.802969921657333</v>
      </c>
      <c r="S80" s="300">
        <v>1.2869267547926826</v>
      </c>
      <c r="T80" s="300">
        <f>SUM(Q80:S80)</f>
        <v>27.754962704953272</v>
      </c>
      <c r="U80" s="300"/>
      <c r="V80" s="300">
        <v>12.39919594204906</v>
      </c>
      <c r="W80" s="300">
        <v>13.590699104742299</v>
      </c>
      <c r="X80" s="300">
        <v>1.3605405030726907</v>
      </c>
      <c r="Y80" s="300">
        <f>SUM(V80:X80)</f>
        <v>27.350435549864052</v>
      </c>
    </row>
    <row r="81" spans="1:25" x14ac:dyDescent="0.2">
      <c r="A81" s="260" t="s">
        <v>364</v>
      </c>
      <c r="B81" s="300">
        <v>24.601025776993215</v>
      </c>
      <c r="C81" s="300">
        <v>6.1731980155982393</v>
      </c>
      <c r="D81" s="300">
        <v>3.8579295356473238</v>
      </c>
      <c r="E81" s="300">
        <f t="shared" ref="E81:E82" si="119">SUM(B81:D81)</f>
        <v>34.632153328238779</v>
      </c>
      <c r="F81" s="300"/>
      <c r="G81" s="300">
        <v>23.145400985323498</v>
      </c>
      <c r="H81" s="300">
        <v>7.6611959684508895</v>
      </c>
      <c r="I81" s="300">
        <v>2.9736178421947326</v>
      </c>
      <c r="J81" s="300">
        <f t="shared" ref="J81:J82" si="120">SUM(G81:I81)</f>
        <v>33.780214795969123</v>
      </c>
      <c r="K81" s="300"/>
      <c r="L81" s="300">
        <v>25.692022169082854</v>
      </c>
      <c r="M81" s="300">
        <v>6.8983050443580396</v>
      </c>
      <c r="N81" s="300">
        <v>3.4282309431679643</v>
      </c>
      <c r="O81" s="300">
        <f t="shared" ref="O81:O82" si="121">SUM(L81:N81)</f>
        <v>36.018558156608862</v>
      </c>
      <c r="P81" s="300"/>
      <c r="Q81" s="300">
        <v>25.952618956486543</v>
      </c>
      <c r="R81" s="300">
        <v>6.8207925867448758</v>
      </c>
      <c r="S81" s="300">
        <v>3.4586257518153696</v>
      </c>
      <c r="T81" s="300">
        <f t="shared" ref="T81:T82" si="122">SUM(Q81:S81)</f>
        <v>36.232037295046787</v>
      </c>
      <c r="U81" s="300"/>
      <c r="V81" s="300">
        <v>26.415558865631489</v>
      </c>
      <c r="W81" s="300">
        <v>6.7852493291501661</v>
      </c>
      <c r="X81" s="300">
        <v>3.5187562553542779</v>
      </c>
      <c r="Y81" s="300">
        <f t="shared" ref="Y81:Y82" si="123">SUM(V81:X81)</f>
        <v>36.719564450135934</v>
      </c>
    </row>
    <row r="82" spans="1:25" x14ac:dyDescent="0.2">
      <c r="A82" s="264" t="s">
        <v>363</v>
      </c>
      <c r="B82" s="301">
        <f>SUM(B80:B81)</f>
        <v>37.503297356711442</v>
      </c>
      <c r="C82" s="301">
        <f t="shared" ref="C82" si="124">SUM(C80:C81)</f>
        <v>23.174817670222257</v>
      </c>
      <c r="D82" s="301">
        <f t="shared" ref="D82" si="125">SUM(D80:D81)</f>
        <v>6.3798849730663374</v>
      </c>
      <c r="E82" s="301">
        <f t="shared" si="119"/>
        <v>67.058000000000035</v>
      </c>
      <c r="F82" s="301"/>
      <c r="G82" s="301">
        <f>SUM(G80:G81)</f>
        <v>35.741653908453614</v>
      </c>
      <c r="H82" s="301">
        <f t="shared" ref="H82" si="126">SUM(H80:H81)</f>
        <v>22.906149941158702</v>
      </c>
      <c r="I82" s="301">
        <f t="shared" ref="I82" si="127">SUM(I80:I81)</f>
        <v>4.3061961503876924</v>
      </c>
      <c r="J82" s="301">
        <f t="shared" si="120"/>
        <v>62.954000000000008</v>
      </c>
      <c r="K82" s="301"/>
      <c r="L82" s="301">
        <f>SUM(L80:L81)</f>
        <v>37.060759750203438</v>
      </c>
      <c r="M82" s="301">
        <f t="shared" ref="M82" si="128">SUM(M80:M81)</f>
        <v>22.465898527088946</v>
      </c>
      <c r="N82" s="301">
        <f t="shared" ref="N82" si="129">SUM(N80:N81)</f>
        <v>4.68934172270753</v>
      </c>
      <c r="O82" s="301">
        <f t="shared" si="121"/>
        <v>64.215999999999909</v>
      </c>
      <c r="P82" s="301"/>
      <c r="Q82" s="301">
        <f>SUM(Q80:Q81)</f>
        <v>37.617684984989801</v>
      </c>
      <c r="R82" s="301">
        <f t="shared" ref="R82" si="130">SUM(R80:R81)</f>
        <v>21.623762508402208</v>
      </c>
      <c r="S82" s="301">
        <f t="shared" ref="S82" si="131">SUM(S80:S81)</f>
        <v>4.7455525066080524</v>
      </c>
      <c r="T82" s="301">
        <f t="shared" si="122"/>
        <v>63.987000000000059</v>
      </c>
      <c r="U82" s="301"/>
      <c r="V82" s="301">
        <f>SUM(V80:V81)</f>
        <v>38.814754807680551</v>
      </c>
      <c r="W82" s="301">
        <f t="shared" ref="W82" si="132">SUM(W80:W81)</f>
        <v>20.375948433892464</v>
      </c>
      <c r="X82" s="301">
        <f t="shared" ref="X82" si="133">SUM(X80:X81)</f>
        <v>4.8792967584269684</v>
      </c>
      <c r="Y82" s="301">
        <f t="shared" si="123"/>
        <v>64.069999999999993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2.3822813702489767</v>
      </c>
      <c r="C89" s="300">
        <v>1.5013744384728385</v>
      </c>
      <c r="D89" s="300">
        <v>0.25425285716913426</v>
      </c>
      <c r="E89" s="300">
        <f>SUM(B89:D89)</f>
        <v>4.137908665890949</v>
      </c>
      <c r="F89" s="300"/>
      <c r="G89" s="300">
        <v>2.6215420224802748</v>
      </c>
      <c r="H89" s="300">
        <v>1.4980240128950535</v>
      </c>
      <c r="I89" s="300">
        <v>0.23641265748621582</v>
      </c>
      <c r="J89" s="300">
        <f>SUM(G89:I89)</f>
        <v>4.3559786928615445</v>
      </c>
      <c r="K89" s="300"/>
      <c r="L89" s="300">
        <v>2.4827788012542622</v>
      </c>
      <c r="M89" s="300">
        <v>1.9250116743231251</v>
      </c>
      <c r="N89" s="300">
        <v>0.17188068576163118</v>
      </c>
      <c r="O89" s="300">
        <f>SUM(L89:N89)</f>
        <v>4.5796711613390189</v>
      </c>
      <c r="P89" s="300"/>
      <c r="Q89" s="300">
        <v>2.8383297137677719</v>
      </c>
      <c r="R89" s="300">
        <v>2.1991752849991584</v>
      </c>
      <c r="S89" s="300">
        <v>0.18633329436413756</v>
      </c>
      <c r="T89" s="300">
        <f>SUM(Q89:S89)</f>
        <v>5.2238382931310685</v>
      </c>
      <c r="U89" s="300"/>
      <c r="V89" s="300">
        <v>3.0607491163848999</v>
      </c>
      <c r="W89" s="300">
        <v>2.4591839416311601</v>
      </c>
      <c r="X89" s="300">
        <v>0.18956613915138634</v>
      </c>
      <c r="Y89" s="300">
        <f>SUM(V89:X89)</f>
        <v>5.709499197167446</v>
      </c>
    </row>
    <row r="90" spans="1:25" x14ac:dyDescent="0.2">
      <c r="A90" s="260" t="s">
        <v>364</v>
      </c>
      <c r="B90" s="300">
        <v>11.697442132342312</v>
      </c>
      <c r="C90" s="300">
        <v>1.2207154982011663</v>
      </c>
      <c r="D90" s="300">
        <v>3.56693370356555</v>
      </c>
      <c r="E90" s="300">
        <f t="shared" ref="E90:E91" si="134">SUM(B90:D90)</f>
        <v>16.485091334109029</v>
      </c>
      <c r="F90" s="300"/>
      <c r="G90" s="300">
        <v>10.272333432041259</v>
      </c>
      <c r="H90" s="300">
        <v>1.8050585524917593</v>
      </c>
      <c r="I90" s="300">
        <v>2.1966293226054763</v>
      </c>
      <c r="J90" s="300">
        <f t="shared" ref="J90:J91" si="135">SUM(G90:I90)</f>
        <v>14.274021307138495</v>
      </c>
      <c r="K90" s="300"/>
      <c r="L90" s="300">
        <v>10.758144737672335</v>
      </c>
      <c r="M90" s="300">
        <v>1.6930637594323266</v>
      </c>
      <c r="N90" s="300">
        <v>2.080120341556321</v>
      </c>
      <c r="O90" s="300">
        <f t="shared" ref="O90:O91" si="136">SUM(L90:N90)</f>
        <v>14.531328838660983</v>
      </c>
      <c r="P90" s="300"/>
      <c r="Q90" s="300">
        <v>11.750057831436367</v>
      </c>
      <c r="R90" s="300">
        <v>1.8521425363190887</v>
      </c>
      <c r="S90" s="300">
        <v>2.3239613391134344</v>
      </c>
      <c r="T90" s="300">
        <f t="shared" ref="T90:T91" si="137">SUM(Q90:S90)</f>
        <v>15.926161706868891</v>
      </c>
      <c r="U90" s="300"/>
      <c r="V90" s="300">
        <v>11.833714760362321</v>
      </c>
      <c r="W90" s="300">
        <v>1.9705820704105015</v>
      </c>
      <c r="X90" s="300">
        <v>2.489203972059721</v>
      </c>
      <c r="Y90" s="300">
        <f t="shared" ref="Y90:Y91" si="138">SUM(V90:X90)</f>
        <v>16.293500802832543</v>
      </c>
    </row>
    <row r="91" spans="1:25" x14ac:dyDescent="0.2">
      <c r="A91" s="264" t="s">
        <v>363</v>
      </c>
      <c r="B91" s="301">
        <f>SUM(B89:B90)</f>
        <v>14.079723502591289</v>
      </c>
      <c r="C91" s="301">
        <f t="shared" ref="C91" si="139">SUM(C89:C90)</f>
        <v>2.7220899366740046</v>
      </c>
      <c r="D91" s="301">
        <f t="shared" ref="D91" si="140">SUM(D89:D90)</f>
        <v>3.8211865607346844</v>
      </c>
      <c r="E91" s="301">
        <f t="shared" si="134"/>
        <v>20.62299999999998</v>
      </c>
      <c r="F91" s="301"/>
      <c r="G91" s="301">
        <f>SUM(G89:G90)</f>
        <v>12.893875454521535</v>
      </c>
      <c r="H91" s="301">
        <f t="shared" ref="H91" si="141">SUM(H89:H90)</f>
        <v>3.3030825653868128</v>
      </c>
      <c r="I91" s="301">
        <f t="shared" ref="I91" si="142">SUM(I89:I90)</f>
        <v>2.433041980091692</v>
      </c>
      <c r="J91" s="301">
        <f t="shared" si="135"/>
        <v>18.630000000000038</v>
      </c>
      <c r="K91" s="301"/>
      <c r="L91" s="301">
        <f>SUM(L89:L90)</f>
        <v>13.240923538926598</v>
      </c>
      <c r="M91" s="301">
        <f t="shared" ref="M91" si="143">SUM(M89:M90)</f>
        <v>3.6180754337554517</v>
      </c>
      <c r="N91" s="301">
        <f t="shared" ref="N91" si="144">SUM(N89:N90)</f>
        <v>2.2520010273179523</v>
      </c>
      <c r="O91" s="301">
        <f t="shared" si="136"/>
        <v>19.111000000000001</v>
      </c>
      <c r="P91" s="301"/>
      <c r="Q91" s="301">
        <f>SUM(Q89:Q90)</f>
        <v>14.588387545204139</v>
      </c>
      <c r="R91" s="301">
        <f t="shared" ref="R91" si="145">SUM(R89:R90)</f>
        <v>4.0513178213182472</v>
      </c>
      <c r="S91" s="301">
        <f t="shared" ref="S91" si="146">SUM(S89:S90)</f>
        <v>2.5102946334775718</v>
      </c>
      <c r="T91" s="301">
        <f t="shared" si="137"/>
        <v>21.149999999999956</v>
      </c>
      <c r="U91" s="301"/>
      <c r="V91" s="301">
        <f>SUM(V89:V90)</f>
        <v>14.894463876747221</v>
      </c>
      <c r="W91" s="301">
        <f t="shared" ref="W91" si="147">SUM(W89:W90)</f>
        <v>4.4297660120416618</v>
      </c>
      <c r="X91" s="301">
        <f t="shared" ref="X91" si="148">SUM(X89:X90)</f>
        <v>2.6787701112111075</v>
      </c>
      <c r="Y91" s="301">
        <f t="shared" si="138"/>
        <v>22.002999999999989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6.7553030891492014</v>
      </c>
      <c r="C98" s="300">
        <v>14.856879123166358</v>
      </c>
      <c r="D98" s="300">
        <v>1.5736874310242381</v>
      </c>
      <c r="E98" s="300">
        <f>SUM(B98:D98)</f>
        <v>23.185869643339799</v>
      </c>
      <c r="F98" s="300"/>
      <c r="G98" s="300">
        <v>8.8360825559388019</v>
      </c>
      <c r="H98" s="300">
        <v>13.836344429198505</v>
      </c>
      <c r="I98" s="300">
        <v>2.728952327432105</v>
      </c>
      <c r="J98" s="300">
        <f>SUM(G98:I98)</f>
        <v>25.401379312569411</v>
      </c>
      <c r="K98" s="300"/>
      <c r="L98" s="300">
        <v>7.2015484975124329</v>
      </c>
      <c r="M98" s="300">
        <v>12.97642874544338</v>
      </c>
      <c r="N98" s="300">
        <v>1.5633298718146222</v>
      </c>
      <c r="O98" s="300">
        <f>SUM(L98:N98)</f>
        <v>21.741307114770436</v>
      </c>
      <c r="P98" s="300"/>
      <c r="Q98" s="300">
        <v>7.3777617009192644</v>
      </c>
      <c r="R98" s="300">
        <v>13.186998959304834</v>
      </c>
      <c r="S98" s="300">
        <v>1.6465075788444128</v>
      </c>
      <c r="T98" s="300">
        <f>SUM(Q98:S98)</f>
        <v>22.211268239068513</v>
      </c>
      <c r="U98" s="300"/>
      <c r="V98" s="300">
        <v>8.3211461469515431</v>
      </c>
      <c r="W98" s="300">
        <v>14.67282987476424</v>
      </c>
      <c r="X98" s="300">
        <v>1.8957943241336923</v>
      </c>
      <c r="Y98" s="300">
        <f>SUM(V98:X98)</f>
        <v>24.889770345849474</v>
      </c>
    </row>
    <row r="99" spans="1:25" x14ac:dyDescent="0.2">
      <c r="A99" s="260" t="s">
        <v>364</v>
      </c>
      <c r="B99" s="300">
        <v>9.1423745990191421</v>
      </c>
      <c r="C99" s="300">
        <v>9.5181028812927675</v>
      </c>
      <c r="D99" s="300">
        <v>2.701652876348259</v>
      </c>
      <c r="E99" s="300">
        <f t="shared" ref="E99:E100" si="149">SUM(B99:D99)</f>
        <v>21.36213035666017</v>
      </c>
      <c r="F99" s="300"/>
      <c r="G99" s="300">
        <v>8.4431173406527655</v>
      </c>
      <c r="H99" s="300">
        <v>8.6947228745082512</v>
      </c>
      <c r="I99" s="300">
        <v>2.1137804722695401</v>
      </c>
      <c r="J99" s="300">
        <f t="shared" ref="J99:J100" si="150">SUM(G99:I99)</f>
        <v>19.251620687430556</v>
      </c>
      <c r="K99" s="300"/>
      <c r="L99" s="300">
        <v>8.5019344894486881</v>
      </c>
      <c r="M99" s="300">
        <v>8.8096084841672422</v>
      </c>
      <c r="N99" s="300">
        <v>1.2131499116136262</v>
      </c>
      <c r="O99" s="300">
        <f t="shared" ref="O99:O100" si="151">SUM(L99:N99)</f>
        <v>18.524692885229555</v>
      </c>
      <c r="P99" s="300"/>
      <c r="Q99" s="300">
        <v>8.7194261112097049</v>
      </c>
      <c r="R99" s="300">
        <v>8.9072945754869153</v>
      </c>
      <c r="S99" s="300">
        <v>1.2700110742348898</v>
      </c>
      <c r="T99" s="300">
        <f t="shared" ref="T99:T100" si="152">SUM(Q99:S99)</f>
        <v>18.896731760931512</v>
      </c>
      <c r="U99" s="300"/>
      <c r="V99" s="300">
        <v>9.9019192132606229</v>
      </c>
      <c r="W99" s="300">
        <v>9.8689488771672753</v>
      </c>
      <c r="X99" s="300">
        <v>1.4563615637226195</v>
      </c>
      <c r="Y99" s="300">
        <f t="shared" ref="Y99:Y100" si="153">SUM(V99:X99)</f>
        <v>21.227229654150516</v>
      </c>
    </row>
    <row r="100" spans="1:25" x14ac:dyDescent="0.2">
      <c r="A100" s="264" t="s">
        <v>363</v>
      </c>
      <c r="B100" s="301">
        <f>SUM(B98:B99)</f>
        <v>15.897677688168343</v>
      </c>
      <c r="C100" s="301">
        <f t="shared" ref="C100" si="154">SUM(C98:C99)</f>
        <v>24.374982004459127</v>
      </c>
      <c r="D100" s="301">
        <f t="shared" ref="D100" si="155">SUM(D98:D99)</f>
        <v>4.2753403073724972</v>
      </c>
      <c r="E100" s="301">
        <f t="shared" si="149"/>
        <v>44.547999999999966</v>
      </c>
      <c r="F100" s="301"/>
      <c r="G100" s="301">
        <f>SUM(G98:G99)</f>
        <v>17.279199896591567</v>
      </c>
      <c r="H100" s="301">
        <f t="shared" ref="H100" si="156">SUM(H98:H99)</f>
        <v>22.531067303706756</v>
      </c>
      <c r="I100" s="301">
        <f t="shared" ref="I100" si="157">SUM(I98:I99)</f>
        <v>4.8427327997016452</v>
      </c>
      <c r="J100" s="301">
        <f t="shared" si="150"/>
        <v>44.65299999999997</v>
      </c>
      <c r="K100" s="301"/>
      <c r="L100" s="301">
        <f>SUM(L98:L99)</f>
        <v>15.70348298696112</v>
      </c>
      <c r="M100" s="301">
        <f t="shared" ref="M100" si="158">SUM(M98:M99)</f>
        <v>21.786037229610621</v>
      </c>
      <c r="N100" s="301">
        <f t="shared" ref="N100" si="159">SUM(N98:N99)</f>
        <v>2.7764797834282486</v>
      </c>
      <c r="O100" s="301">
        <f t="shared" si="151"/>
        <v>40.265999999999991</v>
      </c>
      <c r="P100" s="301"/>
      <c r="Q100" s="301">
        <f>SUM(Q98:Q99)</f>
        <v>16.097187812128968</v>
      </c>
      <c r="R100" s="301">
        <f t="shared" ref="R100" si="160">SUM(R98:R99)</f>
        <v>22.094293534791749</v>
      </c>
      <c r="S100" s="301">
        <f t="shared" ref="S100" si="161">SUM(S98:S99)</f>
        <v>2.9165186530793026</v>
      </c>
      <c r="T100" s="301">
        <f t="shared" si="152"/>
        <v>41.108000000000018</v>
      </c>
      <c r="U100" s="301"/>
      <c r="V100" s="301">
        <f>SUM(V98:V99)</f>
        <v>18.223065360212168</v>
      </c>
      <c r="W100" s="301">
        <f t="shared" ref="W100" si="162">SUM(W98:W99)</f>
        <v>24.541778751931517</v>
      </c>
      <c r="X100" s="301">
        <f t="shared" ref="X100" si="163">SUM(X98:X99)</f>
        <v>3.3521558878563118</v>
      </c>
      <c r="Y100" s="301">
        <f t="shared" si="153"/>
        <v>46.116999999999997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0.25992063491667711</v>
      </c>
      <c r="C107" s="300">
        <v>0.24757440476362885</v>
      </c>
      <c r="D107" s="300">
        <v>0.10396825396982617</v>
      </c>
      <c r="E107" s="300">
        <f>SUM(B107:D107)</f>
        <v>0.61146329365013208</v>
      </c>
      <c r="F107" s="300"/>
      <c r="G107" s="300">
        <v>0.59516562373089554</v>
      </c>
      <c r="H107" s="300">
        <v>0.2215113544637192</v>
      </c>
      <c r="I107" s="300">
        <v>0.5627417238671284</v>
      </c>
      <c r="J107" s="300">
        <f>SUM(G107:I107)</f>
        <v>1.3794187020617432</v>
      </c>
      <c r="K107" s="300"/>
      <c r="L107" s="300">
        <v>0.48942487684276104</v>
      </c>
      <c r="M107" s="300">
        <v>0.23070073892176104</v>
      </c>
      <c r="N107" s="300">
        <v>0.25569458127178746</v>
      </c>
      <c r="O107" s="300">
        <f>SUM(L107:N107)</f>
        <v>0.97582019703630951</v>
      </c>
      <c r="P107" s="300"/>
      <c r="Q107" s="300">
        <v>0.47991032573046083</v>
      </c>
      <c r="R107" s="300">
        <v>0.22981194777426822</v>
      </c>
      <c r="S107" s="300">
        <v>0.2482816827094213</v>
      </c>
      <c r="T107" s="300">
        <f>SUM(Q107:S107)</f>
        <v>0.95800395621415035</v>
      </c>
      <c r="U107" s="300"/>
      <c r="V107" s="300">
        <v>0.49387955090940477</v>
      </c>
      <c r="W107" s="300">
        <v>0.23502900901488846</v>
      </c>
      <c r="X107" s="300">
        <v>0.24261548445944534</v>
      </c>
      <c r="Y107" s="300">
        <f>SUM(V107:X107)</f>
        <v>0.97152404438373863</v>
      </c>
    </row>
    <row r="108" spans="1:25" x14ac:dyDescent="0.2">
      <c r="A108" s="260" t="s">
        <v>364</v>
      </c>
      <c r="B108" s="300">
        <v>0.31801289682193323</v>
      </c>
      <c r="C108" s="300">
        <v>0.12749107142866556</v>
      </c>
      <c r="D108" s="300">
        <v>0.38403273809926725</v>
      </c>
      <c r="E108" s="300">
        <f t="shared" ref="E108:E109" si="164">SUM(B108:D108)</f>
        <v>0.82953670634986598</v>
      </c>
      <c r="F108" s="300"/>
      <c r="G108" s="300">
        <v>0.77583533508023395</v>
      </c>
      <c r="H108" s="300">
        <v>5.7365361324598005E-2</v>
      </c>
      <c r="I108" s="300">
        <v>0.87638060153342012</v>
      </c>
      <c r="J108" s="300">
        <f t="shared" ref="J108:J109" si="165">SUM(G108:I108)</f>
        <v>1.7095812979382521</v>
      </c>
      <c r="K108" s="300"/>
      <c r="L108" s="300">
        <v>0.83252216748795216</v>
      </c>
      <c r="M108" s="300">
        <v>7.1043103448881359E-2</v>
      </c>
      <c r="N108" s="300">
        <v>0.45761453202686209</v>
      </c>
      <c r="O108" s="300">
        <f t="shared" ref="O108:O109" si="166">SUM(L108:N108)</f>
        <v>1.3611798029636955</v>
      </c>
      <c r="P108" s="300"/>
      <c r="Q108" s="300">
        <v>0.81281972832483729</v>
      </c>
      <c r="R108" s="300">
        <v>7.3121983382034239E-2</v>
      </c>
      <c r="S108" s="300">
        <v>0.452054332078976</v>
      </c>
      <c r="T108" s="300">
        <f t="shared" ref="T108:T109" si="167">SUM(Q108:S108)</f>
        <v>1.3379960437858476</v>
      </c>
      <c r="U108" s="300"/>
      <c r="V108" s="300">
        <v>0.8208566422120368</v>
      </c>
      <c r="W108" s="300">
        <v>7.9657992081000231E-2</v>
      </c>
      <c r="X108" s="300">
        <v>0.46596132132322277</v>
      </c>
      <c r="Y108" s="300">
        <f t="shared" ref="Y108:Y109" si="168">SUM(V108:X108)</f>
        <v>1.3664759556162598</v>
      </c>
    </row>
    <row r="109" spans="1:25" x14ac:dyDescent="0.2">
      <c r="A109" s="264" t="s">
        <v>363</v>
      </c>
      <c r="B109" s="301">
        <f>SUM(B107:B108)</f>
        <v>0.57793353173861028</v>
      </c>
      <c r="C109" s="301">
        <f t="shared" ref="C109" si="169">SUM(C107:C108)</f>
        <v>0.37506547619229441</v>
      </c>
      <c r="D109" s="301">
        <f t="shared" ref="D109" si="170">SUM(D107:D108)</f>
        <v>0.48800099206909342</v>
      </c>
      <c r="E109" s="301">
        <f t="shared" si="164"/>
        <v>1.4409999999999981</v>
      </c>
      <c r="F109" s="301"/>
      <c r="G109" s="301">
        <f>SUM(G107:G108)</f>
        <v>1.3710009588111296</v>
      </c>
      <c r="H109" s="301">
        <f t="shared" ref="H109" si="171">SUM(H107:H108)</f>
        <v>0.27887671578831719</v>
      </c>
      <c r="I109" s="301">
        <f t="shared" ref="I109" si="172">SUM(I107:I108)</f>
        <v>1.4391223254005485</v>
      </c>
      <c r="J109" s="301">
        <f t="shared" si="165"/>
        <v>3.0889999999999951</v>
      </c>
      <c r="K109" s="301"/>
      <c r="L109" s="301">
        <f>SUM(L107:L108)</f>
        <v>1.3219470443307131</v>
      </c>
      <c r="M109" s="301">
        <f t="shared" ref="M109" si="173">SUM(M107:M108)</f>
        <v>0.30174384237064239</v>
      </c>
      <c r="N109" s="301">
        <f t="shared" ref="N109" si="174">SUM(N107:N108)</f>
        <v>0.71330911329864954</v>
      </c>
      <c r="O109" s="301">
        <f t="shared" si="166"/>
        <v>2.3370000000000051</v>
      </c>
      <c r="P109" s="301"/>
      <c r="Q109" s="301">
        <f>SUM(Q107:Q108)</f>
        <v>1.2927300540552982</v>
      </c>
      <c r="R109" s="301">
        <f t="shared" ref="R109" si="175">SUM(R107:R108)</f>
        <v>0.30293393115630246</v>
      </c>
      <c r="S109" s="301">
        <f t="shared" ref="S109" si="176">SUM(S107:S108)</f>
        <v>0.70033601478839724</v>
      </c>
      <c r="T109" s="301">
        <f t="shared" si="167"/>
        <v>2.2959999999999976</v>
      </c>
      <c r="U109" s="301"/>
      <c r="V109" s="301">
        <f>SUM(V107:V108)</f>
        <v>1.3147361931214416</v>
      </c>
      <c r="W109" s="301">
        <f t="shared" ref="W109" si="177">SUM(W107:W108)</f>
        <v>0.31468700109588871</v>
      </c>
      <c r="X109" s="301">
        <f t="shared" ref="X109" si="178">SUM(X107:X108)</f>
        <v>0.70857680578266813</v>
      </c>
      <c r="Y109" s="301">
        <f t="shared" si="168"/>
        <v>2.3379999999999983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1.297893321819245</v>
      </c>
      <c r="C116" s="300">
        <v>0.63114731454952799</v>
      </c>
      <c r="D116" s="300">
        <v>7.0176111488650064E-2</v>
      </c>
      <c r="E116" s="300">
        <f>SUM(B116:D116)</f>
        <v>1.999216747857423</v>
      </c>
      <c r="F116" s="300"/>
      <c r="G116" s="300">
        <v>1.4224119816478396</v>
      </c>
      <c r="H116" s="300">
        <v>0.6049770656457254</v>
      </c>
      <c r="I116" s="300">
        <v>5.1203433955847873E-2</v>
      </c>
      <c r="J116" s="300">
        <f>SUM(G116:I116)</f>
        <v>2.0785924812494128</v>
      </c>
      <c r="K116" s="300"/>
      <c r="L116" s="300">
        <v>1.3796557199094988</v>
      </c>
      <c r="M116" s="300">
        <v>0.42574793076552181</v>
      </c>
      <c r="N116" s="300">
        <v>7.3964169944706934E-2</v>
      </c>
      <c r="O116" s="300">
        <f>SUM(L116:N116)</f>
        <v>1.8793678206197275</v>
      </c>
      <c r="P116" s="300"/>
      <c r="Q116" s="300">
        <v>1.5117600699373033</v>
      </c>
      <c r="R116" s="300">
        <v>0.44949828896387733</v>
      </c>
      <c r="S116" s="300">
        <v>8.0350414055099906E-2</v>
      </c>
      <c r="T116" s="300">
        <f>SUM(Q116:S116)</f>
        <v>2.0416087729562804</v>
      </c>
      <c r="U116" s="300"/>
      <c r="V116" s="300">
        <v>1.6732464028655254</v>
      </c>
      <c r="W116" s="300">
        <v>0.46075792491190426</v>
      </c>
      <c r="X116" s="300">
        <v>8.5507812499190108E-2</v>
      </c>
      <c r="Y116" s="300">
        <f>SUM(V116:X116)</f>
        <v>2.2195121402766196</v>
      </c>
    </row>
    <row r="117" spans="1:25" x14ac:dyDescent="0.2">
      <c r="A117" s="260" t="s">
        <v>364</v>
      </c>
      <c r="B117" s="300">
        <v>4.1155882098911682</v>
      </c>
      <c r="C117" s="300">
        <v>0.36751273355290265</v>
      </c>
      <c r="D117" s="300">
        <v>0.61568230869851681</v>
      </c>
      <c r="E117" s="300">
        <f t="shared" ref="E117:E118" si="179">SUM(B117:D117)</f>
        <v>5.0987832521425878</v>
      </c>
      <c r="F117" s="300"/>
      <c r="G117" s="300">
        <v>4.9758332300201156</v>
      </c>
      <c r="H117" s="300">
        <v>0.2351475237109725</v>
      </c>
      <c r="I117" s="300">
        <v>0.54042676501949904</v>
      </c>
      <c r="J117" s="300">
        <f t="shared" ref="J117:J118" si="180">SUM(G117:I117)</f>
        <v>5.7514075187505878</v>
      </c>
      <c r="K117" s="300"/>
      <c r="L117" s="300">
        <v>4.9839260896759292</v>
      </c>
      <c r="M117" s="300">
        <v>0.32975188041364462</v>
      </c>
      <c r="N117" s="300">
        <v>0.49995420929069689</v>
      </c>
      <c r="O117" s="300">
        <f t="shared" ref="O117:O118" si="181">SUM(L117:N117)</f>
        <v>5.8136321793802708</v>
      </c>
      <c r="P117" s="300"/>
      <c r="Q117" s="300">
        <v>5.2977543516398731</v>
      </c>
      <c r="R117" s="300">
        <v>0.35583754795551431</v>
      </c>
      <c r="S117" s="300">
        <v>0.54779932744833848</v>
      </c>
      <c r="T117" s="300">
        <f t="shared" ref="T117:T118" si="182">SUM(Q117:S117)</f>
        <v>6.2013912270437253</v>
      </c>
      <c r="U117" s="300"/>
      <c r="V117" s="300">
        <v>5.5614527315715332</v>
      </c>
      <c r="W117" s="300">
        <v>0.38066355665046503</v>
      </c>
      <c r="X117" s="300">
        <v>0.59437157150139619</v>
      </c>
      <c r="Y117" s="300">
        <f t="shared" ref="Y117:Y118" si="183">SUM(V117:X117)</f>
        <v>6.536487859723394</v>
      </c>
    </row>
    <row r="118" spans="1:25" x14ac:dyDescent="0.2">
      <c r="A118" s="264" t="s">
        <v>363</v>
      </c>
      <c r="B118" s="301">
        <f>SUM(B116:B117)</f>
        <v>5.4134815317104135</v>
      </c>
      <c r="C118" s="301">
        <f t="shared" ref="C118" si="184">SUM(C116:C117)</f>
        <v>0.99866004810243059</v>
      </c>
      <c r="D118" s="301">
        <f t="shared" ref="D118" si="185">SUM(D116:D117)</f>
        <v>0.68585842018716692</v>
      </c>
      <c r="E118" s="301">
        <f t="shared" si="179"/>
        <v>7.0980000000000114</v>
      </c>
      <c r="F118" s="301"/>
      <c r="G118" s="301">
        <f>SUM(G116:G117)</f>
        <v>6.3982452116679553</v>
      </c>
      <c r="H118" s="301">
        <f t="shared" ref="H118" si="186">SUM(H116:H117)</f>
        <v>0.84012458935669787</v>
      </c>
      <c r="I118" s="301">
        <f t="shared" ref="I118" si="187">SUM(I116:I117)</f>
        <v>0.59163019897534697</v>
      </c>
      <c r="J118" s="301">
        <f t="shared" si="180"/>
        <v>7.83</v>
      </c>
      <c r="K118" s="301"/>
      <c r="L118" s="301">
        <f>SUM(L116:L117)</f>
        <v>6.363581809585428</v>
      </c>
      <c r="M118" s="301">
        <f t="shared" ref="M118" si="188">SUM(M116:M117)</f>
        <v>0.75549981117916643</v>
      </c>
      <c r="N118" s="301">
        <f t="shared" ref="N118" si="189">SUM(N116:N117)</f>
        <v>0.57391837923540379</v>
      </c>
      <c r="O118" s="301">
        <f t="shared" si="181"/>
        <v>7.6929999999999987</v>
      </c>
      <c r="P118" s="301"/>
      <c r="Q118" s="301">
        <f>SUM(Q116:Q117)</f>
        <v>6.8095144215771768</v>
      </c>
      <c r="R118" s="301">
        <f t="shared" ref="R118" si="190">SUM(R116:R117)</f>
        <v>0.8053358369193917</v>
      </c>
      <c r="S118" s="301">
        <f t="shared" ref="S118" si="191">SUM(S116:S117)</f>
        <v>0.62814974150343839</v>
      </c>
      <c r="T118" s="301">
        <f t="shared" si="182"/>
        <v>8.2430000000000074</v>
      </c>
      <c r="U118" s="301"/>
      <c r="V118" s="301">
        <f>SUM(V116:V117)</f>
        <v>7.2346991344370588</v>
      </c>
      <c r="W118" s="301">
        <f t="shared" ref="W118" si="192">SUM(W116:W117)</f>
        <v>0.84142148156236929</v>
      </c>
      <c r="X118" s="301">
        <f t="shared" ref="X118" si="193">SUM(X116:X117)</f>
        <v>0.67987938400058634</v>
      </c>
      <c r="Y118" s="301">
        <f t="shared" si="183"/>
        <v>8.7560000000000144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4.3932319145810297</v>
      </c>
      <c r="C125" s="300">
        <v>1.8467914675521733</v>
      </c>
      <c r="D125" s="300">
        <v>0.19533803735927563</v>
      </c>
      <c r="E125" s="300">
        <f>SUM(B125:D125)</f>
        <v>6.4353614194924784</v>
      </c>
      <c r="F125" s="300"/>
      <c r="G125" s="300">
        <v>3.5228823735004964</v>
      </c>
      <c r="H125" s="300">
        <v>1.4303330372022769</v>
      </c>
      <c r="I125" s="300">
        <v>0.26312602644199184</v>
      </c>
      <c r="J125" s="300">
        <f>SUM(G125:I125)</f>
        <v>5.2163414371447647</v>
      </c>
      <c r="K125" s="300"/>
      <c r="L125" s="300">
        <v>3.5332313701026048</v>
      </c>
      <c r="M125" s="300">
        <v>1.519609819642384</v>
      </c>
      <c r="N125" s="300">
        <v>0.27680876194324106</v>
      </c>
      <c r="O125" s="300">
        <f>SUM(L125:N125)</f>
        <v>5.3296499516882294</v>
      </c>
      <c r="P125" s="300"/>
      <c r="Q125" s="300">
        <v>3.5523530211041052</v>
      </c>
      <c r="R125" s="300">
        <v>1.5114552933014678</v>
      </c>
      <c r="S125" s="300">
        <v>0.29097679804750382</v>
      </c>
      <c r="T125" s="300">
        <f>SUM(Q125:S125)</f>
        <v>5.3547851124530776</v>
      </c>
      <c r="U125" s="300"/>
      <c r="V125" s="300">
        <v>3.4700615326609818</v>
      </c>
      <c r="W125" s="300">
        <v>1.462870401967115</v>
      </c>
      <c r="X125" s="300">
        <v>0.28952080453267615</v>
      </c>
      <c r="Y125" s="300">
        <f>SUM(V125:X125)</f>
        <v>5.2224527391607731</v>
      </c>
    </row>
    <row r="126" spans="1:25" x14ac:dyDescent="0.2">
      <c r="A126" s="260" t="s">
        <v>364</v>
      </c>
      <c r="B126" s="300">
        <v>5.1209148258139461</v>
      </c>
      <c r="C126" s="300">
        <v>0.19233975589376939</v>
      </c>
      <c r="D126" s="300">
        <v>0.20238399879980398</v>
      </c>
      <c r="E126" s="300">
        <f t="shared" ref="E126:E127" si="194">SUM(B126:D126)</f>
        <v>5.5156385805075194</v>
      </c>
      <c r="F126" s="300"/>
      <c r="G126" s="300">
        <v>4.3071143957137288</v>
      </c>
      <c r="H126" s="300">
        <v>0.23834369868050664</v>
      </c>
      <c r="I126" s="300">
        <v>0.29820046846098408</v>
      </c>
      <c r="J126" s="300">
        <f t="shared" ref="J126:J127" si="195">SUM(G126:I126)</f>
        <v>4.8436585628552198</v>
      </c>
      <c r="K126" s="300"/>
      <c r="L126" s="300">
        <v>4.1918686244872694</v>
      </c>
      <c r="M126" s="300">
        <v>0.23382771395094912</v>
      </c>
      <c r="N126" s="300">
        <v>0.31465370987354685</v>
      </c>
      <c r="O126" s="300">
        <f t="shared" ref="O126:O127" si="196">SUM(L126:N126)</f>
        <v>4.7403500483117647</v>
      </c>
      <c r="P126" s="300"/>
      <c r="Q126" s="300">
        <v>4.2328327143055704</v>
      </c>
      <c r="R126" s="300">
        <v>0.24590922885913974</v>
      </c>
      <c r="S126" s="300">
        <v>0.33347294438221653</v>
      </c>
      <c r="T126" s="300">
        <f t="shared" ref="T126:T127" si="197">SUM(Q126:S126)</f>
        <v>4.8122148875469266</v>
      </c>
      <c r="U126" s="300"/>
      <c r="V126" s="300">
        <v>4.147996855587321</v>
      </c>
      <c r="W126" s="300">
        <v>0.25750193813698208</v>
      </c>
      <c r="X126" s="300">
        <v>0.34004846711494768</v>
      </c>
      <c r="Y126" s="300">
        <f t="shared" ref="Y126:Y127" si="198">SUM(V126:X126)</f>
        <v>4.7455472608392508</v>
      </c>
    </row>
    <row r="127" spans="1:25" x14ac:dyDescent="0.2">
      <c r="A127" s="264" t="s">
        <v>363</v>
      </c>
      <c r="B127" s="301">
        <f>SUM(B125:B126)</f>
        <v>9.5141467403949758</v>
      </c>
      <c r="C127" s="301">
        <f t="shared" ref="C127" si="199">SUM(C125:C126)</f>
        <v>2.0391312234459429</v>
      </c>
      <c r="D127" s="301">
        <f t="shared" ref="D127" si="200">SUM(D125:D126)</f>
        <v>0.39772203615907964</v>
      </c>
      <c r="E127" s="301">
        <f t="shared" si="194"/>
        <v>11.950999999999999</v>
      </c>
      <c r="F127" s="301"/>
      <c r="G127" s="301">
        <f>SUM(G125:G126)</f>
        <v>7.8299967692142252</v>
      </c>
      <c r="H127" s="301">
        <f t="shared" ref="H127" si="201">SUM(H125:H126)</f>
        <v>1.6686767358827836</v>
      </c>
      <c r="I127" s="301">
        <f t="shared" ref="I127" si="202">SUM(I125:I126)</f>
        <v>0.56132649490297593</v>
      </c>
      <c r="J127" s="301">
        <f t="shared" si="195"/>
        <v>10.059999999999986</v>
      </c>
      <c r="K127" s="301"/>
      <c r="L127" s="301">
        <f>SUM(L125:L126)</f>
        <v>7.7250999945898737</v>
      </c>
      <c r="M127" s="301">
        <f t="shared" ref="M127" si="203">SUM(M125:M126)</f>
        <v>1.753437533593333</v>
      </c>
      <c r="N127" s="301">
        <f t="shared" ref="N127" si="204">SUM(N125:N126)</f>
        <v>0.5914624718167879</v>
      </c>
      <c r="O127" s="301">
        <f t="shared" si="196"/>
        <v>10.069999999999995</v>
      </c>
      <c r="P127" s="301"/>
      <c r="Q127" s="301">
        <f>SUM(Q125:Q126)</f>
        <v>7.7851857354096756</v>
      </c>
      <c r="R127" s="301">
        <f t="shared" ref="R127" si="205">SUM(R125:R126)</f>
        <v>1.7573645221606076</v>
      </c>
      <c r="S127" s="301">
        <f t="shared" ref="S127" si="206">SUM(S125:S126)</f>
        <v>0.6244497424297204</v>
      </c>
      <c r="T127" s="301">
        <f t="shared" si="197"/>
        <v>10.167000000000003</v>
      </c>
      <c r="U127" s="301"/>
      <c r="V127" s="301">
        <f>SUM(V125:V126)</f>
        <v>7.6180583882483024</v>
      </c>
      <c r="W127" s="301">
        <f t="shared" ref="W127" si="207">SUM(W125:W126)</f>
        <v>1.7203723401040971</v>
      </c>
      <c r="X127" s="301">
        <f t="shared" ref="X127" si="208">SUM(X125:X126)</f>
        <v>0.62956927164762377</v>
      </c>
      <c r="Y127" s="301">
        <f t="shared" si="198"/>
        <v>9.9680000000000231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1.7177458169421329</v>
      </c>
      <c r="C134" s="300">
        <v>1.2655747767682173</v>
      </c>
      <c r="D134" s="300">
        <v>0.30926792844284484</v>
      </c>
      <c r="E134" s="300">
        <f>SUM(B134:D134)</f>
        <v>3.2925885221531952</v>
      </c>
      <c r="F134" s="300"/>
      <c r="G134" s="300">
        <v>1.6263868387207652</v>
      </c>
      <c r="H134" s="300">
        <v>1.0293516425065106</v>
      </c>
      <c r="I134" s="300">
        <v>0.3641052687755949</v>
      </c>
      <c r="J134" s="300">
        <f>SUM(G134:I134)</f>
        <v>3.0198437500028708</v>
      </c>
      <c r="K134" s="300"/>
      <c r="L134" s="300">
        <v>2.1677306812258115</v>
      </c>
      <c r="M134" s="300">
        <v>1.0132441494591951</v>
      </c>
      <c r="N134" s="300">
        <v>1.3189546000080448</v>
      </c>
      <c r="O134" s="300">
        <f>SUM(L134:N134)</f>
        <v>4.4999294306930508</v>
      </c>
      <c r="P134" s="300"/>
      <c r="Q134" s="300">
        <v>1.9442868799957205</v>
      </c>
      <c r="R134" s="300">
        <v>0.83932670081295579</v>
      </c>
      <c r="S134" s="300">
        <v>1.1584623284959763</v>
      </c>
      <c r="T134" s="300">
        <f>SUM(Q134:S134)</f>
        <v>3.9420759093046525</v>
      </c>
      <c r="U134" s="300"/>
      <c r="V134" s="300">
        <v>2.2002511457084206</v>
      </c>
      <c r="W134" s="300">
        <v>0.81207591716236605</v>
      </c>
      <c r="X134" s="300">
        <v>1.2331802193171979</v>
      </c>
      <c r="Y134" s="300">
        <f>SUM(V134:X134)</f>
        <v>4.2455072821879849</v>
      </c>
    </row>
    <row r="135" spans="1:25" x14ac:dyDescent="0.2">
      <c r="A135" s="260" t="s">
        <v>364</v>
      </c>
      <c r="B135" s="300">
        <v>1.9655479564667533</v>
      </c>
      <c r="C135" s="300">
        <v>0.26001773795322969</v>
      </c>
      <c r="D135" s="300">
        <v>0.84384578342682293</v>
      </c>
      <c r="E135" s="300">
        <f t="shared" ref="E135:E136" si="209">SUM(B135:D135)</f>
        <v>3.0694114778468058</v>
      </c>
      <c r="F135" s="300"/>
      <c r="G135" s="300">
        <v>2.3248018344581016</v>
      </c>
      <c r="H135" s="300">
        <v>0.529198805459557</v>
      </c>
      <c r="I135" s="300">
        <v>1.154155610079469</v>
      </c>
      <c r="J135" s="300">
        <f t="shared" ref="J135:J136" si="210">SUM(G135:I135)</f>
        <v>4.0081562499971275</v>
      </c>
      <c r="K135" s="300"/>
      <c r="L135" s="300">
        <v>2.7306231168209529</v>
      </c>
      <c r="M135" s="300">
        <v>0.42844781495562939</v>
      </c>
      <c r="N135" s="300">
        <v>0.67599963753035597</v>
      </c>
      <c r="O135" s="300">
        <f t="shared" ref="O135:O136" si="211">SUM(L135:N135)</f>
        <v>3.8350705693069385</v>
      </c>
      <c r="P135" s="300"/>
      <c r="Q135" s="300">
        <v>2.36329318643303</v>
      </c>
      <c r="R135" s="300">
        <v>0.37188686967352269</v>
      </c>
      <c r="S135" s="300">
        <v>0.61574403458880045</v>
      </c>
      <c r="T135" s="300">
        <f t="shared" ref="T135:T136" si="212">SUM(Q135:S135)</f>
        <v>3.3509240906953535</v>
      </c>
      <c r="U135" s="300"/>
      <c r="V135" s="300">
        <v>2.4966814550046985</v>
      </c>
      <c r="W135" s="300">
        <v>0.40001142116996991</v>
      </c>
      <c r="X135" s="300">
        <v>0.70679984163734932</v>
      </c>
      <c r="Y135" s="300">
        <f t="shared" ref="Y135:Y136" si="213">SUM(V135:X135)</f>
        <v>3.603492717812018</v>
      </c>
    </row>
    <row r="136" spans="1:25" x14ac:dyDescent="0.2">
      <c r="A136" s="264" t="s">
        <v>363</v>
      </c>
      <c r="B136" s="301">
        <f>SUM(B134:B135)</f>
        <v>3.6832937734088862</v>
      </c>
      <c r="C136" s="301">
        <f t="shared" ref="C136" si="214">SUM(C134:C135)</f>
        <v>1.5255925147214469</v>
      </c>
      <c r="D136" s="301">
        <f t="shared" ref="D136" si="215">SUM(D134:D135)</f>
        <v>1.1531137118696677</v>
      </c>
      <c r="E136" s="301">
        <f t="shared" si="209"/>
        <v>6.362000000000001</v>
      </c>
      <c r="F136" s="301"/>
      <c r="G136" s="301">
        <f>SUM(G134:G135)</f>
        <v>3.9511886731788666</v>
      </c>
      <c r="H136" s="301">
        <f t="shared" ref="H136" si="216">SUM(H134:H135)</f>
        <v>1.5585504479660677</v>
      </c>
      <c r="I136" s="301">
        <f t="shared" ref="I136" si="217">SUM(I134:I135)</f>
        <v>1.518260878855064</v>
      </c>
      <c r="J136" s="301">
        <f t="shared" si="210"/>
        <v>7.0279999999999978</v>
      </c>
      <c r="K136" s="301"/>
      <c r="L136" s="301">
        <f>SUM(L134:L135)</f>
        <v>4.8983537980467649</v>
      </c>
      <c r="M136" s="301">
        <f t="shared" ref="M136" si="218">SUM(M134:M135)</f>
        <v>1.4416919644148245</v>
      </c>
      <c r="N136" s="301">
        <f t="shared" ref="N136" si="219">SUM(N134:N135)</f>
        <v>1.9949542375384008</v>
      </c>
      <c r="O136" s="301">
        <f t="shared" si="211"/>
        <v>8.3349999999999902</v>
      </c>
      <c r="P136" s="301"/>
      <c r="Q136" s="301">
        <f>SUM(Q134:Q135)</f>
        <v>4.3075800664287502</v>
      </c>
      <c r="R136" s="301">
        <f t="shared" ref="R136" si="220">SUM(R134:R135)</f>
        <v>1.2112135704864784</v>
      </c>
      <c r="S136" s="301">
        <f t="shared" ref="S136" si="221">SUM(S134:S135)</f>
        <v>1.7742063630847769</v>
      </c>
      <c r="T136" s="301">
        <f t="shared" si="212"/>
        <v>7.2930000000000055</v>
      </c>
      <c r="U136" s="301"/>
      <c r="V136" s="301">
        <f>SUM(V134:V135)</f>
        <v>4.6969326007131187</v>
      </c>
      <c r="W136" s="301">
        <f t="shared" ref="W136" si="222">SUM(W134:W135)</f>
        <v>1.2120873383323358</v>
      </c>
      <c r="X136" s="301">
        <f t="shared" ref="X136" si="223">SUM(X134:X135)</f>
        <v>1.9399800609545472</v>
      </c>
      <c r="Y136" s="301">
        <f t="shared" si="213"/>
        <v>7.849000000000002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8.562644154666021</v>
      </c>
      <c r="C143" s="300">
        <v>4.4329868816124822</v>
      </c>
      <c r="D143" s="300">
        <v>1.5528017499013573</v>
      </c>
      <c r="E143" s="300">
        <f>SUM(B143:D143)</f>
        <v>14.548432786179861</v>
      </c>
      <c r="F143" s="300"/>
      <c r="G143" s="300">
        <v>8.1911381503517049</v>
      </c>
      <c r="H143" s="300">
        <v>5.1087110626456731</v>
      </c>
      <c r="I143" s="300">
        <v>1.3982015525290459</v>
      </c>
      <c r="J143" s="300">
        <f>SUM(G143:I143)</f>
        <v>14.698050765526425</v>
      </c>
      <c r="K143" s="300"/>
      <c r="L143" s="300">
        <v>10.136280519356051</v>
      </c>
      <c r="M143" s="300">
        <v>4.9944228191458429</v>
      </c>
      <c r="N143" s="300">
        <v>1.3283264819251623</v>
      </c>
      <c r="O143" s="300">
        <f>SUM(L143:N143)</f>
        <v>16.459029820427055</v>
      </c>
      <c r="P143" s="300"/>
      <c r="Q143" s="300">
        <v>10.644783783673763</v>
      </c>
      <c r="R143" s="300">
        <v>5.3059210262955752</v>
      </c>
      <c r="S143" s="300">
        <v>1.445185606158498</v>
      </c>
      <c r="T143" s="300">
        <f>SUM(Q143:S143)</f>
        <v>17.395890416127834</v>
      </c>
      <c r="U143" s="300"/>
      <c r="V143" s="300">
        <v>11.441340531595202</v>
      </c>
      <c r="W143" s="300">
        <v>5.7797509764148174</v>
      </c>
      <c r="X143" s="300">
        <v>1.6437447812462347</v>
      </c>
      <c r="Y143" s="300">
        <f>SUM(V143:X143)</f>
        <v>18.864836289256253</v>
      </c>
    </row>
    <row r="144" spans="1:25" x14ac:dyDescent="0.2">
      <c r="A144" s="260" t="s">
        <v>364</v>
      </c>
      <c r="B144" s="300">
        <v>12.387887208175016</v>
      </c>
      <c r="C144" s="300">
        <v>1.6007054127356262</v>
      </c>
      <c r="D144" s="300">
        <v>2.6189745929094945</v>
      </c>
      <c r="E144" s="300">
        <f t="shared" ref="E144:E145" si="224">SUM(B144:D144)</f>
        <v>16.607567213820136</v>
      </c>
      <c r="F144" s="300"/>
      <c r="G144" s="300">
        <v>13.631090874412131</v>
      </c>
      <c r="H144" s="300">
        <v>1.7164985451673143</v>
      </c>
      <c r="I144" s="300">
        <v>3.8993598148942099</v>
      </c>
      <c r="J144" s="300">
        <f t="shared" ref="J144:J145" si="225">SUM(G144:I144)</f>
        <v>19.246949234473654</v>
      </c>
      <c r="K144" s="300"/>
      <c r="L144" s="300">
        <v>11.947522451076532</v>
      </c>
      <c r="M144" s="300">
        <v>1.8479682254571621</v>
      </c>
      <c r="N144" s="300">
        <v>3.7204795030392486</v>
      </c>
      <c r="O144" s="300">
        <f t="shared" ref="O144:O145" si="226">SUM(L144:N144)</f>
        <v>17.515970179572943</v>
      </c>
      <c r="P144" s="300"/>
      <c r="Q144" s="300">
        <v>12.224924221852797</v>
      </c>
      <c r="R144" s="300">
        <v>1.9610956147946874</v>
      </c>
      <c r="S144" s="300">
        <v>3.9430897472247062</v>
      </c>
      <c r="T144" s="300">
        <f t="shared" ref="T144:T145" si="227">SUM(Q144:S144)</f>
        <v>18.129109583872193</v>
      </c>
      <c r="U144" s="300"/>
      <c r="V144" s="300">
        <v>12.778899306538081</v>
      </c>
      <c r="W144" s="300">
        <v>2.1826891830748276</v>
      </c>
      <c r="X144" s="300">
        <v>4.3195752211307612</v>
      </c>
      <c r="Y144" s="300">
        <f t="shared" ref="Y144:Y145" si="228">SUM(V144:X144)</f>
        <v>19.28116371074367</v>
      </c>
    </row>
    <row r="145" spans="1:25" x14ac:dyDescent="0.2">
      <c r="A145" s="264" t="s">
        <v>363</v>
      </c>
      <c r="B145" s="301">
        <f>SUM(B143:B144)</f>
        <v>20.950531362841037</v>
      </c>
      <c r="C145" s="301">
        <f t="shared" ref="C145" si="229">SUM(C143:C144)</f>
        <v>6.0336922943481088</v>
      </c>
      <c r="D145" s="301">
        <f t="shared" ref="D145" si="230">SUM(D143:D144)</f>
        <v>4.1717763428108521</v>
      </c>
      <c r="E145" s="301">
        <f t="shared" si="224"/>
        <v>31.155999999999999</v>
      </c>
      <c r="F145" s="301"/>
      <c r="G145" s="301">
        <f>SUM(G143:G144)</f>
        <v>21.822229024763836</v>
      </c>
      <c r="H145" s="301">
        <f t="shared" ref="H145" si="231">SUM(H143:H144)</f>
        <v>6.8252096078129876</v>
      </c>
      <c r="I145" s="301">
        <f t="shared" ref="I145" si="232">SUM(I143:I144)</f>
        <v>5.2975613674232562</v>
      </c>
      <c r="J145" s="301">
        <f t="shared" si="225"/>
        <v>33.945000000000078</v>
      </c>
      <c r="K145" s="301"/>
      <c r="L145" s="301">
        <f>SUM(L143:L144)</f>
        <v>22.083802970432583</v>
      </c>
      <c r="M145" s="301">
        <f t="shared" ref="M145" si="233">SUM(M143:M144)</f>
        <v>6.842391044603005</v>
      </c>
      <c r="N145" s="301">
        <f t="shared" ref="N145" si="234">SUM(N143:N144)</f>
        <v>5.0488059849644111</v>
      </c>
      <c r="O145" s="301">
        <f t="shared" si="226"/>
        <v>33.975000000000001</v>
      </c>
      <c r="P145" s="301"/>
      <c r="Q145" s="301">
        <f>SUM(Q143:Q144)</f>
        <v>22.869708005526562</v>
      </c>
      <c r="R145" s="301">
        <f t="shared" ref="R145" si="235">SUM(R143:R144)</f>
        <v>7.2670166410902626</v>
      </c>
      <c r="S145" s="301">
        <f t="shared" ref="S145" si="236">SUM(S143:S144)</f>
        <v>5.3882753533832037</v>
      </c>
      <c r="T145" s="301">
        <f t="shared" si="227"/>
        <v>35.525000000000027</v>
      </c>
      <c r="U145" s="301"/>
      <c r="V145" s="301">
        <f>SUM(V143:V144)</f>
        <v>24.220239838133281</v>
      </c>
      <c r="W145" s="301">
        <f t="shared" ref="W145" si="237">SUM(W143:W144)</f>
        <v>7.9624401594896455</v>
      </c>
      <c r="X145" s="301">
        <f t="shared" ref="X145" si="238">SUM(X143:X144)</f>
        <v>5.9633200023769959</v>
      </c>
      <c r="Y145" s="301">
        <f t="shared" si="228"/>
        <v>38.145999999999923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5.9193795804312366</v>
      </c>
      <c r="C152" s="300">
        <v>7.0155154074616624</v>
      </c>
      <c r="D152" s="300">
        <v>1.229653353947461</v>
      </c>
      <c r="E152" s="300">
        <f>SUM(B152:D152)</f>
        <v>14.16454834184036</v>
      </c>
      <c r="F152" s="300"/>
      <c r="G152" s="300">
        <v>5.9397163659407868</v>
      </c>
      <c r="H152" s="300">
        <v>5.9235608033089067</v>
      </c>
      <c r="I152" s="300">
        <v>1.3449869869737634</v>
      </c>
      <c r="J152" s="300">
        <f>SUM(G152:I152)</f>
        <v>13.208264156223457</v>
      </c>
      <c r="K152" s="300"/>
      <c r="L152" s="300">
        <v>6.8481530663306849</v>
      </c>
      <c r="M152" s="300">
        <v>5.895010556592867</v>
      </c>
      <c r="N152" s="300">
        <v>1.8208020329705812</v>
      </c>
      <c r="O152" s="300">
        <f>SUM(L152:N152)</f>
        <v>14.563965655894133</v>
      </c>
      <c r="P152" s="300"/>
      <c r="Q152" s="300">
        <v>7.5331653427727785</v>
      </c>
      <c r="R152" s="300">
        <v>6.2504601852359185</v>
      </c>
      <c r="S152" s="300">
        <v>1.9345311737239659</v>
      </c>
      <c r="T152" s="300">
        <f>SUM(Q152:S152)</f>
        <v>15.718156701732664</v>
      </c>
      <c r="U152" s="300"/>
      <c r="V152" s="300">
        <v>8.3758781579600168</v>
      </c>
      <c r="W152" s="300">
        <v>6.5659382173717242</v>
      </c>
      <c r="X152" s="300">
        <v>2.1230376483269886</v>
      </c>
      <c r="Y152" s="300">
        <f>SUM(V152:X152)</f>
        <v>17.064854023658729</v>
      </c>
    </row>
    <row r="153" spans="1:25" x14ac:dyDescent="0.2">
      <c r="A153" s="260" t="s">
        <v>364</v>
      </c>
      <c r="B153" s="300">
        <v>13.179472024648188</v>
      </c>
      <c r="C153" s="300">
        <v>4.8852340340254221</v>
      </c>
      <c r="D153" s="300">
        <v>2.6037455994860306</v>
      </c>
      <c r="E153" s="300">
        <f t="shared" ref="E153:E154" si="239">SUM(B153:D153)</f>
        <v>20.66845165815964</v>
      </c>
      <c r="F153" s="300"/>
      <c r="G153" s="300">
        <v>10.385843676617679</v>
      </c>
      <c r="H153" s="300">
        <v>4.5002702778157566</v>
      </c>
      <c r="I153" s="300">
        <v>3.2896218893430786</v>
      </c>
      <c r="J153" s="300">
        <f t="shared" ref="J153:J154" si="240">SUM(G153:I153)</f>
        <v>18.175735843776515</v>
      </c>
      <c r="K153" s="300"/>
      <c r="L153" s="300">
        <v>11.509066068734322</v>
      </c>
      <c r="M153" s="300">
        <v>3.9867073885906397</v>
      </c>
      <c r="N153" s="300">
        <v>1.2522608867808973</v>
      </c>
      <c r="O153" s="300">
        <f t="shared" ref="O153:O154" si="241">SUM(L153:N153)</f>
        <v>16.748034344105861</v>
      </c>
      <c r="P153" s="300"/>
      <c r="Q153" s="300">
        <v>12.436625101653927</v>
      </c>
      <c r="R153" s="300">
        <v>4.299200604448667</v>
      </c>
      <c r="S153" s="300">
        <v>1.3320175921647823</v>
      </c>
      <c r="T153" s="300">
        <f t="shared" ref="T153:T154" si="242">SUM(Q153:S153)</f>
        <v>18.067843298267377</v>
      </c>
      <c r="U153" s="300"/>
      <c r="V153" s="300">
        <v>13.526702933657273</v>
      </c>
      <c r="W153" s="300">
        <v>4.6331111013089412</v>
      </c>
      <c r="X153" s="300">
        <v>1.4533319413750208</v>
      </c>
      <c r="Y153" s="300">
        <f t="shared" ref="Y153:Y154" si="243">SUM(V153:X153)</f>
        <v>19.613145976341233</v>
      </c>
    </row>
    <row r="154" spans="1:25" x14ac:dyDescent="0.2">
      <c r="A154" s="264" t="s">
        <v>363</v>
      </c>
      <c r="B154" s="301">
        <f>SUM(B152:B153)</f>
        <v>19.098851605079425</v>
      </c>
      <c r="C154" s="301">
        <f t="shared" ref="C154" si="244">SUM(C152:C153)</f>
        <v>11.900749441487084</v>
      </c>
      <c r="D154" s="301">
        <f t="shared" ref="D154" si="245">SUM(D152:D153)</f>
        <v>3.8333989534334916</v>
      </c>
      <c r="E154" s="301">
        <f t="shared" si="239"/>
        <v>34.833000000000006</v>
      </c>
      <c r="F154" s="301"/>
      <c r="G154" s="301">
        <f>SUM(G152:G153)</f>
        <v>16.325560042558465</v>
      </c>
      <c r="H154" s="301">
        <f t="shared" ref="H154" si="246">SUM(H152:H153)</f>
        <v>10.423831081124664</v>
      </c>
      <c r="I154" s="301">
        <f t="shared" ref="I154" si="247">SUM(I152:I153)</f>
        <v>4.6346088763168423</v>
      </c>
      <c r="J154" s="301">
        <f t="shared" si="240"/>
        <v>31.383999999999972</v>
      </c>
      <c r="K154" s="301"/>
      <c r="L154" s="301">
        <f>SUM(L152:L153)</f>
        <v>18.357219135065009</v>
      </c>
      <c r="M154" s="301">
        <f t="shared" ref="M154" si="248">SUM(M152:M153)</f>
        <v>9.8817179451835067</v>
      </c>
      <c r="N154" s="301">
        <f t="shared" ref="N154" si="249">SUM(N152:N153)</f>
        <v>3.0730629197514787</v>
      </c>
      <c r="O154" s="301">
        <f t="shared" si="241"/>
        <v>31.311999999999994</v>
      </c>
      <c r="P154" s="301"/>
      <c r="Q154" s="301">
        <f>SUM(Q152:Q153)</f>
        <v>19.969790444426707</v>
      </c>
      <c r="R154" s="301">
        <f t="shared" ref="R154" si="250">SUM(R152:R153)</f>
        <v>10.549660789684586</v>
      </c>
      <c r="S154" s="301">
        <f t="shared" ref="S154" si="251">SUM(S152:S153)</f>
        <v>3.2665487658887482</v>
      </c>
      <c r="T154" s="301">
        <f t="shared" si="242"/>
        <v>33.786000000000044</v>
      </c>
      <c r="U154" s="301"/>
      <c r="V154" s="301">
        <f>SUM(V152:V153)</f>
        <v>21.902581091617289</v>
      </c>
      <c r="W154" s="301">
        <f t="shared" ref="W154" si="252">SUM(W152:W153)</f>
        <v>11.199049318680665</v>
      </c>
      <c r="X154" s="301">
        <f t="shared" ref="X154" si="253">SUM(X152:X153)</f>
        <v>3.5763695897020096</v>
      </c>
      <c r="Y154" s="301">
        <f t="shared" si="243"/>
        <v>36.677999999999969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4.4868265547068384</v>
      </c>
      <c r="C161" s="300">
        <v>5.0683828277281142</v>
      </c>
      <c r="D161" s="300">
        <v>8.6933669676355921E-2</v>
      </c>
      <c r="E161" s="300">
        <f>SUM(B161:D161)</f>
        <v>9.6421430521113081</v>
      </c>
      <c r="F161" s="300"/>
      <c r="G161" s="300">
        <v>5.6127610101240242</v>
      </c>
      <c r="H161" s="300">
        <v>5.5605442549767279</v>
      </c>
      <c r="I161" s="300">
        <v>0.10749449259228468</v>
      </c>
      <c r="J161" s="300">
        <f>SUM(G161:I161)</f>
        <v>11.280799757693035</v>
      </c>
      <c r="K161" s="300"/>
      <c r="L161" s="300">
        <v>5.817540372630031</v>
      </c>
      <c r="M161" s="300">
        <v>5.6759254658618499</v>
      </c>
      <c r="N161" s="300">
        <v>0.26676708074159944</v>
      </c>
      <c r="O161" s="300">
        <f>SUM(L161:N161)</f>
        <v>11.760232919233481</v>
      </c>
      <c r="P161" s="300"/>
      <c r="Q161" s="300">
        <v>5.8566015814266867</v>
      </c>
      <c r="R161" s="300">
        <v>5.7257377092047532</v>
      </c>
      <c r="S161" s="300">
        <v>0.26882063695190223</v>
      </c>
      <c r="T161" s="300">
        <f>SUM(Q161:S161)</f>
        <v>11.851159927583343</v>
      </c>
      <c r="U161" s="300"/>
      <c r="V161" s="300">
        <v>5.9065400735639146</v>
      </c>
      <c r="W161" s="300">
        <v>5.7770029560252443</v>
      </c>
      <c r="X161" s="300">
        <v>0.27334975394563821</v>
      </c>
      <c r="Y161" s="300">
        <f>SUM(V161:X161)</f>
        <v>11.956892783534798</v>
      </c>
    </row>
    <row r="162" spans="1:25" x14ac:dyDescent="0.2">
      <c r="A162" s="260" t="s">
        <v>364</v>
      </c>
      <c r="B162" s="300">
        <v>5.3530156530998099</v>
      </c>
      <c r="C162" s="300">
        <v>0.92884129478888633</v>
      </c>
      <c r="D162" s="300">
        <v>0</v>
      </c>
      <c r="E162" s="300">
        <f t="shared" ref="E162:E163" si="254">SUM(B162:D162)</f>
        <v>6.2818569478886959</v>
      </c>
      <c r="F162" s="300"/>
      <c r="G162" s="300">
        <v>6.6138822477107793</v>
      </c>
      <c r="H162" s="300">
        <v>1.0243486907074331</v>
      </c>
      <c r="I162" s="300">
        <v>0.40296930388877772</v>
      </c>
      <c r="J162" s="300">
        <f t="shared" ref="J162:J163" si="255">SUM(G162:I162)</f>
        <v>8.0412002423069904</v>
      </c>
      <c r="K162" s="300"/>
      <c r="L162" s="300">
        <v>6.799816770203611</v>
      </c>
      <c r="M162" s="300">
        <v>1.0445869565199111</v>
      </c>
      <c r="N162" s="300">
        <v>0.4023633540429834</v>
      </c>
      <c r="O162" s="300">
        <f t="shared" ref="O162:O163" si="256">SUM(L162:N162)</f>
        <v>8.2467670807665048</v>
      </c>
      <c r="P162" s="300"/>
      <c r="Q162" s="300">
        <v>6.7072167498237247</v>
      </c>
      <c r="R162" s="300">
        <v>1.1082644993132253</v>
      </c>
      <c r="S162" s="300">
        <v>0.40535882327970529</v>
      </c>
      <c r="T162" s="300">
        <f t="shared" ref="T162:T163" si="257">SUM(Q162:S162)</f>
        <v>8.2208400724166548</v>
      </c>
      <c r="U162" s="300"/>
      <c r="V162" s="300">
        <v>6.4888402585722966</v>
      </c>
      <c r="W162" s="300">
        <v>1.232981868898793</v>
      </c>
      <c r="X162" s="300">
        <v>0.41328508899414201</v>
      </c>
      <c r="Y162" s="300">
        <f t="shared" ref="Y162:Y163" si="258">SUM(V162:X162)</f>
        <v>8.1351072164652312</v>
      </c>
    </row>
    <row r="163" spans="1:25" x14ac:dyDescent="0.2">
      <c r="A163" s="264" t="s">
        <v>363</v>
      </c>
      <c r="B163" s="301">
        <f>SUM(B161:B162)</f>
        <v>9.8398422078066474</v>
      </c>
      <c r="C163" s="301">
        <f t="shared" ref="C163" si="259">SUM(C161:C162)</f>
        <v>5.9972241225170002</v>
      </c>
      <c r="D163" s="301">
        <f t="shared" ref="D163" si="260">SUM(D161:D162)</f>
        <v>8.6933669676355921E-2</v>
      </c>
      <c r="E163" s="301">
        <f t="shared" si="254"/>
        <v>15.924000000000003</v>
      </c>
      <c r="F163" s="301"/>
      <c r="G163" s="301">
        <f>SUM(G161:G162)</f>
        <v>12.226643257834803</v>
      </c>
      <c r="H163" s="301">
        <f t="shared" ref="H163" si="261">SUM(H161:H162)</f>
        <v>6.5848929456841612</v>
      </c>
      <c r="I163" s="301">
        <f t="shared" ref="I163" si="262">SUM(I161:I162)</f>
        <v>0.51046379648106244</v>
      </c>
      <c r="J163" s="301">
        <f t="shared" si="255"/>
        <v>19.322000000000028</v>
      </c>
      <c r="K163" s="301"/>
      <c r="L163" s="301">
        <f>SUM(L161:L162)</f>
        <v>12.617357142833642</v>
      </c>
      <c r="M163" s="301">
        <f t="shared" ref="M163" si="263">SUM(M161:M162)</f>
        <v>6.7205124223817609</v>
      </c>
      <c r="N163" s="301">
        <f t="shared" ref="N163" si="264">SUM(N161:N162)</f>
        <v>0.66913043478458278</v>
      </c>
      <c r="O163" s="301">
        <f t="shared" si="256"/>
        <v>20.006999999999987</v>
      </c>
      <c r="P163" s="301"/>
      <c r="Q163" s="301">
        <f>SUM(Q161:Q162)</f>
        <v>12.563818331250411</v>
      </c>
      <c r="R163" s="301">
        <f t="shared" ref="R163" si="265">SUM(R161:R162)</f>
        <v>6.8340022085179788</v>
      </c>
      <c r="S163" s="301">
        <f t="shared" ref="S163" si="266">SUM(S161:S162)</f>
        <v>0.67417946023160757</v>
      </c>
      <c r="T163" s="301">
        <f t="shared" si="257"/>
        <v>20.071999999999996</v>
      </c>
      <c r="U163" s="301"/>
      <c r="V163" s="301">
        <f>SUM(V161:V162)</f>
        <v>12.395380332136211</v>
      </c>
      <c r="W163" s="301">
        <f t="shared" ref="W163" si="267">SUM(W161:W162)</f>
        <v>7.0099848249240377</v>
      </c>
      <c r="X163" s="301">
        <f t="shared" ref="X163" si="268">SUM(X161:X162)</f>
        <v>0.68663484293978017</v>
      </c>
      <c r="Y163" s="301">
        <f t="shared" si="258"/>
        <v>20.092000000000031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11.038902955597589</v>
      </c>
      <c r="C170" s="300">
        <v>15.412322539542568</v>
      </c>
      <c r="D170" s="300">
        <v>1.9545377725913744</v>
      </c>
      <c r="E170" s="300">
        <f>SUM(B170:D170)</f>
        <v>28.405763267731533</v>
      </c>
      <c r="F170" s="300"/>
      <c r="G170" s="300">
        <v>10.750757413599345</v>
      </c>
      <c r="H170" s="300">
        <v>13.997631483615379</v>
      </c>
      <c r="I170" s="300">
        <v>1.4583702656495097</v>
      </c>
      <c r="J170" s="300">
        <f>SUM(G170:I170)</f>
        <v>26.206759162864234</v>
      </c>
      <c r="K170" s="300"/>
      <c r="L170" s="300">
        <v>10.851661245718844</v>
      </c>
      <c r="M170" s="300">
        <v>13.286254371476449</v>
      </c>
      <c r="N170" s="300">
        <v>2.4784582922965717</v>
      </c>
      <c r="O170" s="300">
        <f>SUM(L170:N170)</f>
        <v>26.616373909491866</v>
      </c>
      <c r="P170" s="300"/>
      <c r="Q170" s="300">
        <v>11.086462940992606</v>
      </c>
      <c r="R170" s="300">
        <v>12.99291097987159</v>
      </c>
      <c r="S170" s="300">
        <v>2.5046962011118619</v>
      </c>
      <c r="T170" s="300">
        <f>SUM(Q170:S170)</f>
        <v>26.584070121976058</v>
      </c>
      <c r="U170" s="300"/>
      <c r="V170" s="300">
        <v>11.952753366811693</v>
      </c>
      <c r="W170" s="300">
        <v>12.80525172504475</v>
      </c>
      <c r="X170" s="300">
        <v>2.5843128384776621</v>
      </c>
      <c r="Y170" s="300">
        <f>SUM(V170:X170)</f>
        <v>27.342317930334104</v>
      </c>
    </row>
    <row r="171" spans="1:25" x14ac:dyDescent="0.2">
      <c r="A171" s="260" t="s">
        <v>364</v>
      </c>
      <c r="B171" s="300">
        <v>7.8253603841909873</v>
      </c>
      <c r="C171" s="300">
        <v>3.0886907158847787</v>
      </c>
      <c r="D171" s="300">
        <v>2.062185632192723</v>
      </c>
      <c r="E171" s="300">
        <f t="shared" ref="E171" si="269">SUM(B171:D171)</f>
        <v>12.97623673226849</v>
      </c>
      <c r="F171" s="300"/>
      <c r="G171" s="300">
        <v>7.472216223402711</v>
      </c>
      <c r="H171" s="300">
        <v>2.6234754730528733</v>
      </c>
      <c r="I171" s="300">
        <v>1.4675491406802359</v>
      </c>
      <c r="J171" s="300">
        <f t="shared" ref="J171:J172" si="270">SUM(G171:I171)</f>
        <v>11.563240837135821</v>
      </c>
      <c r="K171" s="300"/>
      <c r="L171" s="300">
        <v>7.1243448683219501</v>
      </c>
      <c r="M171" s="300">
        <v>2.5412756554055784</v>
      </c>
      <c r="N171" s="300">
        <v>1.1680055667806506</v>
      </c>
      <c r="O171" s="300">
        <f t="shared" ref="O171:O172" si="271">SUM(L171:N171)</f>
        <v>10.833626090508179</v>
      </c>
      <c r="P171" s="300"/>
      <c r="Q171" s="300">
        <v>7.02723837455172</v>
      </c>
      <c r="R171" s="300">
        <v>2.5737659761312308</v>
      </c>
      <c r="S171" s="300">
        <v>1.1899255273409837</v>
      </c>
      <c r="T171" s="300">
        <f t="shared" ref="T171:T172" si="272">SUM(Q171:S171)</f>
        <v>10.790929878023935</v>
      </c>
      <c r="U171" s="300"/>
      <c r="V171" s="300">
        <v>7.0576688670411212</v>
      </c>
      <c r="W171" s="300">
        <v>2.7093602338142042</v>
      </c>
      <c r="X171" s="300">
        <v>1.2636529688105227</v>
      </c>
      <c r="Y171" s="300">
        <f t="shared" ref="Y171:Y172" si="273">SUM(V171:X171)</f>
        <v>11.030682069665847</v>
      </c>
    </row>
    <row r="172" spans="1:25" x14ac:dyDescent="0.2">
      <c r="A172" s="264" t="s">
        <v>363</v>
      </c>
      <c r="B172" s="301">
        <f>SUM(B170:B171)</f>
        <v>18.864263339788575</v>
      </c>
      <c r="C172" s="301">
        <f t="shared" ref="C172" si="274">SUM(C170:C171)</f>
        <v>18.501013255427345</v>
      </c>
      <c r="D172" s="301">
        <f t="shared" ref="D172" si="275">SUM(D170:D171)</f>
        <v>4.0167234047840976</v>
      </c>
      <c r="E172" s="301">
        <f>SUM(B172:D172)</f>
        <v>41.382000000000012</v>
      </c>
      <c r="F172" s="301"/>
      <c r="G172" s="301">
        <f>SUM(G170:G171)</f>
        <v>18.222973637002056</v>
      </c>
      <c r="H172" s="301">
        <f t="shared" ref="H172" si="276">SUM(H170:H171)</f>
        <v>16.621106956668253</v>
      </c>
      <c r="I172" s="301">
        <f t="shared" ref="I172" si="277">SUM(I170:I171)</f>
        <v>2.9259194063297453</v>
      </c>
      <c r="J172" s="301">
        <f t="shared" si="270"/>
        <v>37.77000000000006</v>
      </c>
      <c r="K172" s="301"/>
      <c r="L172" s="301">
        <f>SUM(L170:L171)</f>
        <v>17.976006114040793</v>
      </c>
      <c r="M172" s="301">
        <f t="shared" ref="M172" si="278">SUM(M170:M171)</f>
        <v>15.827530026882027</v>
      </c>
      <c r="N172" s="301">
        <f t="shared" ref="N172" si="279">SUM(N170:N171)</f>
        <v>3.6464638590772225</v>
      </c>
      <c r="O172" s="301">
        <f t="shared" si="271"/>
        <v>37.450000000000038</v>
      </c>
      <c r="P172" s="301"/>
      <c r="Q172" s="301">
        <f>SUM(Q170:Q171)</f>
        <v>18.113701315544326</v>
      </c>
      <c r="R172" s="301">
        <f t="shared" ref="R172" si="280">SUM(R170:R171)</f>
        <v>15.566676956002821</v>
      </c>
      <c r="S172" s="301">
        <f t="shared" ref="S172" si="281">SUM(S170:S171)</f>
        <v>3.6946217284528453</v>
      </c>
      <c r="T172" s="301">
        <f t="shared" si="272"/>
        <v>37.374999999999993</v>
      </c>
      <c r="U172" s="301"/>
      <c r="V172" s="301">
        <f>SUM(V170:V171)</f>
        <v>19.010422233852815</v>
      </c>
      <c r="W172" s="301">
        <f t="shared" ref="W172" si="282">SUM(W170:W171)</f>
        <v>15.514611958858953</v>
      </c>
      <c r="X172" s="301">
        <f t="shared" ref="X172" si="283">SUM(X170:X171)</f>
        <v>3.847965807288185</v>
      </c>
      <c r="Y172" s="301">
        <f t="shared" si="273"/>
        <v>38.372999999999955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21.604882928215247</v>
      </c>
      <c r="C179" s="300">
        <v>21.142422059960936</v>
      </c>
      <c r="D179" s="300">
        <v>2.4287092783250412</v>
      </c>
      <c r="E179" s="300">
        <f>SUM(B179:D179)</f>
        <v>45.176014266501227</v>
      </c>
      <c r="F179" s="300"/>
      <c r="G179" s="300">
        <v>20.480315220200481</v>
      </c>
      <c r="H179" s="300">
        <v>18.657483289303908</v>
      </c>
      <c r="I179" s="300">
        <v>2.8896274133294404</v>
      </c>
      <c r="J179" s="300">
        <f>SUM(G179:I179)</f>
        <v>42.027425922833835</v>
      </c>
      <c r="K179" s="300"/>
      <c r="L179" s="300">
        <v>20.580762659108789</v>
      </c>
      <c r="M179" s="300">
        <v>19.517758235412426</v>
      </c>
      <c r="N179" s="300">
        <v>1.9558532193394316</v>
      </c>
      <c r="O179" s="300">
        <f>SUM(L179:N179)</f>
        <v>42.054374113860646</v>
      </c>
      <c r="P179" s="300"/>
      <c r="Q179" s="300">
        <v>22.504654229574363</v>
      </c>
      <c r="R179" s="300">
        <v>20.126982814141808</v>
      </c>
      <c r="S179" s="300">
        <v>2.2060839362633398</v>
      </c>
      <c r="T179" s="300">
        <f>SUM(Q179:S179)</f>
        <v>44.837720979979508</v>
      </c>
      <c r="U179" s="300"/>
      <c r="V179" s="300">
        <v>25.591843734038662</v>
      </c>
      <c r="W179" s="300">
        <v>20.123225808328158</v>
      </c>
      <c r="X179" s="300">
        <v>2.5727972058597888</v>
      </c>
      <c r="Y179" s="300">
        <f>SUM(V179:X179)</f>
        <v>48.287866748226605</v>
      </c>
    </row>
    <row r="180" spans="1:25" x14ac:dyDescent="0.2">
      <c r="A180" s="260" t="s">
        <v>364</v>
      </c>
      <c r="B180" s="300">
        <v>7.6137042836631856</v>
      </c>
      <c r="C180" s="300">
        <v>2.2608145029861526</v>
      </c>
      <c r="D180" s="300">
        <v>1.4884669468495053</v>
      </c>
      <c r="E180" s="300">
        <f t="shared" ref="E180:E181" si="284">SUM(B180:D180)</f>
        <v>11.362985733498842</v>
      </c>
      <c r="F180" s="300"/>
      <c r="G180" s="300">
        <v>7.3926121491837646</v>
      </c>
      <c r="H180" s="300">
        <v>2.3449358831497595</v>
      </c>
      <c r="I180" s="300">
        <v>0.85602604483274902</v>
      </c>
      <c r="J180" s="300">
        <f t="shared" ref="J180:J181" si="285">SUM(G180:I180)</f>
        <v>10.593574077166274</v>
      </c>
      <c r="K180" s="300"/>
      <c r="L180" s="300">
        <v>7.6946075156080678</v>
      </c>
      <c r="M180" s="300">
        <v>2.6164489474136006</v>
      </c>
      <c r="N180" s="300">
        <v>1.1465694231177355</v>
      </c>
      <c r="O180" s="300">
        <f t="shared" ref="O180:O181" si="286">SUM(L180:N180)</f>
        <v>11.457625886139404</v>
      </c>
      <c r="P180" s="300"/>
      <c r="Q180" s="300">
        <v>8.1812395800823996</v>
      </c>
      <c r="R180" s="300">
        <v>2.8537481538294882</v>
      </c>
      <c r="S180" s="300">
        <v>1.1522912861086336</v>
      </c>
      <c r="T180" s="300">
        <f t="shared" ref="T180:T181" si="287">SUM(Q180:S180)</f>
        <v>12.187279020020521</v>
      </c>
      <c r="U180" s="300"/>
      <c r="V180" s="300">
        <v>8.8280905928401072</v>
      </c>
      <c r="W180" s="300">
        <v>3.1953592845808947</v>
      </c>
      <c r="X180" s="300">
        <v>1.1106833743523885</v>
      </c>
      <c r="Y180" s="300">
        <f t="shared" ref="Y180:Y181" si="288">SUM(V180:X180)</f>
        <v>13.13413325177339</v>
      </c>
    </row>
    <row r="181" spans="1:25" x14ac:dyDescent="0.2">
      <c r="A181" s="264" t="s">
        <v>363</v>
      </c>
      <c r="B181" s="301">
        <f>SUM(B179:B180)</f>
        <v>29.218587211878432</v>
      </c>
      <c r="C181" s="301">
        <f t="shared" ref="C181" si="289">SUM(C179:C180)</f>
        <v>23.40323656294709</v>
      </c>
      <c r="D181" s="301">
        <f t="shared" ref="D181" si="290">SUM(D179:D180)</f>
        <v>3.9171762251745466</v>
      </c>
      <c r="E181" s="301">
        <f t="shared" si="284"/>
        <v>56.539000000000065</v>
      </c>
      <c r="F181" s="301"/>
      <c r="G181" s="301">
        <f>SUM(G179:G180)</f>
        <v>27.872927369384247</v>
      </c>
      <c r="H181" s="301">
        <f t="shared" ref="H181" si="291">SUM(H179:H180)</f>
        <v>21.002419172453667</v>
      </c>
      <c r="I181" s="301">
        <f t="shared" ref="I181" si="292">SUM(I179:I180)</f>
        <v>3.7456534581621894</v>
      </c>
      <c r="J181" s="301">
        <f t="shared" si="285"/>
        <v>52.621000000000102</v>
      </c>
      <c r="K181" s="301"/>
      <c r="L181" s="301">
        <f>SUM(L179:L180)</f>
        <v>28.275370174716855</v>
      </c>
      <c r="M181" s="301">
        <f t="shared" ref="M181" si="293">SUM(M179:M180)</f>
        <v>22.134207182826028</v>
      </c>
      <c r="N181" s="301">
        <f t="shared" ref="N181" si="294">SUM(N179:N180)</f>
        <v>3.1024226424571673</v>
      </c>
      <c r="O181" s="301">
        <f t="shared" si="286"/>
        <v>53.512000000000057</v>
      </c>
      <c r="P181" s="301"/>
      <c r="Q181" s="301">
        <f>SUM(Q179:Q180)</f>
        <v>30.685893809656761</v>
      </c>
      <c r="R181" s="301">
        <f t="shared" ref="R181" si="295">SUM(R179:R180)</f>
        <v>22.980730967971297</v>
      </c>
      <c r="S181" s="301">
        <f t="shared" ref="S181" si="296">SUM(S179:S180)</f>
        <v>3.3583752223719734</v>
      </c>
      <c r="T181" s="301">
        <f t="shared" si="287"/>
        <v>57.025000000000034</v>
      </c>
      <c r="U181" s="301"/>
      <c r="V181" s="301">
        <f>SUM(V179:V180)</f>
        <v>34.419934326878767</v>
      </c>
      <c r="W181" s="301">
        <f t="shared" ref="W181" si="297">SUM(W179:W180)</f>
        <v>23.318585092909053</v>
      </c>
      <c r="X181" s="301">
        <f t="shared" ref="X181" si="298">SUM(X179:X180)</f>
        <v>3.6834805802121773</v>
      </c>
      <c r="Y181" s="301">
        <f t="shared" si="288"/>
        <v>61.421999999999997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2.2627572702765471</v>
      </c>
      <c r="C188" s="300">
        <v>3.9994860977237296</v>
      </c>
      <c r="D188" s="300">
        <v>0.86429663168495041</v>
      </c>
      <c r="E188" s="300">
        <f>SUM(B188:D188)</f>
        <v>7.1265399996852272</v>
      </c>
      <c r="F188" s="300"/>
      <c r="G188" s="300">
        <v>2.7200573893047828</v>
      </c>
      <c r="H188" s="300">
        <v>3.9306180795554058</v>
      </c>
      <c r="I188" s="300">
        <v>0.22825656414166562</v>
      </c>
      <c r="J188" s="300">
        <f>SUM(G188:I188)</f>
        <v>6.8789320330018544</v>
      </c>
      <c r="K188" s="300"/>
      <c r="L188" s="300">
        <v>1.8828532397452415</v>
      </c>
      <c r="M188" s="300">
        <v>3.2644650057393583</v>
      </c>
      <c r="N188" s="300">
        <v>0.98909252554545246</v>
      </c>
      <c r="O188" s="300">
        <f>SUM(L188:N188)</f>
        <v>6.1364107710300528</v>
      </c>
      <c r="P188" s="300"/>
      <c r="Q188" s="300">
        <v>1.7291407117173834</v>
      </c>
      <c r="R188" s="300">
        <v>3.1323224148618665</v>
      </c>
      <c r="S188" s="300">
        <v>0.81864068799403</v>
      </c>
      <c r="T188" s="300">
        <f>SUM(Q188:S188)</f>
        <v>5.6801038145732798</v>
      </c>
      <c r="U188" s="300"/>
      <c r="V188" s="300">
        <v>1.7440323254827408</v>
      </c>
      <c r="W188" s="300">
        <v>3.3496395633042519</v>
      </c>
      <c r="X188" s="300">
        <v>0.91471958024672317</v>
      </c>
      <c r="Y188" s="300">
        <f>SUM(V188:X188)</f>
        <v>6.0083914690337163</v>
      </c>
    </row>
    <row r="189" spans="1:25" x14ac:dyDescent="0.2">
      <c r="A189" s="260" t="s">
        <v>364</v>
      </c>
      <c r="B189" s="300">
        <v>3.0838069563186652</v>
      </c>
      <c r="C189" s="300">
        <v>2.8211138755742362</v>
      </c>
      <c r="D189" s="300">
        <v>1.3905391684218407</v>
      </c>
      <c r="E189" s="300">
        <f t="shared" ref="E189:E190" si="299">SUM(B189:D189)</f>
        <v>7.2954600003147423</v>
      </c>
      <c r="F189" s="300"/>
      <c r="G189" s="300">
        <v>3.1735671417784004</v>
      </c>
      <c r="H189" s="300">
        <v>1.713726256575212</v>
      </c>
      <c r="I189" s="300">
        <v>1.5787745686445309</v>
      </c>
      <c r="J189" s="300">
        <f t="shared" ref="J189:J190" si="300">SUM(G189:I189)</f>
        <v>6.4660679669981436</v>
      </c>
      <c r="K189" s="300"/>
      <c r="L189" s="300">
        <v>2.8121885083188904</v>
      </c>
      <c r="M189" s="300">
        <v>2.5819531901939823</v>
      </c>
      <c r="N189" s="300">
        <v>2.1704475304570607</v>
      </c>
      <c r="O189" s="300">
        <f t="shared" ref="O189:O190" si="301">SUM(L189:N189)</f>
        <v>7.5645892289699335</v>
      </c>
      <c r="P189" s="300"/>
      <c r="Q189" s="300">
        <v>2.7699434054285677</v>
      </c>
      <c r="R189" s="300">
        <v>2.4959840649509477</v>
      </c>
      <c r="S189" s="300">
        <v>1.8529687150472283</v>
      </c>
      <c r="T189" s="300">
        <f t="shared" ref="T189:T190" si="302">SUM(Q189:S189)</f>
        <v>7.1188961854267436</v>
      </c>
      <c r="U189" s="300"/>
      <c r="V189" s="300">
        <v>2.9904770037791266</v>
      </c>
      <c r="W189" s="300">
        <v>2.7495224548906974</v>
      </c>
      <c r="X189" s="300">
        <v>1.9726090722964567</v>
      </c>
      <c r="Y189" s="300">
        <f t="shared" ref="Y189:Y190" si="303">SUM(V189:X189)</f>
        <v>7.7126085309662802</v>
      </c>
    </row>
    <row r="190" spans="1:25" x14ac:dyDescent="0.2">
      <c r="A190" s="264" t="s">
        <v>363</v>
      </c>
      <c r="B190" s="301">
        <f>SUM(B188:B189)</f>
        <v>5.3465642265952127</v>
      </c>
      <c r="C190" s="301">
        <f t="shared" ref="C190" si="304">SUM(C188:C189)</f>
        <v>6.8205999732979663</v>
      </c>
      <c r="D190" s="301">
        <f t="shared" ref="D190" si="305">SUM(D188:D189)</f>
        <v>2.254835800106791</v>
      </c>
      <c r="E190" s="301">
        <f t="shared" si="299"/>
        <v>14.42199999999997</v>
      </c>
      <c r="F190" s="301"/>
      <c r="G190" s="301">
        <f>SUM(G188:G189)</f>
        <v>5.8936245310831836</v>
      </c>
      <c r="H190" s="301">
        <f t="shared" ref="H190" si="306">SUM(H188:H189)</f>
        <v>5.6443443361306178</v>
      </c>
      <c r="I190" s="301">
        <f t="shared" ref="I190" si="307">SUM(I188:I189)</f>
        <v>1.8070311327861965</v>
      </c>
      <c r="J190" s="301">
        <f t="shared" si="300"/>
        <v>13.344999999999999</v>
      </c>
      <c r="K190" s="301"/>
      <c r="L190" s="301">
        <f>SUM(L188:L189)</f>
        <v>4.6950417480641322</v>
      </c>
      <c r="M190" s="301">
        <f t="shared" ref="M190" si="308">SUM(M188:M189)</f>
        <v>5.8464181959333406</v>
      </c>
      <c r="N190" s="301">
        <f t="shared" ref="N190" si="309">SUM(N188:N189)</f>
        <v>3.1595400560025131</v>
      </c>
      <c r="O190" s="301">
        <f t="shared" si="301"/>
        <v>13.700999999999986</v>
      </c>
      <c r="P190" s="301"/>
      <c r="Q190" s="301">
        <f>SUM(Q188:Q189)</f>
        <v>4.4990841171459515</v>
      </c>
      <c r="R190" s="301">
        <f t="shared" ref="R190" si="310">SUM(R188:R189)</f>
        <v>5.6283064798128137</v>
      </c>
      <c r="S190" s="301">
        <f t="shared" ref="S190" si="311">SUM(S188:S189)</f>
        <v>2.6716094030412583</v>
      </c>
      <c r="T190" s="301">
        <f t="shared" si="302"/>
        <v>12.799000000000024</v>
      </c>
      <c r="U190" s="301"/>
      <c r="V190" s="301">
        <f>SUM(V188:V189)</f>
        <v>4.7345093292618676</v>
      </c>
      <c r="W190" s="301">
        <f t="shared" ref="W190" si="312">SUM(W188:W189)</f>
        <v>6.0991620181949493</v>
      </c>
      <c r="X190" s="301">
        <f t="shared" ref="X190" si="313">SUM(X188:X189)</f>
        <v>2.8873286525431796</v>
      </c>
      <c r="Y190" s="301">
        <f t="shared" si="303"/>
        <v>13.720999999999997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3.2391912806471179</v>
      </c>
      <c r="C197" s="300">
        <v>2.2327724866059691</v>
      </c>
      <c r="D197" s="300">
        <v>2.6790381388615887</v>
      </c>
      <c r="E197" s="300">
        <f>SUM(B197:D197)</f>
        <v>8.1510019061146757</v>
      </c>
      <c r="F197" s="300"/>
      <c r="G197" s="300">
        <v>1.9200680690007208</v>
      </c>
      <c r="H197" s="300">
        <v>3.2353537145568172</v>
      </c>
      <c r="I197" s="300">
        <v>4.8529376713304275</v>
      </c>
      <c r="J197" s="300">
        <f>SUM(G197:I197)</f>
        <v>10.008359454887966</v>
      </c>
      <c r="K197" s="300"/>
      <c r="L197" s="300">
        <v>3.2353421871897958</v>
      </c>
      <c r="M197" s="300">
        <v>2.6698816623821626</v>
      </c>
      <c r="N197" s="300">
        <v>4.0840866237272619</v>
      </c>
      <c r="O197" s="300">
        <f>SUM(L197:N197)</f>
        <v>9.98931047329922</v>
      </c>
      <c r="P197" s="300"/>
      <c r="Q197" s="300">
        <v>2.8254638053639343</v>
      </c>
      <c r="R197" s="300">
        <v>2.3725593952540764</v>
      </c>
      <c r="S197" s="300">
        <v>3.6934688203607031</v>
      </c>
      <c r="T197" s="300">
        <f>SUM(Q197:S197)</f>
        <v>8.8914920209787134</v>
      </c>
      <c r="U197" s="300"/>
      <c r="V197" s="300">
        <v>2.6154797233226357</v>
      </c>
      <c r="W197" s="300">
        <v>2.2270311046790017</v>
      </c>
      <c r="X197" s="300">
        <v>3.5253894957801832</v>
      </c>
      <c r="Y197" s="300">
        <f>SUM(V197:X197)</f>
        <v>8.3679003237818215</v>
      </c>
    </row>
    <row r="198" spans="1:25" x14ac:dyDescent="0.2">
      <c r="A198" s="260" t="s">
        <v>364</v>
      </c>
      <c r="B198" s="300">
        <v>1.8407684462427296</v>
      </c>
      <c r="C198" s="300">
        <v>0.41634955442084814</v>
      </c>
      <c r="D198" s="300">
        <v>2.2558800932217484</v>
      </c>
      <c r="E198" s="300">
        <f t="shared" ref="E198:E199" si="314">SUM(B198:D198)</f>
        <v>4.5129980938853258</v>
      </c>
      <c r="F198" s="300"/>
      <c r="G198" s="300">
        <v>2.6645728834639439</v>
      </c>
      <c r="H198" s="300">
        <v>1.1185223316769157</v>
      </c>
      <c r="I198" s="300">
        <v>1.2595453299711989</v>
      </c>
      <c r="J198" s="300">
        <f t="shared" ref="J198:J199" si="315">SUM(G198:I198)</f>
        <v>5.0426405451120591</v>
      </c>
      <c r="K198" s="300"/>
      <c r="L198" s="300">
        <v>3.4977719738653863</v>
      </c>
      <c r="M198" s="300">
        <v>1.2128611519250241</v>
      </c>
      <c r="N198" s="300">
        <v>2.1350564009103565</v>
      </c>
      <c r="O198" s="300">
        <f t="shared" ref="O198:O199" si="316">SUM(L198:N198)</f>
        <v>6.8456895267007667</v>
      </c>
      <c r="P198" s="300"/>
      <c r="Q198" s="300">
        <v>3.2570572468159393</v>
      </c>
      <c r="R198" s="300">
        <v>1.0896390880272617</v>
      </c>
      <c r="S198" s="300">
        <v>1.9858116441780982</v>
      </c>
      <c r="T198" s="300">
        <f t="shared" ref="T198:T199" si="317">SUM(Q198:S198)</f>
        <v>6.3325079790212992</v>
      </c>
      <c r="U198" s="300"/>
      <c r="V198" s="300">
        <v>3.3089654685574716</v>
      </c>
      <c r="W198" s="300">
        <v>1.0601990752834705</v>
      </c>
      <c r="X198" s="300">
        <v>2.0089351323772258</v>
      </c>
      <c r="Y198" s="300">
        <f t="shared" ref="Y198:Y199" si="318">SUM(V198:X198)</f>
        <v>6.3780996762181674</v>
      </c>
    </row>
    <row r="199" spans="1:25" x14ac:dyDescent="0.2">
      <c r="A199" s="264" t="s">
        <v>363</v>
      </c>
      <c r="B199" s="301">
        <f>SUM(B197:B198)</f>
        <v>5.0799597268898475</v>
      </c>
      <c r="C199" s="301">
        <f t="shared" ref="C199" si="319">SUM(C197:C198)</f>
        <v>2.6491220410268173</v>
      </c>
      <c r="D199" s="301">
        <f t="shared" ref="D199" si="320">SUM(D197:D198)</f>
        <v>4.9349182320833371</v>
      </c>
      <c r="E199" s="301">
        <f t="shared" si="314"/>
        <v>12.664000000000001</v>
      </c>
      <c r="F199" s="301"/>
      <c r="G199" s="301">
        <f>SUM(G197:G198)</f>
        <v>4.5846409524646647</v>
      </c>
      <c r="H199" s="301">
        <f t="shared" ref="H199" si="321">SUM(H197:H198)</f>
        <v>4.3538760462337329</v>
      </c>
      <c r="I199" s="301">
        <f t="shared" ref="I199" si="322">SUM(I197:I198)</f>
        <v>6.1124830013016265</v>
      </c>
      <c r="J199" s="301">
        <f t="shared" si="315"/>
        <v>15.051000000000023</v>
      </c>
      <c r="K199" s="301"/>
      <c r="L199" s="301">
        <f>SUM(L197:L198)</f>
        <v>6.7331141610551821</v>
      </c>
      <c r="M199" s="301">
        <f t="shared" ref="M199" si="323">SUM(M197:M198)</f>
        <v>3.8827428143071865</v>
      </c>
      <c r="N199" s="301">
        <f t="shared" ref="N199" si="324">SUM(N197:N198)</f>
        <v>6.2191430246376189</v>
      </c>
      <c r="O199" s="301">
        <f t="shared" si="316"/>
        <v>16.834999999999987</v>
      </c>
      <c r="P199" s="301"/>
      <c r="Q199" s="301">
        <f>SUM(Q197:Q198)</f>
        <v>6.0825210521798736</v>
      </c>
      <c r="R199" s="301">
        <f t="shared" ref="R199" si="325">SUM(R197:R198)</f>
        <v>3.4621984832813384</v>
      </c>
      <c r="S199" s="301">
        <f t="shared" ref="S199" si="326">SUM(S197:S198)</f>
        <v>5.6792804645388015</v>
      </c>
      <c r="T199" s="301">
        <f t="shared" si="317"/>
        <v>15.224000000000014</v>
      </c>
      <c r="U199" s="301"/>
      <c r="V199" s="301">
        <f>SUM(V197:V198)</f>
        <v>5.9244451918801069</v>
      </c>
      <c r="W199" s="301">
        <f t="shared" ref="W199" si="327">SUM(W197:W198)</f>
        <v>3.2872301799624721</v>
      </c>
      <c r="X199" s="301">
        <f t="shared" ref="X199" si="328">SUM(X197:X198)</f>
        <v>5.5343246281574086</v>
      </c>
      <c r="Y199" s="301">
        <f t="shared" si="318"/>
        <v>14.745999999999988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York and North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-0.43361644770492092</v>
      </c>
      <c r="N7">
        <f>'Ind T4'!C122</f>
        <v>0.28088627274531763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-1.0944614627692584</v>
      </c>
      <c r="N9">
        <f>'Ind T4'!C120</f>
        <v>0.92331751411207641</v>
      </c>
    </row>
    <row r="10" spans="1:16" x14ac:dyDescent="0.2">
      <c r="L10" s="13" t="str">
        <f>'Ind T4'!A80</f>
        <v>Education</v>
      </c>
      <c r="M10">
        <f>'Ind T4'!B119</f>
        <v>-1.9769821369267748</v>
      </c>
      <c r="N10">
        <f>'Ind T4'!C119</f>
        <v>0.16244765229112001</v>
      </c>
    </row>
    <row r="11" spans="1:16" x14ac:dyDescent="0.2">
      <c r="L11" s="13" t="str">
        <f>'Ind T4'!A79</f>
        <v>Public admin. and defence</v>
      </c>
      <c r="M11">
        <f>'Ind T4'!B118</f>
        <v>4.6709005382207014</v>
      </c>
      <c r="N11">
        <f>'Ind T4'!C118</f>
        <v>2.8267418278749012E-2</v>
      </c>
    </row>
    <row r="12" spans="1:16" x14ac:dyDescent="0.2">
      <c r="L12" s="1" t="str">
        <f>CONCATENATE("[",'Ind T4'!A78,"]")</f>
        <v>[Non-marketed services]</v>
      </c>
      <c r="M12">
        <f>'Ind T4'!B117</f>
        <v>-0.51043266412964527</v>
      </c>
      <c r="N12">
        <f>'Ind T4'!C117</f>
        <v>0.51665507930391819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5.8591600640552466</v>
      </c>
      <c r="N14" s="13">
        <f>'Ind T4'!C115</f>
        <v>-0.87936538572034317</v>
      </c>
    </row>
    <row r="15" spans="1:16" x14ac:dyDescent="0.2">
      <c r="L15" s="13" t="str">
        <f>'Ind T4'!A75</f>
        <v>Arts and entertainment</v>
      </c>
      <c r="M15" s="13">
        <f>'Ind T4'!B114</f>
        <v>-1.020477345772175</v>
      </c>
      <c r="N15" s="13">
        <f>'Ind T4'!C114</f>
        <v>9.7250266371862182E-3</v>
      </c>
    </row>
    <row r="16" spans="1:16" x14ac:dyDescent="0.2">
      <c r="L16" s="13" t="str">
        <f>'Ind T4'!A74</f>
        <v>Support services</v>
      </c>
      <c r="M16" s="13">
        <f>'Ind T4'!B113</f>
        <v>-2.1087248586508012</v>
      </c>
      <c r="N16" s="13">
        <f>'Ind T4'!C113</f>
        <v>1.0600842267124655</v>
      </c>
    </row>
    <row r="17" spans="12:14" x14ac:dyDescent="0.2">
      <c r="L17" s="13" t="str">
        <f>'Ind T4'!A73</f>
        <v>Professional services</v>
      </c>
      <c r="M17" s="13">
        <f>'Ind T4'!B112</f>
        <v>1.7474547618207215</v>
      </c>
      <c r="N17" s="13">
        <f>'Ind T4'!C112</f>
        <v>0.77496034632149602</v>
      </c>
    </row>
    <row r="18" spans="12:14" x14ac:dyDescent="0.2">
      <c r="L18" s="13" t="str">
        <f>'Ind T4'!A72</f>
        <v>Real estate</v>
      </c>
      <c r="M18" s="13">
        <f>'Ind T4'!B111</f>
        <v>5.5510086690042648</v>
      </c>
      <c r="N18" s="13">
        <f>'Ind T4'!C111</f>
        <v>-0.39971487862267008</v>
      </c>
    </row>
    <row r="19" spans="12:14" x14ac:dyDescent="0.2">
      <c r="L19" t="str">
        <f>'Ind T4'!A71</f>
        <v>Finance and insurance</v>
      </c>
      <c r="M19">
        <f>'Ind T4'!B110</f>
        <v>-3.3670929445685394</v>
      </c>
      <c r="N19">
        <f>'Ind T4'!C110</f>
        <v>-6.7848603654196982E-2</v>
      </c>
    </row>
    <row r="20" spans="12:14" x14ac:dyDescent="0.2">
      <c r="L20" t="str">
        <f>'Ind T4'!A70</f>
        <v>Information technology</v>
      </c>
      <c r="M20">
        <f>'Ind T4'!B109</f>
        <v>1.6229850168151705</v>
      </c>
      <c r="N20">
        <f>'Ind T4'!C109</f>
        <v>0.86658903105554241</v>
      </c>
    </row>
    <row r="21" spans="12:14" x14ac:dyDescent="0.2">
      <c r="L21" t="str">
        <f>'Ind T4'!A69</f>
        <v>Media</v>
      </c>
      <c r="M21">
        <f>'Ind T4'!B108</f>
        <v>10.153663699231675</v>
      </c>
      <c r="N21">
        <f>'Ind T4'!C108</f>
        <v>2.8520906256934708E-3</v>
      </c>
    </row>
    <row r="22" spans="12:14" x14ac:dyDescent="0.2">
      <c r="L22" s="1" t="str">
        <f>CONCATENATE("[",'Ind T4'!A68,"]")</f>
        <v>[Business and other services]</v>
      </c>
      <c r="M22">
        <f>'Ind T4'!B107</f>
        <v>0.71205967195193676</v>
      </c>
      <c r="N22">
        <f>'Ind T4'!C107</f>
        <v>0.41399464446980616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-2.0009071335678752</v>
      </c>
      <c r="N24">
        <f>'Ind T4'!C105</f>
        <v>0.90859761540242889</v>
      </c>
    </row>
    <row r="25" spans="12:14" x14ac:dyDescent="0.2">
      <c r="L25" s="13" t="str">
        <f>'Ind T4'!A65</f>
        <v>Transport and storage</v>
      </c>
      <c r="M25">
        <f>'Ind T4'!B104</f>
        <v>-1.5113206097280507</v>
      </c>
      <c r="N25">
        <f>'Ind T4'!C104</f>
        <v>0.94385798929277342</v>
      </c>
    </row>
    <row r="26" spans="12:14" x14ac:dyDescent="0.2">
      <c r="L26" s="13" t="str">
        <f>'Ind T4'!A64</f>
        <v>Wholesale and retail trade</v>
      </c>
      <c r="M26">
        <f>'Ind T4'!B103</f>
        <v>-0.86237038422908308</v>
      </c>
      <c r="N26">
        <f>'Ind T4'!C103</f>
        <v>-1.5173283263214543E-2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-1.3417444498856734</v>
      </c>
      <c r="N27">
        <f>'Ind T4'!C102</f>
        <v>0.44931555868614748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2.2689756639687308</v>
      </c>
      <c r="N29">
        <f>'Ind T4'!C100</f>
        <v>5.9979011375332902E-3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-2.8250805154331093</v>
      </c>
      <c r="N31">
        <f>'Ind T4'!C98</f>
        <v>-1.190801512681694</v>
      </c>
    </row>
    <row r="32" spans="12:14" x14ac:dyDescent="0.2">
      <c r="L32" s="13" t="str">
        <f>'Ind T4'!A58</f>
        <v>Engineering</v>
      </c>
      <c r="M32">
        <f>'Ind T4'!B97</f>
        <v>-1.0799531992122136</v>
      </c>
      <c r="N32">
        <f>'Ind T4'!C97</f>
        <v>0.39088185910836071</v>
      </c>
    </row>
    <row r="33" spans="12:14" x14ac:dyDescent="0.2">
      <c r="L33" s="13" t="str">
        <f>'Ind T4'!A57</f>
        <v>Food drink and tobacco</v>
      </c>
      <c r="M33">
        <f>'Ind T4'!B96</f>
        <v>3.3012819213544375</v>
      </c>
      <c r="N33">
        <f>'Ind T4'!C96</f>
        <v>-1.6999711277073226</v>
      </c>
    </row>
    <row r="34" spans="12:14" x14ac:dyDescent="0.2">
      <c r="L34" s="1" t="str">
        <f>CONCATENATE("[",'Ind T4'!A56,"]")</f>
        <v>[Manufacturing]</v>
      </c>
      <c r="M34">
        <f>'Ind T4'!B95</f>
        <v>-0.45246780027472511</v>
      </c>
      <c r="N34">
        <f>'Ind T4'!C95</f>
        <v>-1.1801014176960556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-7.1805038947578392</v>
      </c>
      <c r="N36">
        <f>'Ind T4'!C93</f>
        <v>0.54290577611353363</v>
      </c>
    </row>
    <row r="37" spans="12:14" x14ac:dyDescent="0.2">
      <c r="L37" s="13" t="str">
        <f>'Ind T4'!A53</f>
        <v>Electricity and gas</v>
      </c>
      <c r="M37">
        <f>'Ind T4'!B92</f>
        <v>-4.6235150486390815</v>
      </c>
      <c r="N37">
        <f>'Ind T4'!C92</f>
        <v>-0.23760606042482202</v>
      </c>
    </row>
    <row r="38" spans="12:14" x14ac:dyDescent="0.2">
      <c r="L38" s="13" t="str">
        <f>'Ind T4'!A52</f>
        <v>Mining and quarrying</v>
      </c>
      <c r="M38">
        <f>'Ind T4'!B91</f>
        <v>-20.510348619814746</v>
      </c>
      <c r="N38">
        <f>'Ind T4'!C91</f>
        <v>-4.9383468343532915</v>
      </c>
    </row>
    <row r="39" spans="12:14" x14ac:dyDescent="0.2">
      <c r="L39" s="45" t="str">
        <f>'Ind T4'!A51</f>
        <v>Agriculture</v>
      </c>
      <c r="M39">
        <f>'Ind T4'!B90</f>
        <v>-7.7634260368005243</v>
      </c>
      <c r="N39">
        <f>'Ind T4'!C90</f>
        <v>0.33059069478926784</v>
      </c>
    </row>
    <row r="40" spans="12:14" x14ac:dyDescent="0.2">
      <c r="L40" s="1" t="str">
        <f>CONCATENATE("[",'Ind T4'!A50,"]")</f>
        <v>[Primary sector and utilities]</v>
      </c>
      <c r="M40">
        <f>'Ind T4'!B89</f>
        <v>-8.0587163718159882</v>
      </c>
      <c r="N40">
        <f>'Ind T4'!C89</f>
        <v>0.12003836543230673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York and North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14.442999999999984</v>
      </c>
      <c r="N5" s="11">
        <f t="shared" ref="N5:AL5" si="1">SUM(N6:N9)</f>
        <v>16.454000000000025</v>
      </c>
      <c r="O5" s="11">
        <f t="shared" si="1"/>
        <v>15.005000000000024</v>
      </c>
      <c r="P5" s="11">
        <f t="shared" si="1"/>
        <v>16.221000000000014</v>
      </c>
      <c r="Q5" s="11">
        <f t="shared" si="1"/>
        <v>16.797000000000011</v>
      </c>
      <c r="R5" s="11">
        <f t="shared" si="1"/>
        <v>15.005000000000003</v>
      </c>
      <c r="S5" s="11">
        <f t="shared" si="1"/>
        <v>14.919</v>
      </c>
      <c r="T5" s="11">
        <f t="shared" si="1"/>
        <v>11.373000000000008</v>
      </c>
      <c r="U5" s="11">
        <f t="shared" si="1"/>
        <v>15.468000000000005</v>
      </c>
      <c r="V5" s="11">
        <f t="shared" si="1"/>
        <v>12.917</v>
      </c>
      <c r="W5" s="11">
        <f t="shared" si="1"/>
        <v>9.8580000000000183</v>
      </c>
      <c r="X5" s="11">
        <f t="shared" si="1"/>
        <v>9.8450000000000042</v>
      </c>
      <c r="Y5" s="11">
        <f t="shared" si="1"/>
        <v>9.86099999999999</v>
      </c>
      <c r="Z5" s="11">
        <f t="shared" si="1"/>
        <v>9.91099999999998</v>
      </c>
      <c r="AA5" s="11">
        <f t="shared" si="1"/>
        <v>9.9829999999999792</v>
      </c>
      <c r="AB5" s="11">
        <f t="shared" si="1"/>
        <v>9.990000000000002</v>
      </c>
      <c r="AC5" s="11">
        <f t="shared" si="1"/>
        <v>9.998999999999997</v>
      </c>
      <c r="AD5" s="11">
        <f t="shared" si="1"/>
        <v>10.005000000000013</v>
      </c>
      <c r="AE5" s="11">
        <f t="shared" si="1"/>
        <v>10.005000000000001</v>
      </c>
      <c r="AF5" s="11">
        <f t="shared" si="1"/>
        <v>10.005999999999975</v>
      </c>
      <c r="AG5" s="11">
        <f t="shared" si="1"/>
        <v>10.011999999999983</v>
      </c>
      <c r="AH5" s="11">
        <f t="shared" si="1"/>
        <v>10.015999999999989</v>
      </c>
      <c r="AI5" s="11">
        <f t="shared" si="1"/>
        <v>10.020999999999988</v>
      </c>
      <c r="AJ5" s="11">
        <f t="shared" si="1"/>
        <v>10.027000000000001</v>
      </c>
      <c r="AK5" s="11">
        <f t="shared" si="1"/>
        <v>10.030999999999972</v>
      </c>
      <c r="AL5" s="11">
        <f t="shared" si="1"/>
        <v>10.037000000000003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9.8399999999999856</v>
      </c>
      <c r="N6" s="11">
        <v>12.138000000000023</v>
      </c>
      <c r="O6" s="11">
        <v>10.839000000000025</v>
      </c>
      <c r="P6" s="11">
        <v>11.941000000000008</v>
      </c>
      <c r="Q6" s="11">
        <v>12.421000000000005</v>
      </c>
      <c r="R6" s="11">
        <v>9.6510000000000069</v>
      </c>
      <c r="S6" s="11">
        <v>10.042999999999999</v>
      </c>
      <c r="T6" s="11">
        <v>7.8220000000000081</v>
      </c>
      <c r="U6" s="11">
        <v>11.071000000000007</v>
      </c>
      <c r="V6" s="11">
        <v>9.3769999999999989</v>
      </c>
      <c r="W6" s="11">
        <v>6.4430000000000129</v>
      </c>
      <c r="X6" s="11">
        <v>6.5000000000000027</v>
      </c>
      <c r="Y6" s="11">
        <v>6.5569999999999924</v>
      </c>
      <c r="Z6" s="11">
        <v>6.6229999999999833</v>
      </c>
      <c r="AA6" s="11">
        <v>6.6739999999999799</v>
      </c>
      <c r="AB6" s="11">
        <v>6.6779999999999999</v>
      </c>
      <c r="AC6" s="11">
        <v>6.6869999999999941</v>
      </c>
      <c r="AD6" s="11">
        <v>6.6960000000000184</v>
      </c>
      <c r="AE6" s="11">
        <v>6.702</v>
      </c>
      <c r="AF6" s="11">
        <v>6.7089999999999748</v>
      </c>
      <c r="AG6" s="11">
        <v>6.7199999999999784</v>
      </c>
      <c r="AH6" s="11">
        <v>6.7309999999999892</v>
      </c>
      <c r="AI6" s="11">
        <v>6.741999999999992</v>
      </c>
      <c r="AJ6" s="11">
        <v>6.7520000000000042</v>
      </c>
      <c r="AK6" s="172">
        <v>6.7609999999999708</v>
      </c>
      <c r="AL6" s="11">
        <v>6.7700000000000049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1.1309999999999996</v>
      </c>
      <c r="N7" s="11">
        <v>1.0899999999999992</v>
      </c>
      <c r="O7" s="11">
        <v>1.0559999999999989</v>
      </c>
      <c r="P7" s="11">
        <v>1.2469999999999988</v>
      </c>
      <c r="Q7" s="11">
        <v>1.3790000000000022</v>
      </c>
      <c r="R7" s="11">
        <v>1.272999999999999</v>
      </c>
      <c r="S7" s="11">
        <v>1.0100000000000005</v>
      </c>
      <c r="T7" s="11">
        <v>0.4539999999999999</v>
      </c>
      <c r="U7" s="11">
        <v>0.70899999999999996</v>
      </c>
      <c r="V7" s="11">
        <v>0.43899999999999983</v>
      </c>
      <c r="W7" s="11">
        <v>0.40400000000000019</v>
      </c>
      <c r="X7" s="11">
        <v>0.37399999999999983</v>
      </c>
      <c r="Y7" s="11">
        <v>0.36199999999999954</v>
      </c>
      <c r="Z7" s="11">
        <v>0.3390000000000003</v>
      </c>
      <c r="AA7" s="11">
        <v>0.31700000000000034</v>
      </c>
      <c r="AB7" s="11">
        <v>0.29800000000000032</v>
      </c>
      <c r="AC7" s="11">
        <v>0.28299999999999986</v>
      </c>
      <c r="AD7" s="11">
        <v>0.26899999999999968</v>
      </c>
      <c r="AE7" s="11">
        <v>0.25600000000000001</v>
      </c>
      <c r="AF7" s="11">
        <v>0.24400000000000047</v>
      </c>
      <c r="AG7" s="11">
        <v>0.2339999999999999</v>
      </c>
      <c r="AH7" s="11">
        <v>0.223</v>
      </c>
      <c r="AI7" s="11">
        <v>0.21299999999999997</v>
      </c>
      <c r="AJ7" s="11">
        <v>0.20399999999999946</v>
      </c>
      <c r="AK7" s="172">
        <v>0.19600000000000026</v>
      </c>
      <c r="AL7" s="11">
        <v>0.18900000000000008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1.839000000000002</v>
      </c>
      <c r="N8" s="11">
        <v>1.3470000000000053</v>
      </c>
      <c r="O8" s="11">
        <v>1.1939999999999993</v>
      </c>
      <c r="P8" s="11">
        <v>1.4570000000000034</v>
      </c>
      <c r="Q8" s="11">
        <v>1.3959999999999977</v>
      </c>
      <c r="R8" s="11">
        <v>1.9879999999999991</v>
      </c>
      <c r="S8" s="11">
        <v>2.2480000000000016</v>
      </c>
      <c r="T8" s="11">
        <v>1.4899999999999998</v>
      </c>
      <c r="U8" s="11">
        <v>1.5169999999999979</v>
      </c>
      <c r="V8" s="11">
        <v>1.6140000000000003</v>
      </c>
      <c r="W8" s="11">
        <v>1.5690000000000004</v>
      </c>
      <c r="X8" s="11">
        <v>1.5540000000000027</v>
      </c>
      <c r="Y8" s="11">
        <v>1.532999999999999</v>
      </c>
      <c r="Z8" s="11">
        <v>1.526999999999997</v>
      </c>
      <c r="AA8" s="11">
        <v>1.5259999999999996</v>
      </c>
      <c r="AB8" s="11">
        <v>1.5240000000000005</v>
      </c>
      <c r="AC8" s="11">
        <v>1.5210000000000028</v>
      </c>
      <c r="AD8" s="11">
        <v>1.5199999999999976</v>
      </c>
      <c r="AE8" s="11">
        <v>1.5179999999999989</v>
      </c>
      <c r="AF8" s="11">
        <v>1.5170000000000003</v>
      </c>
      <c r="AG8" s="11">
        <v>1.5160000000000009</v>
      </c>
      <c r="AH8" s="11">
        <v>1.5149999999999972</v>
      </c>
      <c r="AI8" s="11">
        <v>1.5149999999999997</v>
      </c>
      <c r="AJ8" s="11">
        <v>1.5150000000000015</v>
      </c>
      <c r="AK8" s="172">
        <v>1.5140000000000007</v>
      </c>
      <c r="AL8" s="11">
        <v>1.5139999999999989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1.6329999999999958</v>
      </c>
      <c r="N9" s="11">
        <v>1.8789999999999991</v>
      </c>
      <c r="O9" s="11">
        <v>1.9160000000000001</v>
      </c>
      <c r="P9" s="11">
        <v>1.576000000000003</v>
      </c>
      <c r="Q9" s="11">
        <v>1.6010000000000051</v>
      </c>
      <c r="R9" s="11">
        <v>2.092999999999996</v>
      </c>
      <c r="S9" s="11">
        <v>1.6179999999999999</v>
      </c>
      <c r="T9" s="11">
        <v>1.6069999999999993</v>
      </c>
      <c r="U9" s="11">
        <v>2.1710000000000007</v>
      </c>
      <c r="V9" s="11">
        <v>1.4870000000000005</v>
      </c>
      <c r="W9" s="11">
        <v>1.4420000000000048</v>
      </c>
      <c r="X9" s="11">
        <v>1.4169999999999998</v>
      </c>
      <c r="Y9" s="11">
        <v>1.4089999999999996</v>
      </c>
      <c r="Z9" s="11">
        <v>1.4219999999999986</v>
      </c>
      <c r="AA9" s="11">
        <v>1.4659999999999989</v>
      </c>
      <c r="AB9" s="11">
        <v>1.4900000000000027</v>
      </c>
      <c r="AC9" s="11">
        <v>1.5080000000000002</v>
      </c>
      <c r="AD9" s="11">
        <v>1.5199999999999978</v>
      </c>
      <c r="AE9" s="11">
        <v>1.5290000000000015</v>
      </c>
      <c r="AF9" s="11">
        <v>1.5359999999999996</v>
      </c>
      <c r="AG9" s="11">
        <v>1.5420000000000029</v>
      </c>
      <c r="AH9" s="11">
        <v>1.5470000000000028</v>
      </c>
      <c r="AI9" s="11">
        <v>1.5509999999999962</v>
      </c>
      <c r="AJ9" s="11">
        <v>1.5559999999999958</v>
      </c>
      <c r="AK9" s="172">
        <v>1.5600000000000007</v>
      </c>
      <c r="AL9" s="11">
        <v>1.5639999999999983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33.674000000000056</v>
      </c>
      <c r="N11" s="11">
        <f t="shared" si="2"/>
        <v>31.668999999999972</v>
      </c>
      <c r="O11" s="11">
        <f t="shared" si="2"/>
        <v>36.321000000000012</v>
      </c>
      <c r="P11" s="11">
        <f t="shared" si="2"/>
        <v>35.554000000000002</v>
      </c>
      <c r="Q11" s="11">
        <f t="shared" si="2"/>
        <v>36.207999999999949</v>
      </c>
      <c r="R11" s="11">
        <f t="shared" ref="R11" si="3">SUM(R12:R14)</f>
        <v>41.659999999999911</v>
      </c>
      <c r="S11" s="11">
        <f t="shared" ref="S11" si="4">SUM(S12:S14)</f>
        <v>36.675000000000011</v>
      </c>
      <c r="T11" s="11">
        <f t="shared" ref="T11" si="5">SUM(T12:T14)</f>
        <v>39.688000000000045</v>
      </c>
      <c r="U11" s="11">
        <f t="shared" ref="U11" si="6">SUM(U12:U14)</f>
        <v>41.385000000000048</v>
      </c>
      <c r="V11" s="11">
        <f t="shared" ref="V11" si="7">SUM(V12:V14)</f>
        <v>39.737000000000052</v>
      </c>
      <c r="W11" s="11">
        <f t="shared" ref="W11" si="8">SUM(W12:W14)</f>
        <v>40.725999999999971</v>
      </c>
      <c r="X11" s="11">
        <f t="shared" ref="X11" si="9">SUM(X12:X14)</f>
        <v>40.492000000000004</v>
      </c>
      <c r="Y11" s="11">
        <f t="shared" ref="Y11" si="10">SUM(Y12:Y14)</f>
        <v>39.975000000000051</v>
      </c>
      <c r="Z11" s="11">
        <f t="shared" ref="Z11" si="11">SUM(Z12:Z14)</f>
        <v>39.576999999999984</v>
      </c>
      <c r="AA11" s="11">
        <f t="shared" ref="AA11" si="12">SUM(AA12:AA14)</f>
        <v>39.158000000000015</v>
      </c>
      <c r="AB11" s="11">
        <f t="shared" ref="AB11" si="13">SUM(AB12:AB14)</f>
        <v>38.645999999999901</v>
      </c>
      <c r="AC11" s="11">
        <f t="shared" ref="AC11" si="14">SUM(AC12:AC14)</f>
        <v>38.149000000000001</v>
      </c>
      <c r="AD11" s="11">
        <f>SUM(AD12:AD14)</f>
        <v>37.645999999999958</v>
      </c>
      <c r="AE11" s="11">
        <f t="shared" ref="AE11" si="15">SUM(AE12:AE14)</f>
        <v>37.150999999999954</v>
      </c>
      <c r="AF11" s="11">
        <f t="shared" ref="AF11" si="16">SUM(AF12:AF14)</f>
        <v>36.670999999999992</v>
      </c>
      <c r="AG11" s="11">
        <f t="shared" ref="AG11:AL11" si="17">SUM(AG12:AG14)</f>
        <v>36.218999999999966</v>
      </c>
      <c r="AH11" s="11">
        <f t="shared" si="17"/>
        <v>35.770999999999987</v>
      </c>
      <c r="AI11" s="11">
        <f t="shared" si="17"/>
        <v>35.334000000000003</v>
      </c>
      <c r="AJ11" s="11">
        <f t="shared" si="17"/>
        <v>34.907000000000032</v>
      </c>
      <c r="AK11" s="11">
        <f t="shared" si="17"/>
        <v>34.489000000000033</v>
      </c>
      <c r="AL11" s="11">
        <f t="shared" si="17"/>
        <v>34.083000000000027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12.030000000000028</v>
      </c>
      <c r="N12" s="11">
        <v>10.94</v>
      </c>
      <c r="O12" s="11">
        <v>11.336999999999996</v>
      </c>
      <c r="P12" s="11">
        <v>12.901000000000016</v>
      </c>
      <c r="Q12" s="11">
        <v>11.949999999999973</v>
      </c>
      <c r="R12" s="11">
        <v>13.645000000000014</v>
      </c>
      <c r="S12" s="11">
        <v>15.159999999999965</v>
      </c>
      <c r="T12" s="11">
        <v>16.514000000000003</v>
      </c>
      <c r="U12" s="11">
        <v>13.873000000000005</v>
      </c>
      <c r="V12" s="11">
        <v>15.192999999999968</v>
      </c>
      <c r="W12" s="11">
        <v>16.051000000000002</v>
      </c>
      <c r="X12" s="11">
        <v>15.830000000000013</v>
      </c>
      <c r="Y12" s="11">
        <v>15.627000000000008</v>
      </c>
      <c r="Z12" s="11">
        <v>15.511999999999984</v>
      </c>
      <c r="AA12" s="11">
        <v>15.277000000000012</v>
      </c>
      <c r="AB12" s="11">
        <v>14.975000000000003</v>
      </c>
      <c r="AC12" s="11">
        <v>14.713999999999983</v>
      </c>
      <c r="AD12" s="11">
        <v>14.446</v>
      </c>
      <c r="AE12" s="11">
        <v>14.176000000000004</v>
      </c>
      <c r="AF12" s="11">
        <v>13.910000000000014</v>
      </c>
      <c r="AG12" s="11">
        <v>13.650999999999998</v>
      </c>
      <c r="AH12" s="11">
        <v>13.397000000000043</v>
      </c>
      <c r="AI12" s="11">
        <v>13.145999999999988</v>
      </c>
      <c r="AJ12" s="11">
        <v>12.898000000000009</v>
      </c>
      <c r="AK12" s="172">
        <v>12.653000000000013</v>
      </c>
      <c r="AL12" s="11">
        <v>12.410999999999992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3.6819999999999946</v>
      </c>
      <c r="N13" s="11">
        <v>3.8599999999999932</v>
      </c>
      <c r="O13" s="11">
        <v>5.1580000000000155</v>
      </c>
      <c r="P13" s="11">
        <v>4.7890000000000112</v>
      </c>
      <c r="Q13" s="11">
        <v>3.5399999999999996</v>
      </c>
      <c r="R13" s="11">
        <v>4.9579999999999949</v>
      </c>
      <c r="S13" s="11">
        <v>3.9930000000000057</v>
      </c>
      <c r="T13" s="11">
        <v>3.8630000000000093</v>
      </c>
      <c r="U13" s="11">
        <v>4.5539999999999932</v>
      </c>
      <c r="V13" s="11">
        <v>4.7750000000000226</v>
      </c>
      <c r="W13" s="11">
        <v>4.6960000000000015</v>
      </c>
      <c r="X13" s="11">
        <v>4.8060000000000089</v>
      </c>
      <c r="Y13" s="11">
        <v>4.8180000000000112</v>
      </c>
      <c r="Z13" s="11">
        <v>4.8580000000000201</v>
      </c>
      <c r="AA13" s="11">
        <v>4.8970000000000118</v>
      </c>
      <c r="AB13" s="11">
        <v>4.9409999999999972</v>
      </c>
      <c r="AC13" s="11">
        <v>4.9469999999999983</v>
      </c>
      <c r="AD13" s="11">
        <v>4.9519999999999786</v>
      </c>
      <c r="AE13" s="11">
        <v>4.9559999999999924</v>
      </c>
      <c r="AF13" s="11">
        <v>4.9600000000000106</v>
      </c>
      <c r="AG13" s="11">
        <v>4.9670000000000014</v>
      </c>
      <c r="AH13" s="11">
        <v>4.9709999999999974</v>
      </c>
      <c r="AI13" s="11">
        <v>4.9749999999999934</v>
      </c>
      <c r="AJ13" s="11">
        <v>4.9769999999999976</v>
      </c>
      <c r="AK13" s="172">
        <v>4.9779999999999909</v>
      </c>
      <c r="AL13" s="11">
        <v>4.9789999999999983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17.962000000000032</v>
      </c>
      <c r="N14" s="11">
        <v>16.868999999999978</v>
      </c>
      <c r="O14" s="11">
        <v>19.826000000000004</v>
      </c>
      <c r="P14" s="11">
        <v>17.863999999999976</v>
      </c>
      <c r="Q14" s="11">
        <v>20.717999999999979</v>
      </c>
      <c r="R14" s="11">
        <v>23.056999999999903</v>
      </c>
      <c r="S14" s="11">
        <v>17.522000000000038</v>
      </c>
      <c r="T14" s="11">
        <v>19.311000000000028</v>
      </c>
      <c r="U14" s="11">
        <v>22.958000000000052</v>
      </c>
      <c r="V14" s="11">
        <v>19.769000000000062</v>
      </c>
      <c r="W14" s="11">
        <v>19.978999999999971</v>
      </c>
      <c r="X14" s="11">
        <v>19.85599999999998</v>
      </c>
      <c r="Y14" s="11">
        <v>19.530000000000033</v>
      </c>
      <c r="Z14" s="11">
        <v>19.206999999999976</v>
      </c>
      <c r="AA14" s="11">
        <v>18.983999999999991</v>
      </c>
      <c r="AB14" s="11">
        <v>18.729999999999901</v>
      </c>
      <c r="AC14" s="11">
        <v>18.488000000000021</v>
      </c>
      <c r="AD14" s="11">
        <v>18.247999999999983</v>
      </c>
      <c r="AE14" s="11">
        <v>18.018999999999956</v>
      </c>
      <c r="AF14" s="11">
        <v>17.800999999999966</v>
      </c>
      <c r="AG14" s="11">
        <v>17.600999999999964</v>
      </c>
      <c r="AH14" s="11">
        <v>17.402999999999942</v>
      </c>
      <c r="AI14" s="11">
        <v>17.213000000000019</v>
      </c>
      <c r="AJ14" s="11">
        <v>17.032000000000025</v>
      </c>
      <c r="AK14" s="172">
        <v>16.858000000000029</v>
      </c>
      <c r="AL14" s="11">
        <v>16.693000000000037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31.587000000000003</v>
      </c>
      <c r="N16" s="11">
        <v>29.165999999999958</v>
      </c>
      <c r="O16" s="11">
        <v>28.115999999999957</v>
      </c>
      <c r="P16" s="11">
        <v>25.40799999999998</v>
      </c>
      <c r="Q16" s="11">
        <v>27.754000000000069</v>
      </c>
      <c r="R16" s="11">
        <v>29.794000000000008</v>
      </c>
      <c r="S16" s="11">
        <v>30.090000000000046</v>
      </c>
      <c r="T16" s="11">
        <v>29.604000000000063</v>
      </c>
      <c r="U16" s="11">
        <v>28.601999999999968</v>
      </c>
      <c r="V16" s="11">
        <v>31.570000000000103</v>
      </c>
      <c r="W16" s="11">
        <v>33.33099999999996</v>
      </c>
      <c r="X16" s="11">
        <v>32.776000000000003</v>
      </c>
      <c r="Y16" s="11">
        <v>32.779000000000053</v>
      </c>
      <c r="Z16" s="11">
        <v>32.800000000000004</v>
      </c>
      <c r="AA16" s="11">
        <v>32.873000000000026</v>
      </c>
      <c r="AB16" s="11">
        <v>32.96099999999997</v>
      </c>
      <c r="AC16" s="11">
        <v>33.02200000000002</v>
      </c>
      <c r="AD16" s="11">
        <v>33.022000000000013</v>
      </c>
      <c r="AE16" s="11">
        <v>33.049999999999947</v>
      </c>
      <c r="AF16" s="11">
        <v>33.061999999999941</v>
      </c>
      <c r="AG16" s="11">
        <v>33.104000000000092</v>
      </c>
      <c r="AH16" s="11">
        <v>33.149000000000001</v>
      </c>
      <c r="AI16" s="11">
        <v>33.199000000000076</v>
      </c>
      <c r="AJ16" s="11">
        <v>33.252000000000045</v>
      </c>
      <c r="AK16" s="172">
        <v>33.305999999999969</v>
      </c>
      <c r="AL16" s="11">
        <v>33.361000000000097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125.00499999999997</v>
      </c>
      <c r="N18" s="11">
        <f t="shared" ref="N18:AL18" si="18">SUM(N19:N21)</f>
        <v>128.78500000000011</v>
      </c>
      <c r="O18" s="11">
        <f t="shared" si="18"/>
        <v>123.39399999999993</v>
      </c>
      <c r="P18" s="11">
        <f t="shared" si="18"/>
        <v>127.12000000000009</v>
      </c>
      <c r="Q18" s="11">
        <f t="shared" si="18"/>
        <v>131.58199999999985</v>
      </c>
      <c r="R18" s="11">
        <f t="shared" si="18"/>
        <v>132.22899999999998</v>
      </c>
      <c r="S18" s="11">
        <f t="shared" si="18"/>
        <v>134.92600000000016</v>
      </c>
      <c r="T18" s="11">
        <f t="shared" si="18"/>
        <v>135.25400000000019</v>
      </c>
      <c r="U18" s="11">
        <f t="shared" si="18"/>
        <v>134.64500000000015</v>
      </c>
      <c r="V18" s="11">
        <f t="shared" si="18"/>
        <v>126.23699999999991</v>
      </c>
      <c r="W18" s="11">
        <f t="shared" si="18"/>
        <v>123.59299999999993</v>
      </c>
      <c r="X18" s="11">
        <f t="shared" si="18"/>
        <v>122.82499999999987</v>
      </c>
      <c r="Y18" s="11">
        <f t="shared" si="18"/>
        <v>123.47899999999991</v>
      </c>
      <c r="Z18" s="11">
        <f t="shared" si="18"/>
        <v>124.28899999999997</v>
      </c>
      <c r="AA18" s="11">
        <f t="shared" si="18"/>
        <v>125.35899999999998</v>
      </c>
      <c r="AB18" s="11">
        <f t="shared" si="18"/>
        <v>126.2450000000001</v>
      </c>
      <c r="AC18" s="11">
        <f t="shared" si="18"/>
        <v>126.93599999999994</v>
      </c>
      <c r="AD18" s="11">
        <f t="shared" si="18"/>
        <v>127.56700000000021</v>
      </c>
      <c r="AE18" s="11">
        <f t="shared" si="18"/>
        <v>128.16800000000021</v>
      </c>
      <c r="AF18" s="11">
        <f t="shared" si="18"/>
        <v>128.75099999999998</v>
      </c>
      <c r="AG18" s="11">
        <f t="shared" si="18"/>
        <v>129.34800000000018</v>
      </c>
      <c r="AH18" s="11">
        <f t="shared" si="18"/>
        <v>129.92899999999992</v>
      </c>
      <c r="AI18" s="11">
        <f t="shared" si="18"/>
        <v>130.49900000000039</v>
      </c>
      <c r="AJ18" s="11">
        <f t="shared" si="18"/>
        <v>131.08200000000025</v>
      </c>
      <c r="AK18" s="11">
        <f t="shared" si="18"/>
        <v>131.64299999999997</v>
      </c>
      <c r="AL18" s="11">
        <f t="shared" si="18"/>
        <v>132.18999999999988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65.150999999999996</v>
      </c>
      <c r="N19" s="11">
        <v>67.034000000000162</v>
      </c>
      <c r="O19" s="11">
        <v>62.410000000000053</v>
      </c>
      <c r="P19" s="11">
        <v>64.014999999999972</v>
      </c>
      <c r="Q19" s="11">
        <v>64.931999999999874</v>
      </c>
      <c r="R19" s="11">
        <v>67.05800000000005</v>
      </c>
      <c r="S19" s="11">
        <v>71.778000000000105</v>
      </c>
      <c r="T19" s="11">
        <v>66.737000000000137</v>
      </c>
      <c r="U19" s="11">
        <v>63.58100000000011</v>
      </c>
      <c r="V19" s="11">
        <v>62.953999999999901</v>
      </c>
      <c r="W19" s="11">
        <v>64.215999999999894</v>
      </c>
      <c r="X19" s="11">
        <v>64.093999999999909</v>
      </c>
      <c r="Y19" s="11">
        <v>63.968999999999994</v>
      </c>
      <c r="Z19" s="11">
        <v>63.929000000000045</v>
      </c>
      <c r="AA19" s="11">
        <v>63.942999999999984</v>
      </c>
      <c r="AB19" s="11">
        <v>63.98700000000013</v>
      </c>
      <c r="AC19" s="11">
        <v>63.985999999999855</v>
      </c>
      <c r="AD19" s="11">
        <v>63.975000000000087</v>
      </c>
      <c r="AE19" s="11">
        <v>63.962000000000181</v>
      </c>
      <c r="AF19" s="11">
        <v>63.948999999999963</v>
      </c>
      <c r="AG19" s="11">
        <v>63.949000000000098</v>
      </c>
      <c r="AH19" s="11">
        <v>63.956999999999937</v>
      </c>
      <c r="AI19" s="11">
        <v>63.966000000000207</v>
      </c>
      <c r="AJ19" s="11">
        <v>64.004000000000232</v>
      </c>
      <c r="AK19" s="172">
        <v>64.037000000000049</v>
      </c>
      <c r="AL19" s="11">
        <v>64.069999999999922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22.893999999999942</v>
      </c>
      <c r="N20" s="11">
        <v>25.069999999999954</v>
      </c>
      <c r="O20" s="11">
        <v>22.571000000000005</v>
      </c>
      <c r="P20" s="11">
        <v>23.803000000000026</v>
      </c>
      <c r="Q20" s="11">
        <v>22.735999999999962</v>
      </c>
      <c r="R20" s="11">
        <v>20.622999999999976</v>
      </c>
      <c r="S20" s="11">
        <v>20.827999999999992</v>
      </c>
      <c r="T20" s="11">
        <v>21.490000000000016</v>
      </c>
      <c r="U20" s="11">
        <v>22.965000000000053</v>
      </c>
      <c r="V20" s="11">
        <v>18.630000000000027</v>
      </c>
      <c r="W20" s="11">
        <v>19.111000000000022</v>
      </c>
      <c r="X20" s="11">
        <v>20.417999999999964</v>
      </c>
      <c r="Y20" s="11">
        <v>20.637999999999955</v>
      </c>
      <c r="Z20" s="11">
        <v>20.820000000000022</v>
      </c>
      <c r="AA20" s="11">
        <v>21.019999999999985</v>
      </c>
      <c r="AB20" s="11">
        <v>21.149999999999967</v>
      </c>
      <c r="AC20" s="11">
        <v>21.24</v>
      </c>
      <c r="AD20" s="11">
        <v>21.328000000000038</v>
      </c>
      <c r="AE20" s="11">
        <v>21.41299999999999</v>
      </c>
      <c r="AF20" s="11">
        <v>21.499000000000056</v>
      </c>
      <c r="AG20" s="11">
        <v>21.592000000000038</v>
      </c>
      <c r="AH20" s="11">
        <v>21.678000000000011</v>
      </c>
      <c r="AI20" s="11">
        <v>21.762000000000054</v>
      </c>
      <c r="AJ20" s="11">
        <v>21.844000000000015</v>
      </c>
      <c r="AK20" s="172">
        <v>21.923999999999928</v>
      </c>
      <c r="AL20" s="11">
        <v>22.002999999999943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36.960000000000029</v>
      </c>
      <c r="N21" s="11">
        <v>36.68099999999999</v>
      </c>
      <c r="O21" s="11">
        <v>38.412999999999883</v>
      </c>
      <c r="P21" s="11">
        <v>39.302000000000099</v>
      </c>
      <c r="Q21" s="11">
        <v>43.914000000000009</v>
      </c>
      <c r="R21" s="11">
        <v>44.547999999999966</v>
      </c>
      <c r="S21" s="11">
        <v>42.32000000000005</v>
      </c>
      <c r="T21" s="11">
        <v>47.027000000000044</v>
      </c>
      <c r="U21" s="11">
        <v>48.098999999999975</v>
      </c>
      <c r="V21" s="11">
        <v>44.652999999999984</v>
      </c>
      <c r="W21" s="11">
        <v>40.266000000000012</v>
      </c>
      <c r="X21" s="11">
        <v>38.313000000000009</v>
      </c>
      <c r="Y21" s="11">
        <v>38.871999999999971</v>
      </c>
      <c r="Z21" s="11">
        <v>39.539999999999907</v>
      </c>
      <c r="AA21" s="11">
        <v>40.396000000000008</v>
      </c>
      <c r="AB21" s="11">
        <v>41.108000000000004</v>
      </c>
      <c r="AC21" s="11">
        <v>41.710000000000079</v>
      </c>
      <c r="AD21" s="11">
        <v>42.264000000000074</v>
      </c>
      <c r="AE21" s="11">
        <v>42.793000000000035</v>
      </c>
      <c r="AF21" s="11">
        <v>43.302999999999962</v>
      </c>
      <c r="AG21" s="11">
        <v>43.807000000000052</v>
      </c>
      <c r="AH21" s="11">
        <v>44.293999999999983</v>
      </c>
      <c r="AI21" s="11">
        <v>44.771000000000122</v>
      </c>
      <c r="AJ21" s="11">
        <v>45.234000000000016</v>
      </c>
      <c r="AK21" s="172">
        <v>45.681999999999995</v>
      </c>
      <c r="AL21" s="11">
        <v>46.117000000000012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102.95199999999986</v>
      </c>
      <c r="N23" s="11">
        <f t="shared" ref="N23:AL23" si="19">SUM(N24:N31)</f>
        <v>107.5840000000001</v>
      </c>
      <c r="O23" s="11">
        <f t="shared" si="19"/>
        <v>114.07900000000015</v>
      </c>
      <c r="P23" s="11">
        <f t="shared" si="19"/>
        <v>110.5060000000001</v>
      </c>
      <c r="Q23" s="11">
        <f t="shared" si="19"/>
        <v>115.48299999999995</v>
      </c>
      <c r="R23" s="11">
        <f t="shared" si="19"/>
        <v>119.92700000000006</v>
      </c>
      <c r="S23" s="11">
        <f t="shared" si="19"/>
        <v>124.19400000000012</v>
      </c>
      <c r="T23" s="11">
        <f t="shared" si="19"/>
        <v>123.67699999999996</v>
      </c>
      <c r="U23" s="11">
        <f t="shared" si="19"/>
        <v>127.28200000000004</v>
      </c>
      <c r="V23" s="11">
        <f t="shared" si="19"/>
        <v>121.732</v>
      </c>
      <c r="W23" s="11">
        <f t="shared" si="19"/>
        <v>124.25799999999992</v>
      </c>
      <c r="X23" s="11">
        <f t="shared" si="19"/>
        <v>124.3519999999999</v>
      </c>
      <c r="Y23" s="11">
        <f t="shared" si="19"/>
        <v>123.70199999999991</v>
      </c>
      <c r="Z23" s="11">
        <f t="shared" si="19"/>
        <v>124.11299999999993</v>
      </c>
      <c r="AA23" s="11">
        <f t="shared" si="19"/>
        <v>124.74499999999989</v>
      </c>
      <c r="AB23" s="11">
        <f t="shared" si="19"/>
        <v>125.3330000000001</v>
      </c>
      <c r="AC23" s="11">
        <f t="shared" si="19"/>
        <v>125.96700000000006</v>
      </c>
      <c r="AD23" s="11">
        <f t="shared" si="19"/>
        <v>126.61599999999991</v>
      </c>
      <c r="AE23" s="11">
        <f t="shared" si="19"/>
        <v>127.25399999999996</v>
      </c>
      <c r="AF23" s="11">
        <f t="shared" si="19"/>
        <v>127.90499999999994</v>
      </c>
      <c r="AG23" s="11">
        <f t="shared" si="19"/>
        <v>128.61899999999986</v>
      </c>
      <c r="AH23" s="11">
        <f t="shared" si="19"/>
        <v>129.32699999999994</v>
      </c>
      <c r="AI23" s="11">
        <f t="shared" si="19"/>
        <v>130.04699999999994</v>
      </c>
      <c r="AJ23" s="11">
        <f t="shared" si="19"/>
        <v>130.76600000000002</v>
      </c>
      <c r="AK23" s="11">
        <f t="shared" si="19"/>
        <v>131.48500000000001</v>
      </c>
      <c r="AL23" s="11">
        <f t="shared" si="19"/>
        <v>132.20199999999997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5.4369999999999949</v>
      </c>
      <c r="N24" s="11">
        <v>7.9299999999999855</v>
      </c>
      <c r="O24" s="11">
        <v>7.0150000000000086</v>
      </c>
      <c r="P24" s="11">
        <v>2.7730000000000095</v>
      </c>
      <c r="Q24" s="11">
        <v>1.6469999999999994</v>
      </c>
      <c r="R24" s="11">
        <v>1.4409999999999992</v>
      </c>
      <c r="S24" s="11">
        <v>2.8149999999999955</v>
      </c>
      <c r="T24" s="11">
        <v>2.0510000000000055</v>
      </c>
      <c r="U24" s="11">
        <v>2.0199999999999996</v>
      </c>
      <c r="V24" s="11">
        <v>3.0889999999999969</v>
      </c>
      <c r="W24" s="11">
        <v>2.3370000000000024</v>
      </c>
      <c r="X24" s="11">
        <v>2.3089999999999971</v>
      </c>
      <c r="Y24" s="11">
        <v>2.3010000000000046</v>
      </c>
      <c r="Z24" s="11">
        <v>2.2919999999999994</v>
      </c>
      <c r="AA24" s="11">
        <v>2.2879999999999971</v>
      </c>
      <c r="AB24" s="11">
        <v>2.295999999999998</v>
      </c>
      <c r="AC24" s="11">
        <v>2.2999999999999972</v>
      </c>
      <c r="AD24" s="11">
        <v>2.3050000000000002</v>
      </c>
      <c r="AE24" s="11">
        <v>2.3099999999999956</v>
      </c>
      <c r="AF24" s="11">
        <v>2.3139999999999934</v>
      </c>
      <c r="AG24" s="11">
        <v>2.3179999999999996</v>
      </c>
      <c r="AH24" s="11">
        <v>2.3220000000000058</v>
      </c>
      <c r="AI24" s="11">
        <v>2.3259999999999965</v>
      </c>
      <c r="AJ24" s="11">
        <v>2.3299999999999952</v>
      </c>
      <c r="AK24" s="172">
        <v>2.3339999999999947</v>
      </c>
      <c r="AL24" s="11">
        <v>2.3379999999999983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5.9790000000000019</v>
      </c>
      <c r="N25" s="11">
        <v>5.4389999999999992</v>
      </c>
      <c r="O25" s="11">
        <v>6.7599999999999962</v>
      </c>
      <c r="P25" s="11">
        <v>6.7739999999999991</v>
      </c>
      <c r="Q25" s="11">
        <v>7.8410000000000002</v>
      </c>
      <c r="R25" s="11">
        <v>7.0980000000000096</v>
      </c>
      <c r="S25" s="11">
        <v>7.7500000000000107</v>
      </c>
      <c r="T25" s="11">
        <v>7.4869999999999957</v>
      </c>
      <c r="U25" s="11">
        <v>9.6260000000000083</v>
      </c>
      <c r="V25" s="11">
        <v>7.8300000000000072</v>
      </c>
      <c r="W25" s="11">
        <v>7.6929999999999934</v>
      </c>
      <c r="X25" s="11">
        <v>7.8819999999999917</v>
      </c>
      <c r="Y25" s="11">
        <v>7.9349999999999978</v>
      </c>
      <c r="Z25" s="11">
        <v>8.0670000000000126</v>
      </c>
      <c r="AA25" s="11">
        <v>8.1659999999999737</v>
      </c>
      <c r="AB25" s="11">
        <v>8.2429999999999914</v>
      </c>
      <c r="AC25" s="11">
        <v>8.311999999999987</v>
      </c>
      <c r="AD25" s="11">
        <v>8.3690000000000069</v>
      </c>
      <c r="AE25" s="11">
        <v>8.4200000000000035</v>
      </c>
      <c r="AF25" s="11">
        <v>8.4709999999999805</v>
      </c>
      <c r="AG25" s="11">
        <v>8.5249999999999968</v>
      </c>
      <c r="AH25" s="11">
        <v>8.5779999999999816</v>
      </c>
      <c r="AI25" s="11">
        <v>8.6279999999999895</v>
      </c>
      <c r="AJ25" s="11">
        <v>8.6750000000000007</v>
      </c>
      <c r="AK25" s="172">
        <v>8.7179999999999911</v>
      </c>
      <c r="AL25" s="11">
        <v>8.756000000000018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11.90099999999995</v>
      </c>
      <c r="N26" s="11">
        <v>13.017000000000017</v>
      </c>
      <c r="O26" s="11">
        <v>13.971000000000039</v>
      </c>
      <c r="P26" s="11">
        <v>11.260000000000005</v>
      </c>
      <c r="Q26" s="11">
        <v>11.559999999999977</v>
      </c>
      <c r="R26" s="11">
        <v>11.951000000000013</v>
      </c>
      <c r="S26" s="11">
        <v>10.743</v>
      </c>
      <c r="T26" s="11">
        <v>9.9240000000000137</v>
      </c>
      <c r="U26" s="11">
        <v>10.29700000000004</v>
      </c>
      <c r="V26" s="11">
        <v>10.059999999999969</v>
      </c>
      <c r="W26" s="11">
        <v>10.06999999999999</v>
      </c>
      <c r="X26" s="11">
        <v>10.307999999999973</v>
      </c>
      <c r="Y26" s="11">
        <v>10.284000000000006</v>
      </c>
      <c r="Z26" s="11">
        <v>10.257000000000023</v>
      </c>
      <c r="AA26" s="11">
        <v>10.204000000000018</v>
      </c>
      <c r="AB26" s="11">
        <v>10.167000000000005</v>
      </c>
      <c r="AC26" s="11">
        <v>10.142000000000024</v>
      </c>
      <c r="AD26" s="11">
        <v>10.116000000000021</v>
      </c>
      <c r="AE26" s="11">
        <v>10.08900000000002</v>
      </c>
      <c r="AF26" s="11">
        <v>10.062000000000015</v>
      </c>
      <c r="AG26" s="11">
        <v>10.053000000000001</v>
      </c>
      <c r="AH26" s="11">
        <v>10.035999999999991</v>
      </c>
      <c r="AI26" s="11">
        <v>10.018999999999993</v>
      </c>
      <c r="AJ26" s="11">
        <v>10.002000000000034</v>
      </c>
      <c r="AK26" s="172">
        <v>9.9849999999999852</v>
      </c>
      <c r="AL26" s="11">
        <v>9.9680000000000248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5.1429999999999945</v>
      </c>
      <c r="N27" s="11">
        <v>4.6829999999999981</v>
      </c>
      <c r="O27" s="11">
        <v>5.530000000000026</v>
      </c>
      <c r="P27" s="11">
        <v>6.8350000000000026</v>
      </c>
      <c r="Q27" s="11">
        <v>6.7880000000000029</v>
      </c>
      <c r="R27" s="11">
        <v>6.3620000000000116</v>
      </c>
      <c r="S27" s="11">
        <v>6.7740000000000036</v>
      </c>
      <c r="T27" s="11">
        <v>6.9819999999999993</v>
      </c>
      <c r="U27" s="11">
        <v>7.3550000000000129</v>
      </c>
      <c r="V27" s="11">
        <v>7.0279999999999969</v>
      </c>
      <c r="W27" s="11">
        <v>8.3349999999999813</v>
      </c>
      <c r="X27" s="11">
        <v>7.9669999999999925</v>
      </c>
      <c r="Y27" s="11">
        <v>7.6459999999999999</v>
      </c>
      <c r="Z27" s="11">
        <v>7.4339999999999993</v>
      </c>
      <c r="AA27" s="11">
        <v>7.283000000000011</v>
      </c>
      <c r="AB27" s="11">
        <v>7.2930000000000152</v>
      </c>
      <c r="AC27" s="11">
        <v>7.3270000000000035</v>
      </c>
      <c r="AD27" s="11">
        <v>7.3740000000000103</v>
      </c>
      <c r="AE27" s="11">
        <v>7.4269999999999881</v>
      </c>
      <c r="AF27" s="11">
        <v>7.4849999999999826</v>
      </c>
      <c r="AG27" s="11">
        <v>7.5429999999999922</v>
      </c>
      <c r="AH27" s="11">
        <v>7.603000000000006</v>
      </c>
      <c r="AI27" s="11">
        <v>7.6639999999999899</v>
      </c>
      <c r="AJ27" s="11">
        <v>7.7260000000000133</v>
      </c>
      <c r="AK27" s="172">
        <v>7.7880000000000047</v>
      </c>
      <c r="AL27" s="11">
        <v>7.8489999999999984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26.63000000000001</v>
      </c>
      <c r="N28" s="11">
        <v>28.595000000000049</v>
      </c>
      <c r="O28" s="11">
        <v>28.484999999999978</v>
      </c>
      <c r="P28" s="11">
        <v>33.37500000000005</v>
      </c>
      <c r="Q28" s="11">
        <v>31.879999999999995</v>
      </c>
      <c r="R28" s="11">
        <v>31.155999999999963</v>
      </c>
      <c r="S28" s="11">
        <v>34.957000000000079</v>
      </c>
      <c r="T28" s="11">
        <v>37.372</v>
      </c>
      <c r="U28" s="11">
        <v>36.084000000000024</v>
      </c>
      <c r="V28" s="11">
        <v>33.945000000000036</v>
      </c>
      <c r="W28" s="11">
        <v>33.975000000000023</v>
      </c>
      <c r="X28" s="11">
        <v>34.523999999999937</v>
      </c>
      <c r="Y28" s="11">
        <v>34.729999999999933</v>
      </c>
      <c r="Z28" s="11">
        <v>35.001999999999931</v>
      </c>
      <c r="AA28" s="11">
        <v>35.284999999999982</v>
      </c>
      <c r="AB28" s="11">
        <v>35.525000000000006</v>
      </c>
      <c r="AC28" s="11">
        <v>35.747999999999976</v>
      </c>
      <c r="AD28" s="11">
        <v>35.98299999999989</v>
      </c>
      <c r="AE28" s="11">
        <v>36.230000000000054</v>
      </c>
      <c r="AF28" s="11">
        <v>36.489999999999966</v>
      </c>
      <c r="AG28" s="11">
        <v>36.762999999999977</v>
      </c>
      <c r="AH28" s="11">
        <v>37.036000000000001</v>
      </c>
      <c r="AI28" s="11">
        <v>37.311999999999955</v>
      </c>
      <c r="AJ28" s="11">
        <v>37.587999999999958</v>
      </c>
      <c r="AK28" s="172">
        <v>37.866000000000057</v>
      </c>
      <c r="AL28" s="11">
        <v>38.146000000000008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23.78999999999991</v>
      </c>
      <c r="N29" s="11">
        <v>22.22200000000004</v>
      </c>
      <c r="O29" s="11">
        <v>24.361000000000111</v>
      </c>
      <c r="P29" s="11">
        <v>24.595000000000034</v>
      </c>
      <c r="Q29" s="11">
        <v>29.047999999999988</v>
      </c>
      <c r="R29" s="11">
        <v>34.833000000000062</v>
      </c>
      <c r="S29" s="11">
        <v>31.573000000000008</v>
      </c>
      <c r="T29" s="11">
        <v>34.471999999999937</v>
      </c>
      <c r="U29" s="11">
        <v>32.448999999999998</v>
      </c>
      <c r="V29" s="11">
        <v>31.383999999999958</v>
      </c>
      <c r="W29" s="11">
        <v>31.311999999999987</v>
      </c>
      <c r="X29" s="11">
        <v>31.938000000000059</v>
      </c>
      <c r="Y29" s="11">
        <v>32.698999999999991</v>
      </c>
      <c r="Z29" s="11">
        <v>33.191999999999943</v>
      </c>
      <c r="AA29" s="11">
        <v>33.524999999999928</v>
      </c>
      <c r="AB29" s="11">
        <v>33.786000000000058</v>
      </c>
      <c r="AC29" s="11">
        <v>34.079000000000001</v>
      </c>
      <c r="AD29" s="11">
        <v>34.367999999999995</v>
      </c>
      <c r="AE29" s="11">
        <v>34.655999999999906</v>
      </c>
      <c r="AF29" s="11">
        <v>34.943000000000026</v>
      </c>
      <c r="AG29" s="11">
        <v>35.239999999999945</v>
      </c>
      <c r="AH29" s="11">
        <v>35.525999999999954</v>
      </c>
      <c r="AI29" s="11">
        <v>35.813000000000002</v>
      </c>
      <c r="AJ29" s="11">
        <v>36.10000000000003</v>
      </c>
      <c r="AK29" s="172">
        <v>36.387999999999963</v>
      </c>
      <c r="AL29" s="11">
        <v>36.677999999999976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13.225999999999996</v>
      </c>
      <c r="N30" s="11">
        <v>12.121999999999982</v>
      </c>
      <c r="O30" s="11">
        <v>13.417</v>
      </c>
      <c r="P30" s="11">
        <v>14.658999999999976</v>
      </c>
      <c r="Q30" s="11">
        <v>13.856999999999992</v>
      </c>
      <c r="R30" s="11">
        <v>14.421999999999978</v>
      </c>
      <c r="S30" s="11">
        <v>14.384000000000031</v>
      </c>
      <c r="T30" s="11">
        <v>13.015000000000015</v>
      </c>
      <c r="U30" s="11">
        <v>14.038999999999962</v>
      </c>
      <c r="V30" s="11">
        <v>13.34500000000001</v>
      </c>
      <c r="W30" s="11">
        <v>13.700999999999976</v>
      </c>
      <c r="X30" s="11">
        <v>13.502999999999968</v>
      </c>
      <c r="Y30" s="11">
        <v>12.716999999999976</v>
      </c>
      <c r="Z30" s="11">
        <v>12.547000000000002</v>
      </c>
      <c r="AA30" s="11">
        <v>12.710999999999988</v>
      </c>
      <c r="AB30" s="11">
        <v>12.799000000000019</v>
      </c>
      <c r="AC30" s="11">
        <v>12.901000000000041</v>
      </c>
      <c r="AD30" s="11">
        <v>13.006</v>
      </c>
      <c r="AE30" s="11">
        <v>13.085999999999999</v>
      </c>
      <c r="AF30" s="11">
        <v>13.157999999999975</v>
      </c>
      <c r="AG30" s="11">
        <v>13.240999999999962</v>
      </c>
      <c r="AH30" s="11">
        <v>13.33299999999999</v>
      </c>
      <c r="AI30" s="11">
        <v>13.431999999999988</v>
      </c>
      <c r="AJ30" s="11">
        <v>13.53</v>
      </c>
      <c r="AK30" s="172">
        <v>13.627000000000001</v>
      </c>
      <c r="AL30" s="11">
        <v>13.720999999999993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10.846000000000011</v>
      </c>
      <c r="N31" s="11">
        <v>13.576000000000025</v>
      </c>
      <c r="O31" s="11">
        <v>14.539999999999996</v>
      </c>
      <c r="P31" s="11">
        <v>10.235000000000012</v>
      </c>
      <c r="Q31" s="11">
        <v>12.861999999999989</v>
      </c>
      <c r="R31" s="11">
        <v>12.664000000000017</v>
      </c>
      <c r="S31" s="11">
        <v>15.197999999999997</v>
      </c>
      <c r="T31" s="11">
        <v>12.373999999999992</v>
      </c>
      <c r="U31" s="11">
        <v>15.411999999999999</v>
      </c>
      <c r="V31" s="11">
        <v>15.051000000000034</v>
      </c>
      <c r="W31" s="11">
        <v>16.834999999999969</v>
      </c>
      <c r="X31" s="11">
        <v>15.920999999999992</v>
      </c>
      <c r="Y31" s="11">
        <v>15.389999999999995</v>
      </c>
      <c r="Z31" s="11">
        <v>15.322000000000022</v>
      </c>
      <c r="AA31" s="11">
        <v>15.282999999999985</v>
      </c>
      <c r="AB31" s="11">
        <v>15.224000000000007</v>
      </c>
      <c r="AC31" s="11">
        <v>15.158000000000031</v>
      </c>
      <c r="AD31" s="11">
        <v>15.094999999999983</v>
      </c>
      <c r="AE31" s="11">
        <v>15.035999999999994</v>
      </c>
      <c r="AF31" s="11">
        <v>14.982000000000017</v>
      </c>
      <c r="AG31" s="11">
        <v>14.935999999999975</v>
      </c>
      <c r="AH31" s="11">
        <v>14.893000000000027</v>
      </c>
      <c r="AI31" s="11">
        <v>14.853000000000014</v>
      </c>
      <c r="AJ31" s="11">
        <v>14.814999999999994</v>
      </c>
      <c r="AK31" s="172">
        <v>14.779000000000014</v>
      </c>
      <c r="AL31" s="11">
        <v>14.745999999999965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111.75999999999993</v>
      </c>
      <c r="N33" s="11">
        <f t="shared" ref="N33:AK33" si="20">SUM(N34:N36)</f>
        <v>106.22</v>
      </c>
      <c r="O33" s="11">
        <f t="shared" si="20"/>
        <v>108.54900000000009</v>
      </c>
      <c r="P33" s="11">
        <f t="shared" si="20"/>
        <v>112.14399999999998</v>
      </c>
      <c r="Q33" s="11">
        <f t="shared" si="20"/>
        <v>105.79399999999993</v>
      </c>
      <c r="R33" s="11">
        <f t="shared" si="20"/>
        <v>113.84500000000025</v>
      </c>
      <c r="S33" s="11">
        <f t="shared" si="20"/>
        <v>112.74700000000007</v>
      </c>
      <c r="T33" s="11">
        <f t="shared" si="20"/>
        <v>109.66799999999995</v>
      </c>
      <c r="U33" s="11">
        <f t="shared" si="20"/>
        <v>112.65399999999997</v>
      </c>
      <c r="V33" s="11">
        <f t="shared" si="20"/>
        <v>109.71300000000024</v>
      </c>
      <c r="W33" s="11">
        <f t="shared" si="20"/>
        <v>110.96900000000004</v>
      </c>
      <c r="X33" s="11">
        <f t="shared" si="20"/>
        <v>111.75199999999992</v>
      </c>
      <c r="Y33" s="11">
        <f t="shared" si="20"/>
        <v>112.34299999999998</v>
      </c>
      <c r="Z33" s="11">
        <f t="shared" si="20"/>
        <v>112.96900000000002</v>
      </c>
      <c r="AA33" s="11">
        <f t="shared" si="20"/>
        <v>113.77699999999999</v>
      </c>
      <c r="AB33" s="11">
        <f t="shared" si="20"/>
        <v>114.47199999999992</v>
      </c>
      <c r="AC33" s="11">
        <f t="shared" si="20"/>
        <v>114.99500000000006</v>
      </c>
      <c r="AD33" s="11">
        <f t="shared" si="20"/>
        <v>115.49999999999999</v>
      </c>
      <c r="AE33" s="11">
        <f t="shared" si="20"/>
        <v>116.01000000000002</v>
      </c>
      <c r="AF33" s="11">
        <f t="shared" si="20"/>
        <v>116.53300000000007</v>
      </c>
      <c r="AG33" s="11">
        <f t="shared" si="20"/>
        <v>117.08700000000002</v>
      </c>
      <c r="AH33" s="11">
        <f t="shared" si="20"/>
        <v>117.6430000000001</v>
      </c>
      <c r="AI33" s="11">
        <f t="shared" si="20"/>
        <v>118.20100000000008</v>
      </c>
      <c r="AJ33" s="11">
        <f t="shared" si="20"/>
        <v>118.76300000000008</v>
      </c>
      <c r="AK33" s="11">
        <f t="shared" si="20"/>
        <v>119.32399999999998</v>
      </c>
      <c r="AL33" s="11">
        <f>SUM(AL34:AL36)</f>
        <v>119.88699999999999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19.891999999999996</v>
      </c>
      <c r="N34" s="11">
        <v>17.924999999999983</v>
      </c>
      <c r="O34" s="11">
        <v>18.575000000000035</v>
      </c>
      <c r="P34" s="11">
        <v>18.981000000000034</v>
      </c>
      <c r="Q34" s="11">
        <v>17.546999999999997</v>
      </c>
      <c r="R34" s="11">
        <v>15.92400000000001</v>
      </c>
      <c r="S34" s="11">
        <v>15.387000000000015</v>
      </c>
      <c r="T34" s="11">
        <v>18.783000000000055</v>
      </c>
      <c r="U34" s="11">
        <v>18.699999999999982</v>
      </c>
      <c r="V34" s="11">
        <v>19.322000000000006</v>
      </c>
      <c r="W34" s="11">
        <v>20.006999999999966</v>
      </c>
      <c r="X34" s="11">
        <v>20.043000000000038</v>
      </c>
      <c r="Y34" s="11">
        <v>20.073000000000011</v>
      </c>
      <c r="Z34" s="11">
        <v>20.066999999999968</v>
      </c>
      <c r="AA34" s="11">
        <v>20.064000000000028</v>
      </c>
      <c r="AB34" s="11">
        <v>20.071999999999992</v>
      </c>
      <c r="AC34" s="11">
        <v>20.071999999999992</v>
      </c>
      <c r="AD34" s="11">
        <v>20.071999999999978</v>
      </c>
      <c r="AE34" s="11">
        <v>20.072999999999983</v>
      </c>
      <c r="AF34" s="11">
        <v>20.075000000000006</v>
      </c>
      <c r="AG34" s="11">
        <v>20.075000000000003</v>
      </c>
      <c r="AH34" s="11">
        <v>20.078999999999997</v>
      </c>
      <c r="AI34" s="11">
        <v>20.08300000000002</v>
      </c>
      <c r="AJ34" s="11">
        <v>20.086999999999986</v>
      </c>
      <c r="AK34" s="172">
        <v>20.09</v>
      </c>
      <c r="AL34" s="11">
        <v>20.09200000000002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38.468999999999973</v>
      </c>
      <c r="N35" s="11">
        <v>36.130999999999986</v>
      </c>
      <c r="O35" s="11">
        <v>38.389000000000067</v>
      </c>
      <c r="P35" s="11">
        <v>40.785999999999952</v>
      </c>
      <c r="Q35" s="11">
        <v>36.378999999999976</v>
      </c>
      <c r="R35" s="11">
        <v>41.382000000000112</v>
      </c>
      <c r="S35" s="11">
        <v>41.792000000000044</v>
      </c>
      <c r="T35" s="11">
        <v>38.812999999999931</v>
      </c>
      <c r="U35" s="11">
        <v>41.29699999999994</v>
      </c>
      <c r="V35" s="11">
        <v>37.770000000000081</v>
      </c>
      <c r="W35" s="11">
        <v>37.450000000000031</v>
      </c>
      <c r="X35" s="11">
        <v>37.293999999999933</v>
      </c>
      <c r="Y35" s="11">
        <v>37.168999999999997</v>
      </c>
      <c r="Z35" s="11">
        <v>37.187000000000012</v>
      </c>
      <c r="AA35" s="11">
        <v>37.261999999999986</v>
      </c>
      <c r="AB35" s="11">
        <v>37.375000000000028</v>
      </c>
      <c r="AC35" s="11">
        <v>37.424000000000028</v>
      </c>
      <c r="AD35" s="11">
        <v>37.482999999999997</v>
      </c>
      <c r="AE35" s="11">
        <v>37.552000000000071</v>
      </c>
      <c r="AF35" s="11">
        <v>37.635000000000055</v>
      </c>
      <c r="AG35" s="11">
        <v>37.755000000000059</v>
      </c>
      <c r="AH35" s="11">
        <v>37.875999999999969</v>
      </c>
      <c r="AI35" s="11">
        <v>38.000000000000014</v>
      </c>
      <c r="AJ35" s="11">
        <v>38.125000000000036</v>
      </c>
      <c r="AK35" s="172">
        <v>38.248999999999967</v>
      </c>
      <c r="AL35" s="11">
        <v>38.372999999999962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53.398999999999972</v>
      </c>
      <c r="N36" s="11">
        <v>52.164000000000037</v>
      </c>
      <c r="O36" s="11">
        <v>51.584999999999987</v>
      </c>
      <c r="P36" s="11">
        <v>52.376999999999988</v>
      </c>
      <c r="Q36" s="11">
        <v>51.867999999999952</v>
      </c>
      <c r="R36" s="11">
        <v>56.539000000000122</v>
      </c>
      <c r="S36" s="11">
        <v>55.568000000000005</v>
      </c>
      <c r="T36" s="11">
        <v>52.071999999999953</v>
      </c>
      <c r="U36" s="11">
        <v>52.657000000000053</v>
      </c>
      <c r="V36" s="11">
        <v>52.621000000000151</v>
      </c>
      <c r="W36" s="11">
        <v>53.512000000000043</v>
      </c>
      <c r="X36" s="11">
        <v>54.414999999999957</v>
      </c>
      <c r="Y36" s="11">
        <v>55.100999999999971</v>
      </c>
      <c r="Z36" s="11">
        <v>55.715000000000053</v>
      </c>
      <c r="AA36" s="11">
        <v>56.450999999999965</v>
      </c>
      <c r="AB36" s="11">
        <v>57.024999999999913</v>
      </c>
      <c r="AC36" s="11">
        <v>57.499000000000031</v>
      </c>
      <c r="AD36" s="11">
        <v>57.945000000000007</v>
      </c>
      <c r="AE36" s="11">
        <v>58.384999999999962</v>
      </c>
      <c r="AF36" s="11">
        <v>58.823</v>
      </c>
      <c r="AG36" s="11">
        <v>59.256999999999955</v>
      </c>
      <c r="AH36" s="11">
        <v>59.68800000000013</v>
      </c>
      <c r="AI36" s="11">
        <v>60.118000000000045</v>
      </c>
      <c r="AJ36" s="11">
        <v>60.551000000000059</v>
      </c>
      <c r="AK36" s="172">
        <v>60.985000000000007</v>
      </c>
      <c r="AL36" s="11">
        <v>61.422000000000004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419.42099999999976</v>
      </c>
      <c r="N38" s="11">
        <f t="shared" ref="N38:AL38" si="21">SUM(N5,N11,N16,N18,N23,N33)</f>
        <v>419.87800000000016</v>
      </c>
      <c r="O38" s="11">
        <f t="shared" si="21"/>
        <v>425.46400000000017</v>
      </c>
      <c r="P38" s="11">
        <f t="shared" si="21"/>
        <v>426.9530000000002</v>
      </c>
      <c r="Q38" s="11">
        <f t="shared" si="21"/>
        <v>433.61799999999977</v>
      </c>
      <c r="R38" s="11">
        <f t="shared" si="21"/>
        <v>452.46000000000021</v>
      </c>
      <c r="S38" s="11">
        <f t="shared" si="21"/>
        <v>453.55100000000039</v>
      </c>
      <c r="T38" s="11">
        <f t="shared" si="21"/>
        <v>449.26400000000018</v>
      </c>
      <c r="U38" s="11">
        <f t="shared" si="21"/>
        <v>460.03600000000017</v>
      </c>
      <c r="V38" s="11">
        <f t="shared" si="21"/>
        <v>441.90600000000035</v>
      </c>
      <c r="W38" s="11">
        <f t="shared" si="21"/>
        <v>442.73499999999984</v>
      </c>
      <c r="X38" s="11">
        <f t="shared" si="21"/>
        <v>442.04199999999969</v>
      </c>
      <c r="Y38" s="11">
        <f t="shared" si="21"/>
        <v>442.1389999999999</v>
      </c>
      <c r="Z38" s="11">
        <f t="shared" si="21"/>
        <v>443.65899999999988</v>
      </c>
      <c r="AA38" s="11">
        <f t="shared" si="21"/>
        <v>445.89499999999987</v>
      </c>
      <c r="AB38" s="11">
        <f t="shared" si="21"/>
        <v>447.64699999999999</v>
      </c>
      <c r="AC38" s="11">
        <f t="shared" si="21"/>
        <v>449.06800000000004</v>
      </c>
      <c r="AD38" s="11">
        <f t="shared" si="21"/>
        <v>450.35600000000011</v>
      </c>
      <c r="AE38" s="11">
        <f t="shared" si="21"/>
        <v>451.63800000000003</v>
      </c>
      <c r="AF38" s="11">
        <f t="shared" si="21"/>
        <v>452.92799999999994</v>
      </c>
      <c r="AG38" s="11">
        <f t="shared" si="21"/>
        <v>454.38900000000012</v>
      </c>
      <c r="AH38" s="11">
        <f t="shared" si="21"/>
        <v>455.83499999999992</v>
      </c>
      <c r="AI38" s="11">
        <f t="shared" si="21"/>
        <v>457.30100000000044</v>
      </c>
      <c r="AJ38" s="11">
        <f t="shared" si="21"/>
        <v>458.79700000000042</v>
      </c>
      <c r="AK38" s="11">
        <f t="shared" si="21"/>
        <v>460.27799999999991</v>
      </c>
      <c r="AL38" s="11">
        <f t="shared" si="21"/>
        <v>461.76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York and North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York and North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York and North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York and North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York and North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York and North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York and North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25.161340228970563</v>
      </c>
      <c r="N231" s="40">
        <f>'Ind T1'!D25</f>
        <v>25.064429060273092</v>
      </c>
      <c r="O231" s="40">
        <f>'Ind T1'!F25</f>
        <v>25.963054400554398</v>
      </c>
    </row>
    <row r="232" spans="1:15" x14ac:dyDescent="0.2">
      <c r="L232" t="str">
        <f>L23</f>
        <v>Business and other services</v>
      </c>
      <c r="M232" s="40">
        <f>'Ind T1'!B24</f>
        <v>26.505547451708438</v>
      </c>
      <c r="N232" s="40">
        <f>'Ind T1'!D24</f>
        <v>28.065998848069381</v>
      </c>
      <c r="O232" s="40">
        <f>'Ind T1'!F24</f>
        <v>28.630024255024249</v>
      </c>
    </row>
    <row r="233" spans="1:15" x14ac:dyDescent="0.2">
      <c r="L233" t="str">
        <f>L18</f>
        <v>Trade, accomod. and transport</v>
      </c>
      <c r="M233" s="40">
        <f>'Ind T1'!B23</f>
        <v>29.22446183088006</v>
      </c>
      <c r="N233" s="40">
        <f>'Ind T1'!D23</f>
        <v>27.915796130868348</v>
      </c>
      <c r="O233" s="40">
        <f>'Ind T1'!F23</f>
        <v>28.627425502425481</v>
      </c>
    </row>
    <row r="234" spans="1:15" x14ac:dyDescent="0.2">
      <c r="L234" t="str">
        <f>L16</f>
        <v>Construction</v>
      </c>
      <c r="M234" s="40">
        <f>'Ind T1'!B22</f>
        <v>6.5848914821199642</v>
      </c>
      <c r="N234" s="40">
        <f>'Ind T1'!D22</f>
        <v>7.528431228613047</v>
      </c>
      <c r="O234" s="40">
        <f>'Ind T1'!F22</f>
        <v>7.2247487872488083</v>
      </c>
    </row>
    <row r="235" spans="1:15" x14ac:dyDescent="0.2">
      <c r="L235" t="str">
        <f>L11</f>
        <v>Manufacturing</v>
      </c>
      <c r="M235" s="40">
        <f>'Ind T1'!B21</f>
        <v>9.2074437519338481</v>
      </c>
      <c r="N235" s="40">
        <f>'Ind T1'!D21</f>
        <v>9.1987306176380876</v>
      </c>
      <c r="O235" s="40">
        <f>'Ind T1'!F21</f>
        <v>7.3811070686070748</v>
      </c>
    </row>
    <row r="236" spans="1:15" x14ac:dyDescent="0.2">
      <c r="L236" t="str">
        <f>L5</f>
        <v>Primary sector and utilities</v>
      </c>
      <c r="M236" s="40">
        <f>'Ind T1'!B20</f>
        <v>3.3163152543871268</v>
      </c>
      <c r="N236" s="40">
        <f>'Ind T1'!D20</f>
        <v>2.2266141145380467</v>
      </c>
      <c r="O236" s="40">
        <f>'Ind T1'!F20</f>
        <v>2.1736399861399867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York and North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-2.8760000000002179</v>
      </c>
      <c r="O261" s="11">
        <f>'Ind T1'!F50</f>
        <v>8.9179999999999495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4.330999999999861</v>
      </c>
      <c r="O262" s="11">
        <f>'Ind T1'!F49</f>
        <v>7.9440000000000452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-8.6360000000000525</v>
      </c>
      <c r="O263" s="11">
        <f>'Ind T1'!F48</f>
        <v>8.5969999999999516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3.5369999999999528</v>
      </c>
      <c r="O264" s="11">
        <f>'Ind T1'!F47</f>
        <v>3.000000000013614E-2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-0.93399999999994066</v>
      </c>
      <c r="O265" s="11">
        <f>'Ind T1'!F46</f>
        <v>-6.6429999999999438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-5.1469999999999843</v>
      </c>
      <c r="O266" s="11">
        <f>'Ind T1'!F45</f>
        <v>0.17899999999998428</v>
      </c>
    </row>
    <row r="268" spans="1:16" x14ac:dyDescent="0.2">
      <c r="L268" t="str">
        <f>L38</f>
        <v>All industries</v>
      </c>
      <c r="N268" s="11">
        <f>'Ind T1'!D14-'Ind T1'!B14</f>
        <v>-9.7250000000003638</v>
      </c>
      <c r="O268" s="11">
        <f>SUM(O261:O266)</f>
        <v>19.025000000000123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York and North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14.504720707164653</v>
      </c>
      <c r="C9" s="249">
        <f>SUM(C26,C43,C60,C77,C94,C111,C128,C145,C162,C179,C196,C213,C230,C247,C264,C281,C298,C315,C332,C349,C366,C383)</f>
        <v>25.556023028238965</v>
      </c>
      <c r="D9" s="249">
        <f>SUM(B9:C9)</f>
        <v>40.060743735403619</v>
      </c>
      <c r="E9" s="238"/>
      <c r="F9" s="249">
        <f>SUM(F26,F43,F60,F77,F94,F111,F128,F145,F162,F179,F196,F213,F230,F247,F264,F281,F298,F315,F332,F349,F366,F383)</f>
        <v>17.404122389765359</v>
      </c>
      <c r="G9" s="249">
        <f>SUM(G26,G43,G60,G77,G94,G111,G128,G145,G162,G179,G196,G213,G230,G247,G264,G281,G298,G315,G332,G349,G366,G383)</f>
        <v>28.178005188021906</v>
      </c>
      <c r="H9" s="249">
        <f>SUM(F9:G9)</f>
        <v>45.582127577787261</v>
      </c>
      <c r="I9" s="238"/>
      <c r="J9" s="249">
        <f>SUM(J26,J43,J60,J77,J94,J111,J128,J145,J162,J179,J196,J213,J230,J247,J264,J281,J298,J315,J332,J349,J366,J383)</f>
        <v>21.786571387178949</v>
      </c>
      <c r="K9" s="249">
        <f>SUM(K26,K43,K60,K77,K94,K111,K128,K145,K162,K179,K196,K213,K230,K247,K264,K281,K298,K315,K332,K349,K366,K383)</f>
        <v>30.259661472438619</v>
      </c>
      <c r="L9" s="249">
        <f>SUM(J9:K9)</f>
        <v>52.046232859617568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38.966804753527249</v>
      </c>
      <c r="C10" s="249">
        <f t="shared" si="0"/>
        <v>36.118309136833211</v>
      </c>
      <c r="D10" s="249">
        <f t="shared" ref="D10:D17" si="1">SUM(B10:C10)</f>
        <v>75.085113890360461</v>
      </c>
      <c r="E10" s="238"/>
      <c r="F10" s="249">
        <f t="shared" ref="F10:G17" si="2">SUM(F27,F44,F61,F78,F95,F112,F129,F146,F163,F180,F197,F214,F231,F248,F265,F282,F299,F316,F333,F350,F367,F384)</f>
        <v>45.341172774984123</v>
      </c>
      <c r="G10" s="249">
        <f t="shared" si="2"/>
        <v>41.957717525836919</v>
      </c>
      <c r="H10" s="249">
        <f t="shared" ref="H10:H17" si="3">SUM(F10:G10)</f>
        <v>87.298890300821043</v>
      </c>
      <c r="I10" s="238"/>
      <c r="J10" s="249">
        <f t="shared" ref="J10:K17" si="4">SUM(J27,J44,J61,J78,J95,J112,J129,J146,J163,J180,J197,J214,J231,J248,J265,J282,J299,J316,J333,J350,J367,J384)</f>
        <v>56.206155353564057</v>
      </c>
      <c r="K10" s="249">
        <f t="shared" si="4"/>
        <v>47.204713530166131</v>
      </c>
      <c r="L10" s="249">
        <f t="shared" ref="L10:L17" si="5">SUM(J10:K10)</f>
        <v>103.41086888373019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22.249015597507867</v>
      </c>
      <c r="C11" s="249">
        <f t="shared" si="0"/>
        <v>24.519676371925101</v>
      </c>
      <c r="D11" s="249">
        <f t="shared" si="1"/>
        <v>46.768691969432965</v>
      </c>
      <c r="E11" s="238"/>
      <c r="F11" s="249">
        <f t="shared" si="2"/>
        <v>25.331439004142311</v>
      </c>
      <c r="G11" s="249">
        <f t="shared" si="2"/>
        <v>28.126090021734676</v>
      </c>
      <c r="H11" s="249">
        <f t="shared" si="3"/>
        <v>53.457529025876987</v>
      </c>
      <c r="I11" s="238"/>
      <c r="J11" s="249">
        <f t="shared" si="4"/>
        <v>29.100308417409</v>
      </c>
      <c r="K11" s="249">
        <f t="shared" si="4"/>
        <v>26.559416984748079</v>
      </c>
      <c r="L11" s="249">
        <f t="shared" si="5"/>
        <v>55.659725402157079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38.892116866311476</v>
      </c>
      <c r="C12" s="249">
        <f t="shared" si="0"/>
        <v>16.685190998688125</v>
      </c>
      <c r="D12" s="249">
        <f t="shared" si="1"/>
        <v>55.577307864999597</v>
      </c>
      <c r="E12" s="238"/>
      <c r="F12" s="249">
        <f t="shared" si="2"/>
        <v>35.909685063530553</v>
      </c>
      <c r="G12" s="249">
        <f t="shared" si="2"/>
        <v>18.348600417458435</v>
      </c>
      <c r="H12" s="249">
        <f t="shared" si="3"/>
        <v>54.258285480988988</v>
      </c>
      <c r="I12" s="238"/>
      <c r="J12" s="249">
        <f t="shared" si="4"/>
        <v>28.751396141397699</v>
      </c>
      <c r="K12" s="249">
        <f t="shared" si="4"/>
        <v>20.082931332077553</v>
      </c>
      <c r="L12" s="249">
        <f t="shared" si="5"/>
        <v>48.834327473475255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5.9336264962775784</v>
      </c>
      <c r="C13" s="249">
        <f t="shared" si="0"/>
        <v>46.552558588909186</v>
      </c>
      <c r="D13" s="249">
        <f t="shared" si="1"/>
        <v>52.486185085186762</v>
      </c>
      <c r="E13" s="238"/>
      <c r="F13" s="249">
        <f t="shared" si="2"/>
        <v>5.5570877893944521</v>
      </c>
      <c r="G13" s="249">
        <f t="shared" si="2"/>
        <v>36.922057360639954</v>
      </c>
      <c r="H13" s="249">
        <f t="shared" si="3"/>
        <v>42.479145150034405</v>
      </c>
      <c r="I13" s="238"/>
      <c r="J13" s="249">
        <f t="shared" si="4"/>
        <v>6.4963039094203694</v>
      </c>
      <c r="K13" s="249">
        <f t="shared" si="4"/>
        <v>32.788147679993116</v>
      </c>
      <c r="L13" s="249">
        <f t="shared" si="5"/>
        <v>39.284451589413486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37.178383871230494</v>
      </c>
      <c r="C14" s="249">
        <f t="shared" si="0"/>
        <v>7.741288752335894</v>
      </c>
      <c r="D14" s="249">
        <f t="shared" si="1"/>
        <v>44.919672623566385</v>
      </c>
      <c r="E14" s="238"/>
      <c r="F14" s="249">
        <f t="shared" si="2"/>
        <v>33.948104421802626</v>
      </c>
      <c r="G14" s="249">
        <f t="shared" si="2"/>
        <v>7.9403237916211733</v>
      </c>
      <c r="H14" s="249">
        <f t="shared" si="3"/>
        <v>41.888428213423801</v>
      </c>
      <c r="I14" s="238"/>
      <c r="J14" s="249">
        <f t="shared" si="4"/>
        <v>36.819814725822795</v>
      </c>
      <c r="K14" s="249">
        <f t="shared" si="4"/>
        <v>9.9706470354619903</v>
      </c>
      <c r="L14" s="249">
        <f t="shared" si="5"/>
        <v>46.790461761284789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24.757409889571985</v>
      </c>
      <c r="C15" s="249">
        <f t="shared" si="0"/>
        <v>15.740608620586547</v>
      </c>
      <c r="D15" s="249">
        <f t="shared" si="1"/>
        <v>40.498018510158531</v>
      </c>
      <c r="E15" s="238"/>
      <c r="F15" s="249">
        <f t="shared" si="2"/>
        <v>22.016726834018147</v>
      </c>
      <c r="G15" s="249">
        <f t="shared" si="2"/>
        <v>15.949038974178913</v>
      </c>
      <c r="H15" s="249">
        <f t="shared" si="3"/>
        <v>37.965765808197062</v>
      </c>
      <c r="I15" s="238"/>
      <c r="J15" s="249">
        <f t="shared" si="4"/>
        <v>20.738239339075111</v>
      </c>
      <c r="K15" s="249">
        <f t="shared" si="4"/>
        <v>17.612157324707375</v>
      </c>
      <c r="L15" s="249">
        <f t="shared" si="5"/>
        <v>38.35039666378249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5.5638284961921558</v>
      </c>
      <c r="C16" s="249">
        <f t="shared" si="0"/>
        <v>29.376368803880968</v>
      </c>
      <c r="D16" s="249">
        <f t="shared" si="1"/>
        <v>34.940197300073123</v>
      </c>
      <c r="E16" s="238"/>
      <c r="F16" s="249">
        <f t="shared" si="2"/>
        <v>4.8230812544674313</v>
      </c>
      <c r="G16" s="249">
        <f t="shared" si="2"/>
        <v>24.726359360323571</v>
      </c>
      <c r="H16" s="249">
        <f t="shared" si="3"/>
        <v>29.549440614791003</v>
      </c>
      <c r="I16" s="238"/>
      <c r="J16" s="249">
        <f t="shared" si="4"/>
        <v>6.1838024748676457</v>
      </c>
      <c r="K16" s="249">
        <f t="shared" si="4"/>
        <v>25.253163305440022</v>
      </c>
      <c r="L16" s="249">
        <f t="shared" si="5"/>
        <v>31.436965780307666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28.920156769110456</v>
      </c>
      <c r="C17" s="249">
        <f t="shared" si="0"/>
        <v>33.203912251708076</v>
      </c>
      <c r="D17" s="249">
        <f t="shared" si="1"/>
        <v>62.124069020818531</v>
      </c>
      <c r="E17" s="238"/>
      <c r="F17" s="249">
        <f t="shared" si="2"/>
        <v>23.111770305679109</v>
      </c>
      <c r="G17" s="249">
        <f t="shared" si="2"/>
        <v>27.143617522400245</v>
      </c>
      <c r="H17" s="249">
        <f t="shared" si="3"/>
        <v>50.25538782807935</v>
      </c>
      <c r="I17" s="238"/>
      <c r="J17" s="249">
        <f t="shared" si="4"/>
        <v>19.767455697950286</v>
      </c>
      <c r="K17" s="249">
        <f t="shared" si="4"/>
        <v>26.179113888281151</v>
      </c>
      <c r="L17" s="249">
        <f t="shared" si="5"/>
        <v>45.946569586231433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216.96606344689391</v>
      </c>
      <c r="C19" s="247">
        <f t="shared" ref="C19:L19" si="6">SUM(C9:C17)</f>
        <v>235.4939365531061</v>
      </c>
      <c r="D19" s="247">
        <f t="shared" si="6"/>
        <v>452.46</v>
      </c>
      <c r="E19" s="247"/>
      <c r="F19" s="247">
        <f t="shared" si="6"/>
        <v>213.44318983778413</v>
      </c>
      <c r="G19" s="247">
        <f t="shared" si="6"/>
        <v>229.29181016221582</v>
      </c>
      <c r="H19" s="247">
        <f t="shared" si="6"/>
        <v>442.73499999999996</v>
      </c>
      <c r="I19" s="247"/>
      <c r="J19" s="247">
        <f t="shared" si="6"/>
        <v>225.85004744668589</v>
      </c>
      <c r="K19" s="247">
        <f t="shared" si="6"/>
        <v>235.90995255331404</v>
      </c>
      <c r="L19" s="247">
        <f t="shared" si="6"/>
        <v>461.75999999999993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7.3963372156120213E-2</v>
      </c>
      <c r="C26" s="302">
        <v>0.29872806212249736</v>
      </c>
      <c r="D26" s="302">
        <f>SUM(B26:C26)</f>
        <v>0.37269143427861756</v>
      </c>
      <c r="E26" s="303"/>
      <c r="F26" s="302">
        <v>0.12328977245831764</v>
      </c>
      <c r="G26" s="302">
        <v>0.20849162993187798</v>
      </c>
      <c r="H26" s="302">
        <f>SUM(F26:G26)</f>
        <v>0.3317814023901956</v>
      </c>
      <c r="I26" s="303"/>
      <c r="J26" s="302">
        <v>0.13727796585757404</v>
      </c>
      <c r="K26" s="302">
        <v>0.29468188150242713</v>
      </c>
      <c r="L26" s="302">
        <f>SUM(J26:K26)</f>
        <v>0.43195984736000115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0.11143755450739404</v>
      </c>
      <c r="C27" s="302">
        <v>0.2622489048220199</v>
      </c>
      <c r="D27" s="302">
        <f t="shared" ref="D27:D34" si="7">SUM(B27:C27)</f>
        <v>0.37368645932941391</v>
      </c>
      <c r="E27" s="303"/>
      <c r="F27" s="302">
        <v>0.23379864273523088</v>
      </c>
      <c r="G27" s="302">
        <v>0.2065302385777264</v>
      </c>
      <c r="H27" s="302">
        <f t="shared" ref="H27:H34" si="8">SUM(F27:G27)</f>
        <v>0.44032888131295728</v>
      </c>
      <c r="I27" s="303"/>
      <c r="J27" s="302">
        <v>0.39416958322734258</v>
      </c>
      <c r="K27" s="302">
        <v>0.33794134696177008</v>
      </c>
      <c r="L27" s="302">
        <f t="shared" ref="L27:L34" si="9">SUM(J27:K27)</f>
        <v>0.73211093018911266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7.4326023773311767E-2</v>
      </c>
      <c r="C28" s="302">
        <v>0.18566762184342789</v>
      </c>
      <c r="D28" s="302">
        <f t="shared" si="7"/>
        <v>0.25999364561673965</v>
      </c>
      <c r="E28" s="303"/>
      <c r="F28" s="302">
        <v>0.15559807577437057</v>
      </c>
      <c r="G28" s="302">
        <v>0.13295990928414342</v>
      </c>
      <c r="H28" s="302">
        <f t="shared" si="8"/>
        <v>0.28855798505851399</v>
      </c>
      <c r="I28" s="303"/>
      <c r="J28" s="302">
        <v>0.23391992231960046</v>
      </c>
      <c r="K28" s="302">
        <v>0.15912438041057822</v>
      </c>
      <c r="L28" s="302">
        <f t="shared" si="9"/>
        <v>0.39304430273017865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0.23561218095390171</v>
      </c>
      <c r="C29" s="302">
        <v>9.1294221209060583E-2</v>
      </c>
      <c r="D29" s="302">
        <f t="shared" si="7"/>
        <v>0.3269064021629623</v>
      </c>
      <c r="E29" s="303"/>
      <c r="F29" s="302">
        <v>0.49689757302136978</v>
      </c>
      <c r="G29" s="302">
        <v>7.7254803954415668E-2</v>
      </c>
      <c r="H29" s="302">
        <f t="shared" si="8"/>
        <v>0.57415237697578547</v>
      </c>
      <c r="I29" s="303"/>
      <c r="J29" s="302">
        <v>0.40595609552243611</v>
      </c>
      <c r="K29" s="302">
        <v>0.10467178113709322</v>
      </c>
      <c r="L29" s="302">
        <f t="shared" si="9"/>
        <v>0.51062787665952936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0.64641878203611824</v>
      </c>
      <c r="C30" s="302">
        <v>5.1558201892381081</v>
      </c>
      <c r="D30" s="302">
        <f t="shared" si="7"/>
        <v>5.8022389712742264</v>
      </c>
      <c r="E30" s="303"/>
      <c r="F30" s="302">
        <v>0.36738314055951882</v>
      </c>
      <c r="G30" s="302">
        <v>3.1547945604715508</v>
      </c>
      <c r="H30" s="302">
        <f t="shared" si="8"/>
        <v>3.5221777010310698</v>
      </c>
      <c r="I30" s="303"/>
      <c r="J30" s="302">
        <v>0.3614807521534073</v>
      </c>
      <c r="K30" s="302">
        <v>3.1440479274377338</v>
      </c>
      <c r="L30" s="302">
        <f t="shared" si="9"/>
        <v>3.5055286795911411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7.6723958727956704E-2</v>
      </c>
      <c r="C31" s="302">
        <v>0.16147035309247879</v>
      </c>
      <c r="D31" s="302">
        <f t="shared" si="7"/>
        <v>0.23819431182043549</v>
      </c>
      <c r="E31" s="303"/>
      <c r="F31" s="302">
        <v>3.9138614729879756E-2</v>
      </c>
      <c r="G31" s="302">
        <v>9.9152246269394478E-2</v>
      </c>
      <c r="H31" s="302">
        <f t="shared" si="8"/>
        <v>0.13829086099927423</v>
      </c>
      <c r="I31" s="303"/>
      <c r="J31" s="302">
        <v>5.2220774096006775E-3</v>
      </c>
      <c r="K31" s="302">
        <v>0.12636738284774901</v>
      </c>
      <c r="L31" s="302">
        <f t="shared" si="9"/>
        <v>0.13158946025734969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4.414539203159587E-2</v>
      </c>
      <c r="C32" s="302">
        <v>0.12506067822554534</v>
      </c>
      <c r="D32" s="302">
        <f t="shared" si="7"/>
        <v>0.16920607025714121</v>
      </c>
      <c r="E32" s="303"/>
      <c r="F32" s="302">
        <v>8.0101408125655027E-2</v>
      </c>
      <c r="G32" s="302">
        <v>8.4983712989001356E-2</v>
      </c>
      <c r="H32" s="302">
        <f t="shared" si="8"/>
        <v>0.1650851211146564</v>
      </c>
      <c r="I32" s="303"/>
      <c r="J32" s="302">
        <v>7.1144861778674948E-2</v>
      </c>
      <c r="K32" s="302">
        <v>9.220612511637731E-2</v>
      </c>
      <c r="L32" s="302">
        <f t="shared" si="9"/>
        <v>0.16335098689505226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8.3221115481998363E-3</v>
      </c>
      <c r="C33" s="302">
        <v>0.59406956665473076</v>
      </c>
      <c r="D33" s="302">
        <f t="shared" si="7"/>
        <v>0.6023916782029306</v>
      </c>
      <c r="E33" s="303"/>
      <c r="F33" s="302">
        <v>1.1220312774665892E-2</v>
      </c>
      <c r="G33" s="302">
        <v>0.28124929765216072</v>
      </c>
      <c r="H33" s="302">
        <f t="shared" si="8"/>
        <v>0.29246961042682662</v>
      </c>
      <c r="I33" s="303"/>
      <c r="J33" s="302">
        <v>1.7563047917276035E-2</v>
      </c>
      <c r="K33" s="302">
        <v>0.36157290566347761</v>
      </c>
      <c r="L33" s="302">
        <f t="shared" si="9"/>
        <v>0.37913595358075364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0.1338414169936599</v>
      </c>
      <c r="C34" s="302">
        <v>1.3718496100638782</v>
      </c>
      <c r="D34" s="302">
        <f t="shared" si="7"/>
        <v>1.5056910270575381</v>
      </c>
      <c r="E34" s="303"/>
      <c r="F34" s="302">
        <v>7.8265596259007059E-2</v>
      </c>
      <c r="G34" s="302">
        <v>0.61189046443171902</v>
      </c>
      <c r="H34" s="302">
        <f t="shared" si="8"/>
        <v>0.6901560606907261</v>
      </c>
      <c r="I34" s="303"/>
      <c r="J34" s="302">
        <v>9.8097089712138145E-3</v>
      </c>
      <c r="K34" s="302">
        <v>0.51284225376566406</v>
      </c>
      <c r="L34" s="302">
        <f t="shared" si="9"/>
        <v>0.52265196273687786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1.4047907927282581</v>
      </c>
      <c r="C36" s="311">
        <f t="shared" ref="C36:K36" si="10">SUM(C26:C34)</f>
        <v>8.2462092072717468</v>
      </c>
      <c r="D36" s="311">
        <f t="shared" si="10"/>
        <v>9.6510000000000034</v>
      </c>
      <c r="E36" s="311"/>
      <c r="F36" s="311">
        <f t="shared" si="10"/>
        <v>1.5856931364380156</v>
      </c>
      <c r="G36" s="311">
        <f t="shared" si="10"/>
        <v>4.8573068635619894</v>
      </c>
      <c r="H36" s="311">
        <f t="shared" si="10"/>
        <v>6.4430000000000058</v>
      </c>
      <c r="I36" s="311"/>
      <c r="J36" s="311">
        <f t="shared" si="10"/>
        <v>1.6365440151571262</v>
      </c>
      <c r="K36" s="311">
        <f t="shared" si="10"/>
        <v>5.13345598484287</v>
      </c>
      <c r="L36" s="311">
        <f>SUM(L26:L34)</f>
        <v>6.769999999999996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4.6953368667343835E-2</v>
      </c>
      <c r="C43" s="302">
        <v>9.5302780805537418E-2</v>
      </c>
      <c r="D43" s="302">
        <f>SUM(B43:C43)</f>
        <v>0.14225614947288126</v>
      </c>
      <c r="E43" s="303"/>
      <c r="F43" s="302">
        <v>7.1552974049022919E-3</v>
      </c>
      <c r="G43" s="302">
        <v>4.3290761878823206E-2</v>
      </c>
      <c r="H43" s="302">
        <f>SUM(F43:G43)</f>
        <v>5.0446059283725496E-2</v>
      </c>
      <c r="I43" s="303"/>
      <c r="J43" s="302">
        <v>2.0918756507948516E-3</v>
      </c>
      <c r="K43" s="302">
        <v>2.4159872532480656E-2</v>
      </c>
      <c r="L43" s="302">
        <f>SUM(J43:K43)</f>
        <v>2.6251748183275508E-2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3.2488151066871251E-2</v>
      </c>
      <c r="C44" s="302">
        <v>0.12963438421548862</v>
      </c>
      <c r="D44" s="302">
        <f t="shared" ref="D44:D51" si="11">SUM(B44:C44)</f>
        <v>0.16212253528235987</v>
      </c>
      <c r="E44" s="303"/>
      <c r="F44" s="302">
        <v>1.4711406251796599E-2</v>
      </c>
      <c r="G44" s="302">
        <v>6.5995421892594219E-2</v>
      </c>
      <c r="H44" s="302">
        <f t="shared" ref="H44:H51" si="12">SUM(F44:G44)</f>
        <v>8.0706828144390813E-2</v>
      </c>
      <c r="I44" s="303"/>
      <c r="J44" s="302">
        <v>9.8686313868282909E-3</v>
      </c>
      <c r="K44" s="302">
        <v>3.87529367451621E-2</v>
      </c>
      <c r="L44" s="302">
        <f t="shared" ref="L44:L51" si="13">SUM(J44:K44)</f>
        <v>4.8621568131990395E-2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3.726676634007093E-2</v>
      </c>
      <c r="C45" s="302">
        <v>8.4401474324016318E-2</v>
      </c>
      <c r="D45" s="302">
        <f t="shared" si="11"/>
        <v>0.12166824066408724</v>
      </c>
      <c r="E45" s="303"/>
      <c r="F45" s="302">
        <v>6.8804179290570672E-3</v>
      </c>
      <c r="G45" s="302">
        <v>4.3151483036480455E-2</v>
      </c>
      <c r="H45" s="302">
        <f t="shared" si="12"/>
        <v>5.0031900965537522E-2</v>
      </c>
      <c r="I45" s="303"/>
      <c r="J45" s="302">
        <v>7.0067144412428771E-3</v>
      </c>
      <c r="K45" s="302">
        <v>2.0095212820642212E-2</v>
      </c>
      <c r="L45" s="302">
        <f t="shared" si="13"/>
        <v>2.7101927261885088E-2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9.4600963802059748E-2</v>
      </c>
      <c r="C46" s="302">
        <v>1.4785494579034907E-2</v>
      </c>
      <c r="D46" s="302">
        <f t="shared" si="11"/>
        <v>0.10938645838109465</v>
      </c>
      <c r="E46" s="303"/>
      <c r="F46" s="302">
        <v>1.4725875090003808E-2</v>
      </c>
      <c r="G46" s="302">
        <v>4.5139508862551483E-3</v>
      </c>
      <c r="H46" s="302">
        <f t="shared" si="12"/>
        <v>1.9239825976258958E-2</v>
      </c>
      <c r="I46" s="303"/>
      <c r="J46" s="302">
        <v>4.5560679174494693E-3</v>
      </c>
      <c r="K46" s="302">
        <v>2.4789758809176288E-3</v>
      </c>
      <c r="L46" s="302">
        <f t="shared" si="13"/>
        <v>7.0350437983670976E-3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6.4169618268931274E-3</v>
      </c>
      <c r="C47" s="302">
        <v>0.27655216621076417</v>
      </c>
      <c r="D47" s="302">
        <f t="shared" si="11"/>
        <v>0.28296912803765728</v>
      </c>
      <c r="E47" s="303"/>
      <c r="F47" s="302">
        <v>1.331869217144163E-3</v>
      </c>
      <c r="G47" s="302">
        <v>9.9757945178491333E-2</v>
      </c>
      <c r="H47" s="302">
        <f>SUM(F47:G47)</f>
        <v>0.1010898143956355</v>
      </c>
      <c r="I47" s="303"/>
      <c r="J47" s="302">
        <v>3.0351532624332925E-4</v>
      </c>
      <c r="K47" s="302">
        <v>3.9559208568557026E-2</v>
      </c>
      <c r="L47" s="302">
        <f t="shared" si="13"/>
        <v>3.9862723894800355E-2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1.9279529785992896E-2</v>
      </c>
      <c r="C48" s="302">
        <v>1.8367765565347048E-2</v>
      </c>
      <c r="D48" s="302">
        <f t="shared" si="11"/>
        <v>3.7647295351339941E-2</v>
      </c>
      <c r="E48" s="303"/>
      <c r="F48" s="302">
        <v>7.3902912747515611E-3</v>
      </c>
      <c r="G48" s="302">
        <v>5.9821766110270602E-3</v>
      </c>
      <c r="H48" s="302">
        <f t="shared" si="12"/>
        <v>1.3372467885778621E-2</v>
      </c>
      <c r="I48" s="303"/>
      <c r="J48" s="302">
        <v>1.647128021400567E-3</v>
      </c>
      <c r="K48" s="302">
        <v>3.7068970725277176E-3</v>
      </c>
      <c r="L48" s="302">
        <f t="shared" si="13"/>
        <v>5.3540250939282845E-3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2.0639942033866088E-2</v>
      </c>
      <c r="C49" s="302">
        <v>1.7128209617908927E-2</v>
      </c>
      <c r="D49" s="302">
        <f t="shared" si="11"/>
        <v>3.7768151651775016E-2</v>
      </c>
      <c r="E49" s="303"/>
      <c r="F49" s="302">
        <v>2.9175057201823846E-3</v>
      </c>
      <c r="G49" s="302">
        <v>3.2450189589839011E-3</v>
      </c>
      <c r="H49" s="302">
        <f t="shared" si="12"/>
        <v>6.1625246791662857E-3</v>
      </c>
      <c r="I49" s="303"/>
      <c r="J49" s="302">
        <v>1.0140894047712585E-3</v>
      </c>
      <c r="K49" s="302">
        <v>1.9763322875173722E-3</v>
      </c>
      <c r="L49" s="302">
        <f t="shared" si="13"/>
        <v>2.990421692288631E-3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8.8646292135628139E-3</v>
      </c>
      <c r="C50" s="302">
        <v>0.21596922803844137</v>
      </c>
      <c r="D50" s="302">
        <f t="shared" si="11"/>
        <v>0.22483385725200419</v>
      </c>
      <c r="E50" s="303"/>
      <c r="F50" s="302">
        <v>1.3719980987658888E-3</v>
      </c>
      <c r="G50" s="302">
        <v>6.6282720653432659E-2</v>
      </c>
      <c r="H50" s="302">
        <f t="shared" si="12"/>
        <v>6.7654718752198542E-2</v>
      </c>
      <c r="I50" s="303"/>
      <c r="J50" s="302">
        <v>1.7960474705881974E-4</v>
      </c>
      <c r="K50" s="302">
        <v>2.6082016129172048E-2</v>
      </c>
      <c r="L50" s="302">
        <f t="shared" si="13"/>
        <v>2.6261620876230869E-2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1.6287848478825143E-2</v>
      </c>
      <c r="C51" s="302">
        <v>0.13806033542797508</v>
      </c>
      <c r="D51" s="302">
        <f t="shared" si="11"/>
        <v>0.15434818390680022</v>
      </c>
      <c r="E51" s="303"/>
      <c r="F51" s="302">
        <v>2.2071956905197307E-3</v>
      </c>
      <c r="G51" s="302">
        <v>1.3088664226789096E-2</v>
      </c>
      <c r="H51" s="302">
        <f t="shared" si="12"/>
        <v>1.5295859917308826E-2</v>
      </c>
      <c r="I51" s="303"/>
      <c r="J51" s="302">
        <v>3.323731051962462E-4</v>
      </c>
      <c r="K51" s="302">
        <v>5.1885479620376257E-3</v>
      </c>
      <c r="L51" s="302">
        <f t="shared" si="13"/>
        <v>5.5209210672338719E-3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0.28279816121548579</v>
      </c>
      <c r="C53" s="311">
        <f t="shared" ref="C53:L53" si="14">SUM(C43:C51)</f>
        <v>0.99020183878451373</v>
      </c>
      <c r="D53" s="311">
        <f t="shared" si="14"/>
        <v>1.2729999999999995</v>
      </c>
      <c r="E53" s="311"/>
      <c r="F53" s="311">
        <f t="shared" si="14"/>
        <v>5.8691856677123504E-2</v>
      </c>
      <c r="G53" s="311">
        <f t="shared" si="14"/>
        <v>0.34530814332287707</v>
      </c>
      <c r="H53" s="311">
        <f t="shared" si="14"/>
        <v>0.40400000000000053</v>
      </c>
      <c r="I53" s="311"/>
      <c r="J53" s="311">
        <f t="shared" si="14"/>
        <v>2.7000000000985708E-2</v>
      </c>
      <c r="K53" s="311">
        <f t="shared" si="14"/>
        <v>0.16199999999901438</v>
      </c>
      <c r="L53" s="311">
        <f t="shared" si="14"/>
        <v>0.18900000000000011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0.25488560328424198</v>
      </c>
      <c r="C60" s="302">
        <v>0.7870662970773078</v>
      </c>
      <c r="D60" s="302">
        <f>SUM(B60:C60)</f>
        <v>1.0419519003615498</v>
      </c>
      <c r="E60" s="303"/>
      <c r="F60" s="302">
        <v>0.38341954866530553</v>
      </c>
      <c r="G60" s="302">
        <v>1.2148479395767759</v>
      </c>
      <c r="H60" s="302">
        <f>SUM(F60:G60)</f>
        <v>1.5982674882420815</v>
      </c>
      <c r="I60" s="303"/>
      <c r="J60" s="302">
        <v>0.37682682432366416</v>
      </c>
      <c r="K60" s="302">
        <v>0.87541034409952967</v>
      </c>
      <c r="L60" s="302">
        <f>SUM(J60:K60)</f>
        <v>1.2522371684231939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0.26628623494161197</v>
      </c>
      <c r="C61" s="302">
        <v>0.54239368832979906</v>
      </c>
      <c r="D61" s="302">
        <f t="shared" ref="D61:D68" si="15">SUM(B61:C61)</f>
        <v>0.80867992327141103</v>
      </c>
      <c r="E61" s="303"/>
      <c r="F61" s="302">
        <v>0.45791289014436559</v>
      </c>
      <c r="G61" s="302">
        <v>0.90337622476869339</v>
      </c>
      <c r="H61" s="302">
        <f t="shared" ref="H61:H68" si="16">SUM(F61:G61)</f>
        <v>1.361289114913059</v>
      </c>
      <c r="I61" s="303"/>
      <c r="J61" s="302">
        <v>0.51997532354313947</v>
      </c>
      <c r="K61" s="302">
        <v>0.87111411046234333</v>
      </c>
      <c r="L61" s="302">
        <f t="shared" ref="L61:L68" si="17">SUM(J61:K61)</f>
        <v>1.3910894340054827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0.39228870209921285</v>
      </c>
      <c r="C62" s="302">
        <v>0.76205720508692953</v>
      </c>
      <c r="D62" s="302">
        <f t="shared" si="15"/>
        <v>1.1543459071861424</v>
      </c>
      <c r="E62" s="303"/>
      <c r="F62" s="302">
        <v>0.59076010414831448</v>
      </c>
      <c r="G62" s="302">
        <v>1.2195575429740106</v>
      </c>
      <c r="H62" s="302">
        <f t="shared" si="16"/>
        <v>1.810317647122325</v>
      </c>
      <c r="I62" s="303"/>
      <c r="J62" s="302">
        <v>0.55911808016325115</v>
      </c>
      <c r="K62" s="302">
        <v>0.8434385672294511</v>
      </c>
      <c r="L62" s="302">
        <f t="shared" si="17"/>
        <v>1.4025566473927022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0.53885755107982225</v>
      </c>
      <c r="C63" s="302">
        <v>0.31492140429108367</v>
      </c>
      <c r="D63" s="302">
        <f t="shared" si="15"/>
        <v>0.85377895537090587</v>
      </c>
      <c r="E63" s="303"/>
      <c r="F63" s="302">
        <v>0.57024742847482257</v>
      </c>
      <c r="G63" s="302">
        <v>0.49154200842296986</v>
      </c>
      <c r="H63" s="302">
        <f t="shared" si="16"/>
        <v>1.0617894368977925</v>
      </c>
      <c r="I63" s="303"/>
      <c r="J63" s="302">
        <v>0.44833005675258486</v>
      </c>
      <c r="K63" s="302">
        <v>0.33780657714405915</v>
      </c>
      <c r="L63" s="302">
        <f t="shared" si="17"/>
        <v>0.78613663389664401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0.31634003034645197</v>
      </c>
      <c r="C64" s="302">
        <v>1.4857860083428918</v>
      </c>
      <c r="D64" s="302">
        <f t="shared" si="15"/>
        <v>1.8021260386893436</v>
      </c>
      <c r="E64" s="303"/>
      <c r="F64" s="302">
        <v>0.336130735803716</v>
      </c>
      <c r="G64" s="302">
        <v>1.5352870520940896</v>
      </c>
      <c r="H64" s="302">
        <f t="shared" si="16"/>
        <v>1.8714177878978056</v>
      </c>
      <c r="I64" s="303"/>
      <c r="J64" s="302">
        <v>0.24215855057044752</v>
      </c>
      <c r="K64" s="302">
        <v>1.0278989461062562</v>
      </c>
      <c r="L64" s="302">
        <f t="shared" si="17"/>
        <v>1.2700574966767038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7.8478814625350501E-2</v>
      </c>
      <c r="C65" s="302">
        <v>5.390451213609615E-2</v>
      </c>
      <c r="D65" s="302">
        <f t="shared" si="15"/>
        <v>0.13238332676144665</v>
      </c>
      <c r="E65" s="303"/>
      <c r="F65" s="302">
        <v>6.5268553255893952E-2</v>
      </c>
      <c r="G65" s="302">
        <v>7.7701325331871726E-2</v>
      </c>
      <c r="H65" s="302">
        <f t="shared" si="16"/>
        <v>0.14296987858776566</v>
      </c>
      <c r="I65" s="303"/>
      <c r="J65" s="302">
        <v>5.4053555638492123E-2</v>
      </c>
      <c r="K65" s="302">
        <v>5.8522665251133872E-2</v>
      </c>
      <c r="L65" s="302">
        <f t="shared" si="17"/>
        <v>0.11257622088962599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0.26371139463555121</v>
      </c>
      <c r="C66" s="302">
        <v>0.18034696467567937</v>
      </c>
      <c r="D66" s="302">
        <f t="shared" si="15"/>
        <v>0.44405835931123061</v>
      </c>
      <c r="E66" s="303"/>
      <c r="F66" s="302">
        <v>0.20962000077318499</v>
      </c>
      <c r="G66" s="302">
        <v>0.21636996231252581</v>
      </c>
      <c r="H66" s="302">
        <f t="shared" si="16"/>
        <v>0.4259899630857108</v>
      </c>
      <c r="I66" s="303"/>
      <c r="J66" s="302">
        <v>0.17073676665564183</v>
      </c>
      <c r="K66" s="302">
        <v>0.16782519375796212</v>
      </c>
      <c r="L66" s="302">
        <f t="shared" si="17"/>
        <v>0.33856196041360398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1.5976431786455489</v>
      </c>
      <c r="C67" s="302">
        <v>3.5640911666217963</v>
      </c>
      <c r="D67" s="302">
        <f t="shared" si="15"/>
        <v>5.1617343452673454</v>
      </c>
      <c r="E67" s="303"/>
      <c r="F67" s="302">
        <v>1.6525789007247982</v>
      </c>
      <c r="G67" s="302">
        <v>3.9482795510340032</v>
      </c>
      <c r="H67" s="302">
        <f t="shared" si="16"/>
        <v>5.6008584517588016</v>
      </c>
      <c r="I67" s="303"/>
      <c r="J67" s="302">
        <v>1.3231743969108301</v>
      </c>
      <c r="K67" s="302">
        <v>3.1267373229688444</v>
      </c>
      <c r="L67" s="302">
        <f t="shared" si="17"/>
        <v>4.4499117198796743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1.4539232299297109</v>
      </c>
      <c r="C68" s="302">
        <v>0.7920180138509213</v>
      </c>
      <c r="D68" s="302">
        <f t="shared" si="15"/>
        <v>2.2459412437806323</v>
      </c>
      <c r="E68" s="303"/>
      <c r="F68" s="302">
        <v>1.2767830467764811</v>
      </c>
      <c r="G68" s="302">
        <v>0.90131718471817912</v>
      </c>
      <c r="H68" s="302">
        <f t="shared" si="16"/>
        <v>2.1781002314946605</v>
      </c>
      <c r="I68" s="303"/>
      <c r="J68" s="302">
        <v>0.93434526300447418</v>
      </c>
      <c r="K68" s="302">
        <v>0.47352745541789976</v>
      </c>
      <c r="L68" s="302">
        <f t="shared" si="17"/>
        <v>1.4078727184223738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5.1624147395875024</v>
      </c>
      <c r="C70" s="311">
        <f t="shared" ref="C70:L70" si="18">SUM(C60:C68)</f>
        <v>8.4825852604125043</v>
      </c>
      <c r="D70" s="311">
        <f t="shared" si="18"/>
        <v>13.645000000000007</v>
      </c>
      <c r="E70" s="311"/>
      <c r="F70" s="311">
        <f t="shared" si="18"/>
        <v>5.5427212087668822</v>
      </c>
      <c r="G70" s="311">
        <f t="shared" si="18"/>
        <v>10.508278791233119</v>
      </c>
      <c r="H70" s="311">
        <f t="shared" si="18"/>
        <v>16.051000000000002</v>
      </c>
      <c r="I70" s="311"/>
      <c r="J70" s="311">
        <f t="shared" si="18"/>
        <v>4.6287188175625253</v>
      </c>
      <c r="K70" s="311">
        <f t="shared" si="18"/>
        <v>7.7822811824374796</v>
      </c>
      <c r="L70" s="311">
        <f t="shared" si="18"/>
        <v>12.411000000000007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8.7951502510972293E-2</v>
      </c>
      <c r="C77" s="302">
        <v>0.58049376788206974</v>
      </c>
      <c r="D77" s="302">
        <f>SUM(B77:C77)</f>
        <v>0.66844527039304202</v>
      </c>
      <c r="E77" s="303"/>
      <c r="F77" s="302">
        <v>0.12357431959806982</v>
      </c>
      <c r="G77" s="302">
        <v>0.60527912578294674</v>
      </c>
      <c r="H77" s="302">
        <f>SUM(F77:G77)</f>
        <v>0.7288534453810166</v>
      </c>
      <c r="I77" s="303"/>
      <c r="J77" s="302">
        <v>0.15265167924793047</v>
      </c>
      <c r="K77" s="302">
        <v>0.67972456080048682</v>
      </c>
      <c r="L77" s="302">
        <f>SUM(J77:K77)</f>
        <v>0.83237624004841726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0.13315955639090815</v>
      </c>
      <c r="C78" s="302">
        <v>0.73423853121916927</v>
      </c>
      <c r="D78" s="302">
        <f t="shared" ref="D78:D85" si="19">SUM(B78:C78)</f>
        <v>0.86739808761007742</v>
      </c>
      <c r="E78" s="303"/>
      <c r="F78" s="302">
        <v>0.17195252845531234</v>
      </c>
      <c r="G78" s="302">
        <v>0.83040695825200406</v>
      </c>
      <c r="H78" s="302">
        <f t="shared" ref="H78:H85" si="20">SUM(F78:G78)</f>
        <v>1.0023594867073164</v>
      </c>
      <c r="I78" s="303"/>
      <c r="J78" s="302">
        <v>0.21840445711116574</v>
      </c>
      <c r="K78" s="302">
        <v>1.054786375821577</v>
      </c>
      <c r="L78" s="302">
        <f t="shared" ref="L78:L85" si="21">SUM(J78:K78)</f>
        <v>1.2731908329327428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0.17231618307536747</v>
      </c>
      <c r="C79" s="302">
        <v>0.43202563301427277</v>
      </c>
      <c r="D79" s="302">
        <f t="shared" si="19"/>
        <v>0.60434181608964022</v>
      </c>
      <c r="E79" s="303"/>
      <c r="F79" s="302">
        <v>0.19416381526746987</v>
      </c>
      <c r="G79" s="302">
        <v>0.4713989632604349</v>
      </c>
      <c r="H79" s="302">
        <f t="shared" si="20"/>
        <v>0.6655627785279048</v>
      </c>
      <c r="I79" s="303"/>
      <c r="J79" s="302">
        <v>0.22588870577429732</v>
      </c>
      <c r="K79" s="302">
        <v>0.46294096612320002</v>
      </c>
      <c r="L79" s="302">
        <f t="shared" si="21"/>
        <v>0.68882967189749733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0.29496599120426215</v>
      </c>
      <c r="C80" s="302">
        <v>6.99974512141322E-2</v>
      </c>
      <c r="D80" s="302">
        <f t="shared" si="19"/>
        <v>0.36496344241839435</v>
      </c>
      <c r="E80" s="303"/>
      <c r="F80" s="302">
        <v>0.30398954093841085</v>
      </c>
      <c r="G80" s="302">
        <v>8.4119884466433259E-2</v>
      </c>
      <c r="H80" s="302">
        <f t="shared" si="20"/>
        <v>0.38810942540484411</v>
      </c>
      <c r="I80" s="303"/>
      <c r="J80" s="302">
        <v>0.23210388929966005</v>
      </c>
      <c r="K80" s="302">
        <v>9.6762802640005641E-2</v>
      </c>
      <c r="L80" s="302">
        <f t="shared" si="21"/>
        <v>0.32886669193966567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3.1658337993036675E-2</v>
      </c>
      <c r="C81" s="302">
        <v>1.3616295629948263</v>
      </c>
      <c r="D81" s="302">
        <f t="shared" si="19"/>
        <v>1.3932879009878629</v>
      </c>
      <c r="E81" s="303"/>
      <c r="F81" s="302">
        <v>3.3099567969088174E-2</v>
      </c>
      <c r="G81" s="302">
        <v>1.0204978501033419</v>
      </c>
      <c r="H81" s="302">
        <f t="shared" si="20"/>
        <v>1.0535974180724301</v>
      </c>
      <c r="I81" s="303"/>
      <c r="J81" s="302">
        <v>5.7056182494188652E-2</v>
      </c>
      <c r="K81" s="302">
        <v>0.91820718962210091</v>
      </c>
      <c r="L81" s="302">
        <f t="shared" si="21"/>
        <v>0.97526337211628955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7.8194353059817534E-2</v>
      </c>
      <c r="C82" s="302">
        <v>8.0381937578115088E-3</v>
      </c>
      <c r="D82" s="302">
        <f t="shared" si="19"/>
        <v>8.6232546817629041E-2</v>
      </c>
      <c r="E82" s="303"/>
      <c r="F82" s="302">
        <v>7.6372371100821831E-2</v>
      </c>
      <c r="G82" s="302">
        <v>8.2157693708668194E-3</v>
      </c>
      <c r="H82" s="302">
        <f t="shared" si="20"/>
        <v>8.4588140471688653E-2</v>
      </c>
      <c r="I82" s="303"/>
      <c r="J82" s="302">
        <v>7.9473065566872614E-2</v>
      </c>
      <c r="K82" s="302">
        <v>1.0676812889850205E-2</v>
      </c>
      <c r="L82" s="302">
        <f t="shared" si="21"/>
        <v>9.0149878456722815E-2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8.2119908660420488E-2</v>
      </c>
      <c r="C83" s="302">
        <v>8.8787529686853842E-2</v>
      </c>
      <c r="D83" s="302">
        <f t="shared" si="19"/>
        <v>0.17090743834727434</v>
      </c>
      <c r="E83" s="303"/>
      <c r="F83" s="302">
        <v>8.0031828803797875E-2</v>
      </c>
      <c r="G83" s="302">
        <v>8.756343874476949E-2</v>
      </c>
      <c r="H83" s="302">
        <f t="shared" si="20"/>
        <v>0.16759526754856735</v>
      </c>
      <c r="I83" s="303"/>
      <c r="J83" s="302">
        <v>8.3829805117434389E-2</v>
      </c>
      <c r="K83" s="302">
        <v>0.10855440871232132</v>
      </c>
      <c r="L83" s="302">
        <f t="shared" si="21"/>
        <v>0.19238421382975571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9.846150048605648E-2</v>
      </c>
      <c r="C84" s="302">
        <v>0.44143858806793207</v>
      </c>
      <c r="D84" s="302">
        <f t="shared" si="19"/>
        <v>0.53990008855398852</v>
      </c>
      <c r="E84" s="303"/>
      <c r="F84" s="302">
        <v>6.8360781784898739E-2</v>
      </c>
      <c r="G84" s="302">
        <v>0.32852739475362919</v>
      </c>
      <c r="H84" s="302">
        <f t="shared" si="20"/>
        <v>0.39688817653852793</v>
      </c>
      <c r="I84" s="303"/>
      <c r="J84" s="302">
        <v>6.8164918842791383E-2</v>
      </c>
      <c r="K84" s="302">
        <v>0.37486133114053954</v>
      </c>
      <c r="L84" s="302">
        <f t="shared" si="21"/>
        <v>0.44302624998333096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5.5810861063365962E-2</v>
      </c>
      <c r="C85" s="302">
        <v>0.20671254771872152</v>
      </c>
      <c r="D85" s="302">
        <f t="shared" si="19"/>
        <v>0.26252340878208746</v>
      </c>
      <c r="E85" s="303"/>
      <c r="F85" s="302">
        <v>5.1333370337877604E-2</v>
      </c>
      <c r="G85" s="302">
        <v>0.15711249100983446</v>
      </c>
      <c r="H85" s="302">
        <f t="shared" si="20"/>
        <v>0.20844586134771206</v>
      </c>
      <c r="I85" s="303"/>
      <c r="J85" s="302">
        <v>4.4939623027339282E-2</v>
      </c>
      <c r="K85" s="302">
        <v>0.10997322576823536</v>
      </c>
      <c r="L85" s="302">
        <f t="shared" si="21"/>
        <v>0.15491284879557465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1.0346381944442071</v>
      </c>
      <c r="C87" s="311">
        <f t="shared" ref="C87:D87" si="22">SUM(C77:C85)</f>
        <v>3.9233618055557895</v>
      </c>
      <c r="D87" s="311">
        <f t="shared" si="22"/>
        <v>4.9579999999999957</v>
      </c>
      <c r="E87" s="311"/>
      <c r="F87" s="311">
        <f t="shared" ref="F87:H87" si="23">SUM(F77:F85)</f>
        <v>1.102878124255747</v>
      </c>
      <c r="G87" s="311">
        <f t="shared" si="23"/>
        <v>3.5931218757442607</v>
      </c>
      <c r="H87" s="311">
        <f t="shared" si="23"/>
        <v>4.6960000000000086</v>
      </c>
      <c r="I87" s="311"/>
      <c r="J87" s="311">
        <f t="shared" ref="J87:L87" si="24">SUM(J77:J85)</f>
        <v>1.1625123264816799</v>
      </c>
      <c r="K87" s="311">
        <f t="shared" si="24"/>
        <v>3.8164876735183162</v>
      </c>
      <c r="L87" s="311">
        <f t="shared" si="24"/>
        <v>4.9789999999999957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0.39717087871808365</v>
      </c>
      <c r="C94" s="302">
        <v>2.0470438986645934</v>
      </c>
      <c r="D94" s="302">
        <f>SUM(B94:C94)</f>
        <v>2.444214777382677</v>
      </c>
      <c r="E94" s="303"/>
      <c r="F94" s="302">
        <v>0.45933726797215202</v>
      </c>
      <c r="G94" s="302">
        <v>2.026345751085493</v>
      </c>
      <c r="H94" s="302">
        <f>SUM(F94:G94)</f>
        <v>2.4856830190576451</v>
      </c>
      <c r="I94" s="303"/>
      <c r="J94" s="302">
        <v>0.42105081443054054</v>
      </c>
      <c r="K94" s="302">
        <v>1.7440890460777174</v>
      </c>
      <c r="L94" s="302">
        <f>SUM(J94:K94)</f>
        <v>2.1651398605082579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0.50838171221542705</v>
      </c>
      <c r="C95" s="302">
        <v>1.980813028373982</v>
      </c>
      <c r="D95" s="302">
        <f t="shared" ref="D95:D102" si="25">SUM(B95:C95)</f>
        <v>2.4891947405894088</v>
      </c>
      <c r="E95" s="303"/>
      <c r="F95" s="302">
        <v>0.61545430281911462</v>
      </c>
      <c r="G95" s="302">
        <v>2.2815841968269512</v>
      </c>
      <c r="H95" s="302">
        <f t="shared" ref="H95:H102" si="26">SUM(F95:G95)</f>
        <v>2.8970384996460661</v>
      </c>
      <c r="I95" s="303"/>
      <c r="J95" s="302">
        <v>0.63238741876339799</v>
      </c>
      <c r="K95" s="302">
        <v>2.282402443992507</v>
      </c>
      <c r="L95" s="302">
        <f t="shared" ref="L95:L102" si="27">SUM(J95:K95)</f>
        <v>2.9147898627559048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0.62630174821461404</v>
      </c>
      <c r="C96" s="302">
        <v>1.333966434857071</v>
      </c>
      <c r="D96" s="302">
        <f t="shared" si="25"/>
        <v>1.960268183071685</v>
      </c>
      <c r="E96" s="303"/>
      <c r="F96" s="302">
        <v>0.67141927199777385</v>
      </c>
      <c r="G96" s="302">
        <v>1.4542751657398689</v>
      </c>
      <c r="H96" s="302">
        <f t="shared" si="26"/>
        <v>2.1256944377376428</v>
      </c>
      <c r="I96" s="303"/>
      <c r="J96" s="302">
        <v>0.5914691917606274</v>
      </c>
      <c r="K96" s="302">
        <v>1.1443151316200635</v>
      </c>
      <c r="L96" s="302">
        <f t="shared" si="27"/>
        <v>1.7357843233806909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1.1692563491427674</v>
      </c>
      <c r="C97" s="302">
        <v>0.39182893366942378</v>
      </c>
      <c r="D97" s="302">
        <f t="shared" si="25"/>
        <v>1.5610852828121913</v>
      </c>
      <c r="E97" s="303"/>
      <c r="F97" s="302">
        <v>1.0542677588170117</v>
      </c>
      <c r="G97" s="302">
        <v>0.43235911208349986</v>
      </c>
      <c r="H97" s="302">
        <f t="shared" si="26"/>
        <v>1.4866268709005115</v>
      </c>
      <c r="I97" s="303"/>
      <c r="J97" s="302">
        <v>0.68642372993603507</v>
      </c>
      <c r="K97" s="302">
        <v>0.34743228387762598</v>
      </c>
      <c r="L97" s="302">
        <f t="shared" si="27"/>
        <v>1.033856013813661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0.41315565360315404</v>
      </c>
      <c r="C98" s="302">
        <v>6.9026934548282091</v>
      </c>
      <c r="D98" s="302">
        <f t="shared" si="25"/>
        <v>7.3158491084313635</v>
      </c>
      <c r="E98" s="303"/>
      <c r="F98" s="302">
        <v>0.33792943940727799</v>
      </c>
      <c r="G98" s="302">
        <v>4.782193606673399</v>
      </c>
      <c r="H98" s="302">
        <f t="shared" si="26"/>
        <v>5.1201230460806766</v>
      </c>
      <c r="I98" s="303"/>
      <c r="J98" s="302">
        <v>0.28727215293049768</v>
      </c>
      <c r="K98" s="302">
        <v>3.5729103868318655</v>
      </c>
      <c r="L98" s="302">
        <f t="shared" si="27"/>
        <v>3.8601825397623633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0.19120673921200396</v>
      </c>
      <c r="C99" s="302">
        <v>9.9513724125268502E-2</v>
      </c>
      <c r="D99" s="302">
        <f t="shared" si="25"/>
        <v>0.29072046333727247</v>
      </c>
      <c r="E99" s="303"/>
      <c r="F99" s="302">
        <v>0.17556004077519324</v>
      </c>
      <c r="G99" s="302">
        <v>0.11443809246757529</v>
      </c>
      <c r="H99" s="302">
        <f t="shared" si="26"/>
        <v>0.28999813324276852</v>
      </c>
      <c r="I99" s="303"/>
      <c r="J99" s="302">
        <v>0.14299534636738481</v>
      </c>
      <c r="K99" s="302">
        <v>0.13102671127627036</v>
      </c>
      <c r="L99" s="302">
        <f t="shared" si="27"/>
        <v>0.27402205764365517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0.36203760222151621</v>
      </c>
      <c r="C100" s="302">
        <v>0.2775848806785996</v>
      </c>
      <c r="D100" s="302">
        <f t="shared" si="25"/>
        <v>0.63962248290011581</v>
      </c>
      <c r="E100" s="303"/>
      <c r="F100" s="302">
        <v>0.31905712097382855</v>
      </c>
      <c r="G100" s="302">
        <v>0.26698577414082253</v>
      </c>
      <c r="H100" s="302">
        <f t="shared" si="26"/>
        <v>0.58604289511465102</v>
      </c>
      <c r="I100" s="303"/>
      <c r="J100" s="302">
        <v>0.26067477134803091</v>
      </c>
      <c r="K100" s="302">
        <v>0.25310362238637302</v>
      </c>
      <c r="L100" s="302">
        <f t="shared" si="27"/>
        <v>0.51377839373440393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0.75977484560809405</v>
      </c>
      <c r="C101" s="302">
        <v>3.8624160881649594</v>
      </c>
      <c r="D101" s="302">
        <f t="shared" si="25"/>
        <v>4.6221909337730533</v>
      </c>
      <c r="E101" s="303"/>
      <c r="F101" s="302">
        <v>0.56925740569350669</v>
      </c>
      <c r="G101" s="302">
        <v>3.0337471874106208</v>
      </c>
      <c r="H101" s="302">
        <f t="shared" si="26"/>
        <v>3.6030045931041275</v>
      </c>
      <c r="I101" s="303"/>
      <c r="J101" s="302">
        <v>0.60115132348818379</v>
      </c>
      <c r="K101" s="302">
        <v>2.7897053347963658</v>
      </c>
      <c r="L101" s="302">
        <f t="shared" si="27"/>
        <v>3.3908566582845499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0.53928304985117748</v>
      </c>
      <c r="C102" s="302">
        <v>1.1945709778509994</v>
      </c>
      <c r="D102" s="302">
        <f t="shared" si="25"/>
        <v>1.733854027702177</v>
      </c>
      <c r="E102" s="303"/>
      <c r="F102" s="302">
        <v>0.3935189615734157</v>
      </c>
      <c r="G102" s="302">
        <v>0.99126954354248409</v>
      </c>
      <c r="H102" s="302">
        <f t="shared" si="26"/>
        <v>1.3847885051158997</v>
      </c>
      <c r="I102" s="303"/>
      <c r="J102" s="302">
        <v>0.25627032668472777</v>
      </c>
      <c r="K102" s="302">
        <v>0.54831996343181166</v>
      </c>
      <c r="L102" s="302">
        <f t="shared" si="27"/>
        <v>0.80459029011653938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4.9665685787868377</v>
      </c>
      <c r="C104" s="311">
        <f t="shared" ref="C104:D104" si="28">SUM(C94:C102)</f>
        <v>18.090431421213108</v>
      </c>
      <c r="D104" s="311">
        <f t="shared" si="28"/>
        <v>23.056999999999942</v>
      </c>
      <c r="E104" s="311"/>
      <c r="F104" s="311">
        <f t="shared" ref="F104:H104" si="29">SUM(F94:F102)</f>
        <v>4.5958015700292743</v>
      </c>
      <c r="G104" s="311">
        <f t="shared" si="29"/>
        <v>15.383198429970715</v>
      </c>
      <c r="H104" s="311">
        <f t="shared" si="29"/>
        <v>19.978999999999989</v>
      </c>
      <c r="I104" s="311"/>
      <c r="J104" s="311">
        <f t="shared" ref="J104:L104" si="30">SUM(J94:J102)</f>
        <v>3.8796950757094262</v>
      </c>
      <c r="K104" s="311">
        <f t="shared" si="30"/>
        <v>12.8133049242906</v>
      </c>
      <c r="L104" s="311">
        <f t="shared" si="30"/>
        <v>16.693000000000026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6.5720463112114186E-2</v>
      </c>
      <c r="C111" s="302">
        <v>0.17416724468108696</v>
      </c>
      <c r="D111" s="302">
        <f>SUM(B111:C111)</f>
        <v>0.23988770779320115</v>
      </c>
      <c r="E111" s="303"/>
      <c r="F111" s="302">
        <v>5.6839172323116131E-2</v>
      </c>
      <c r="G111" s="302">
        <v>0.13733391753355359</v>
      </c>
      <c r="H111" s="302">
        <f>SUM(F111:G111)</f>
        <v>0.19417308985666973</v>
      </c>
      <c r="I111" s="303"/>
      <c r="J111" s="302">
        <v>6.1632361710147618E-2</v>
      </c>
      <c r="K111" s="302">
        <v>0.13395567180028872</v>
      </c>
      <c r="L111" s="302">
        <f>SUM(J111:K111)</f>
        <v>0.19558803351043635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9.6661579791942606E-2</v>
      </c>
      <c r="C112" s="302">
        <v>0.30283727787310966</v>
      </c>
      <c r="D112" s="302">
        <f t="shared" ref="D112:D119" si="31">SUM(B112:C112)</f>
        <v>0.39949885766505228</v>
      </c>
      <c r="E112" s="303"/>
      <c r="F112" s="302">
        <v>9.4134058292401901E-2</v>
      </c>
      <c r="G112" s="302">
        <v>0.2873223467415702</v>
      </c>
      <c r="H112" s="302">
        <f t="shared" ref="H112:H119" si="32">SUM(F112:G112)</f>
        <v>0.3814564050339721</v>
      </c>
      <c r="I112" s="303"/>
      <c r="J112" s="302">
        <v>0.11256713414292477</v>
      </c>
      <c r="K112" s="302">
        <v>0.30747031216362164</v>
      </c>
      <c r="L112" s="302">
        <f t="shared" ref="L112:L119" si="33">SUM(J112:K112)</f>
        <v>0.42003744630654638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9.1096066632954636E-2</v>
      </c>
      <c r="C113" s="302">
        <v>0.17593832144028596</v>
      </c>
      <c r="D113" s="302">
        <f t="shared" si="31"/>
        <v>0.26703438807324059</v>
      </c>
      <c r="E113" s="303"/>
      <c r="F113" s="302">
        <v>7.4143986297955072E-2</v>
      </c>
      <c r="G113" s="302">
        <v>0.1720596541215467</v>
      </c>
      <c r="H113" s="302">
        <f t="shared" si="32"/>
        <v>0.24620364041950177</v>
      </c>
      <c r="I113" s="303"/>
      <c r="J113" s="302">
        <v>7.3501112637323618E-2</v>
      </c>
      <c r="K113" s="302">
        <v>0.13833102447035406</v>
      </c>
      <c r="L113" s="302">
        <f t="shared" si="33"/>
        <v>0.21183213710767768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0.19464183914326472</v>
      </c>
      <c r="C114" s="302">
        <v>0.16368980789168894</v>
      </c>
      <c r="D114" s="302">
        <f t="shared" si="31"/>
        <v>0.35833164703495368</v>
      </c>
      <c r="E114" s="303"/>
      <c r="F114" s="302">
        <v>0.12377184419618212</v>
      </c>
      <c r="G114" s="302">
        <v>0.15301115244263336</v>
      </c>
      <c r="H114" s="302">
        <f t="shared" si="32"/>
        <v>0.27678299663881545</v>
      </c>
      <c r="I114" s="303"/>
      <c r="J114" s="302">
        <v>8.7666629101448026E-2</v>
      </c>
      <c r="K114" s="302">
        <v>0.13929468660299679</v>
      </c>
      <c r="L114" s="302">
        <f t="shared" si="33"/>
        <v>0.22696131570444483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3.3366954181252187E-3</v>
      </c>
      <c r="C115" s="302">
        <v>0.24606436181914182</v>
      </c>
      <c r="D115" s="302">
        <f t="shared" si="31"/>
        <v>0.24940105723726705</v>
      </c>
      <c r="E115" s="303"/>
      <c r="F115" s="302">
        <v>2.0839251831991589E-3</v>
      </c>
      <c r="G115" s="302">
        <v>0.14690753094643533</v>
      </c>
      <c r="H115" s="302">
        <f t="shared" si="32"/>
        <v>0.14899145612963449</v>
      </c>
      <c r="I115" s="303"/>
      <c r="J115" s="302">
        <v>2.8587204100573964E-3</v>
      </c>
      <c r="K115" s="302">
        <v>9.2914960406734873E-2</v>
      </c>
      <c r="L115" s="302">
        <f t="shared" si="33"/>
        <v>9.5773680816792273E-2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6.5941617411910437E-3</v>
      </c>
      <c r="C116" s="302">
        <v>2.4251247914085328E-2</v>
      </c>
      <c r="D116" s="302">
        <f t="shared" si="31"/>
        <v>3.0845409655276372E-2</v>
      </c>
      <c r="E116" s="303"/>
      <c r="F116" s="302">
        <v>3.9091040396494088E-3</v>
      </c>
      <c r="G116" s="302">
        <v>2.0513512962355016E-2</v>
      </c>
      <c r="H116" s="302">
        <f t="shared" si="32"/>
        <v>2.4422617002004425E-2</v>
      </c>
      <c r="I116" s="303"/>
      <c r="J116" s="302">
        <v>2.7997470133588188E-3</v>
      </c>
      <c r="K116" s="302">
        <v>2.2277779218545277E-2</v>
      </c>
      <c r="L116" s="302">
        <f t="shared" si="33"/>
        <v>2.5077526231904096E-2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0.12321228742100825</v>
      </c>
      <c r="C117" s="302">
        <v>0.15677288259529115</v>
      </c>
      <c r="D117" s="302">
        <f t="shared" si="31"/>
        <v>0.27998517001629941</v>
      </c>
      <c r="E117" s="303"/>
      <c r="F117" s="302">
        <v>7.6794270841715695E-2</v>
      </c>
      <c r="G117" s="302">
        <v>0.1259534366620029</v>
      </c>
      <c r="H117" s="302">
        <f t="shared" si="32"/>
        <v>0.20274770750371859</v>
      </c>
      <c r="I117" s="303"/>
      <c r="J117" s="302">
        <v>8.8413377108493077E-2</v>
      </c>
      <c r="K117" s="302">
        <v>0.15857589978669359</v>
      </c>
      <c r="L117" s="302">
        <f t="shared" si="33"/>
        <v>0.24698927689518668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1.9009406562403297E-3</v>
      </c>
      <c r="C118" s="302">
        <v>0.1150088922764948</v>
      </c>
      <c r="D118" s="302">
        <f t="shared" si="31"/>
        <v>0.11690983293273513</v>
      </c>
      <c r="E118" s="303"/>
      <c r="F118" s="302">
        <v>1.0479940395291853E-3</v>
      </c>
      <c r="G118" s="302">
        <v>6.8379831101970823E-2</v>
      </c>
      <c r="H118" s="302">
        <f t="shared" si="32"/>
        <v>6.9427825141500005E-2</v>
      </c>
      <c r="I118" s="303"/>
      <c r="J118" s="302">
        <v>1.7719280708802488E-3</v>
      </c>
      <c r="K118" s="302">
        <v>7.2579443384488587E-2</v>
      </c>
      <c r="L118" s="302">
        <f t="shared" si="33"/>
        <v>7.4351371455368839E-2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7.3159864467149307E-3</v>
      </c>
      <c r="C119" s="302">
        <v>3.8789943145260151E-2</v>
      </c>
      <c r="D119" s="302">
        <f t="shared" si="31"/>
        <v>4.6105929591975084E-2</v>
      </c>
      <c r="E119" s="303"/>
      <c r="F119" s="302">
        <v>3.1522584954559079E-3</v>
      </c>
      <c r="G119" s="302">
        <v>2.1642003778727707E-2</v>
      </c>
      <c r="H119" s="302">
        <f t="shared" si="32"/>
        <v>2.4794262274183614E-2</v>
      </c>
      <c r="I119" s="303"/>
      <c r="J119" s="302">
        <v>1.7815900809850661E-3</v>
      </c>
      <c r="K119" s="302">
        <v>1.5607621890656908E-2</v>
      </c>
      <c r="L119" s="302">
        <f t="shared" si="33"/>
        <v>1.7389211971641973E-2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0.59048002036355596</v>
      </c>
      <c r="C121" s="311">
        <f t="shared" ref="C121:D121" si="34">SUM(C111:C119)</f>
        <v>1.3975199796364448</v>
      </c>
      <c r="D121" s="311">
        <f t="shared" si="34"/>
        <v>1.9880000000000009</v>
      </c>
      <c r="E121" s="311"/>
      <c r="F121" s="311">
        <f t="shared" ref="F121:H121" si="35">SUM(F111:F119)</f>
        <v>0.43587661370920461</v>
      </c>
      <c r="G121" s="311">
        <f t="shared" si="35"/>
        <v>1.1331233862907957</v>
      </c>
      <c r="H121" s="311">
        <f t="shared" si="35"/>
        <v>1.5690000000000002</v>
      </c>
      <c r="I121" s="311"/>
      <c r="J121" s="311">
        <f t="shared" ref="J121:L121" si="36">SUM(J111:J119)</f>
        <v>0.43299260027561859</v>
      </c>
      <c r="K121" s="311">
        <f t="shared" si="36"/>
        <v>1.0810073997243805</v>
      </c>
      <c r="L121" s="311">
        <f t="shared" si="36"/>
        <v>1.5139999999999987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5.3988991550784578E-2</v>
      </c>
      <c r="C128" s="302">
        <v>0.16378570192072345</v>
      </c>
      <c r="D128" s="302">
        <f>SUM(B128:C128)</f>
        <v>0.21777469347150802</v>
      </c>
      <c r="E128" s="303"/>
      <c r="F128" s="302">
        <v>4.2570393869559582E-2</v>
      </c>
      <c r="G128" s="302">
        <v>0.12725421461037409</v>
      </c>
      <c r="H128" s="302">
        <f>SUM(F128:G128)</f>
        <v>0.16982460847993366</v>
      </c>
      <c r="I128" s="303"/>
      <c r="J128" s="302">
        <v>5.216511621624325E-2</v>
      </c>
      <c r="K128" s="302">
        <v>0.13509453140903457</v>
      </c>
      <c r="L128" s="302">
        <f>SUM(J128:K128)</f>
        <v>0.18725964762527783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9.3616698353731709E-2</v>
      </c>
      <c r="C129" s="302">
        <v>0.12397482950828879</v>
      </c>
      <c r="D129" s="302">
        <f t="shared" ref="D129:D136" si="37">SUM(B129:C129)</f>
        <v>0.21759152786202052</v>
      </c>
      <c r="E129" s="303"/>
      <c r="F129" s="302">
        <v>9.1197801013497629E-2</v>
      </c>
      <c r="G129" s="302">
        <v>0.11360464756752567</v>
      </c>
      <c r="H129" s="302">
        <f t="shared" ref="H129:H136" si="38">SUM(F129:G129)</f>
        <v>0.20480244858102331</v>
      </c>
      <c r="I129" s="303"/>
      <c r="J129" s="302">
        <v>0.12502169860127585</v>
      </c>
      <c r="K129" s="302">
        <v>0.13132936569595705</v>
      </c>
      <c r="L129" s="302">
        <f t="shared" ref="L129:L136" si="39">SUM(J129:K129)</f>
        <v>0.25635106429723287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0.11800204002676458</v>
      </c>
      <c r="C130" s="302">
        <v>0.10424034509200834</v>
      </c>
      <c r="D130" s="302">
        <f t="shared" si="37"/>
        <v>0.22224238511877292</v>
      </c>
      <c r="E130" s="303"/>
      <c r="F130" s="302">
        <v>9.0112826223822412E-2</v>
      </c>
      <c r="G130" s="302">
        <v>8.23715959391077E-2</v>
      </c>
      <c r="H130" s="302">
        <f t="shared" si="38"/>
        <v>0.17248442216293011</v>
      </c>
      <c r="I130" s="303"/>
      <c r="J130" s="302">
        <v>0.11621880070055998</v>
      </c>
      <c r="K130" s="302">
        <v>7.7063880235109086E-2</v>
      </c>
      <c r="L130" s="302">
        <f t="shared" si="39"/>
        <v>0.19328268093566908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0.12076128533311047</v>
      </c>
      <c r="C131" s="302">
        <v>5.6131029946590159E-2</v>
      </c>
      <c r="D131" s="302">
        <f t="shared" si="37"/>
        <v>0.17689231527970062</v>
      </c>
      <c r="E131" s="303"/>
      <c r="F131" s="302">
        <v>9.4643654055622986E-2</v>
      </c>
      <c r="G131" s="302">
        <v>4.7649740580885523E-2</v>
      </c>
      <c r="H131" s="302">
        <f t="shared" si="38"/>
        <v>0.1422933946365085</v>
      </c>
      <c r="I131" s="303"/>
      <c r="J131" s="302">
        <v>8.2810533353941798E-2</v>
      </c>
      <c r="K131" s="302">
        <v>5.0463677394969132E-2</v>
      </c>
      <c r="L131" s="302">
        <f t="shared" si="39"/>
        <v>0.13327421074891094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3.6036019616164622E-2</v>
      </c>
      <c r="C132" s="302">
        <v>0.22438408294620299</v>
      </c>
      <c r="D132" s="302">
        <f t="shared" si="37"/>
        <v>0.26042010256236758</v>
      </c>
      <c r="E132" s="303"/>
      <c r="F132" s="302">
        <v>2.1249641160927361E-2</v>
      </c>
      <c r="G132" s="302">
        <v>0.11843503842511521</v>
      </c>
      <c r="H132" s="302">
        <f t="shared" si="38"/>
        <v>0.13968467958604258</v>
      </c>
      <c r="I132" s="303"/>
      <c r="J132" s="302">
        <v>3.2985289351833459E-2</v>
      </c>
      <c r="K132" s="302">
        <v>0.10762739101326453</v>
      </c>
      <c r="L132" s="302">
        <f t="shared" si="39"/>
        <v>0.140612680365098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2.6737675287203434E-2</v>
      </c>
      <c r="C133" s="302">
        <v>1.5750645182057856E-2</v>
      </c>
      <c r="D133" s="302">
        <f t="shared" si="37"/>
        <v>4.2488320469261293E-2</v>
      </c>
      <c r="E133" s="303"/>
      <c r="F133" s="302">
        <v>1.9585553215475435E-2</v>
      </c>
      <c r="G133" s="302">
        <v>1.1125808878905328E-2</v>
      </c>
      <c r="H133" s="302">
        <f t="shared" si="38"/>
        <v>3.0711362094380763E-2</v>
      </c>
      <c r="I133" s="303"/>
      <c r="J133" s="302">
        <v>2.4076829354451657E-2</v>
      </c>
      <c r="K133" s="302">
        <v>1.2090645877044908E-2</v>
      </c>
      <c r="L133" s="302">
        <f t="shared" si="39"/>
        <v>3.6167475231496563E-2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5.5044673213851661E-2</v>
      </c>
      <c r="C134" s="302">
        <v>4.2061239897943879E-2</v>
      </c>
      <c r="D134" s="302">
        <f>SUM(B134:C134)</f>
        <v>9.7105913111795533E-2</v>
      </c>
      <c r="E134" s="303"/>
      <c r="F134" s="302">
        <v>3.5816940330353542E-2</v>
      </c>
      <c r="G134" s="302">
        <v>3.092906715603555E-2</v>
      </c>
      <c r="H134" s="302">
        <f t="shared" si="38"/>
        <v>6.6746007486389092E-2</v>
      </c>
      <c r="I134" s="303"/>
      <c r="J134" s="302">
        <v>3.9011828370239143E-2</v>
      </c>
      <c r="K134" s="302">
        <v>3.4009251486985137E-2</v>
      </c>
      <c r="L134" s="302">
        <f t="shared" si="39"/>
        <v>7.302107985722428E-2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3.8503276264688767E-2</v>
      </c>
      <c r="C135" s="302">
        <v>0.52884341693117198</v>
      </c>
      <c r="D135" s="302">
        <f t="shared" si="37"/>
        <v>0.56734669319586073</v>
      </c>
      <c r="E135" s="303"/>
      <c r="F135" s="302">
        <v>2.9508807925207107E-2</v>
      </c>
      <c r="G135" s="302">
        <v>0.31666980011688828</v>
      </c>
      <c r="H135" s="302">
        <f t="shared" si="38"/>
        <v>0.34617860804209538</v>
      </c>
      <c r="I135" s="303"/>
      <c r="J135" s="302">
        <v>3.7516134658767519E-2</v>
      </c>
      <c r="K135" s="302">
        <v>0.34985132179846457</v>
      </c>
      <c r="L135" s="302">
        <f t="shared" si="39"/>
        <v>0.38736745645723208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5.9433605833256083E-2</v>
      </c>
      <c r="C136" s="302">
        <v>0.23170444309545477</v>
      </c>
      <c r="D136" s="302">
        <f t="shared" si="37"/>
        <v>0.29113804892871087</v>
      </c>
      <c r="E136" s="303"/>
      <c r="F136" s="302">
        <v>2.843380376572081E-2</v>
      </c>
      <c r="G136" s="302">
        <v>0.14084066516497989</v>
      </c>
      <c r="H136" s="302">
        <f t="shared" si="38"/>
        <v>0.16927446893070069</v>
      </c>
      <c r="I136" s="303"/>
      <c r="J136" s="302">
        <v>1.6956774550632225E-2</v>
      </c>
      <c r="K136" s="302">
        <v>0.13970692993122472</v>
      </c>
      <c r="L136" s="302">
        <f t="shared" si="39"/>
        <v>0.15666370448185693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0.60212426547955589</v>
      </c>
      <c r="C138" s="311">
        <f t="shared" ref="C138" si="40">SUM(C128:C136)</f>
        <v>1.4908757345204422</v>
      </c>
      <c r="D138" s="311">
        <f>SUM(D128:D136)</f>
        <v>2.0929999999999982</v>
      </c>
      <c r="E138" s="311"/>
      <c r="F138" s="311">
        <f t="shared" ref="F138:H138" si="41">SUM(F128:F136)</f>
        <v>0.45311942156018686</v>
      </c>
      <c r="G138" s="311">
        <f t="shared" si="41"/>
        <v>0.98888057843981736</v>
      </c>
      <c r="H138" s="311">
        <f t="shared" si="41"/>
        <v>1.4420000000000042</v>
      </c>
      <c r="I138" s="311"/>
      <c r="J138" s="311">
        <f t="shared" ref="J138:L138" si="42">SUM(J128:J136)</f>
        <v>0.52676300515794494</v>
      </c>
      <c r="K138" s="311">
        <f t="shared" si="42"/>
        <v>1.0372369948420537</v>
      </c>
      <c r="L138" s="311">
        <f t="shared" si="42"/>
        <v>1.5639999999999983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0.56588952203056353</v>
      </c>
      <c r="C145" s="302">
        <v>2.0334498135952646</v>
      </c>
      <c r="D145" s="302">
        <f>SUM(B145:C145)</f>
        <v>2.5993393356258281</v>
      </c>
      <c r="E145" s="303"/>
      <c r="F145" s="302">
        <v>0.97047654633064229</v>
      </c>
      <c r="G145" s="302">
        <v>3.0657865405408855</v>
      </c>
      <c r="H145" s="302">
        <f>SUM(F145:G145)</f>
        <v>4.0362630868715277</v>
      </c>
      <c r="I145" s="303"/>
      <c r="J145" s="302">
        <v>1.1961231660199467</v>
      </c>
      <c r="K145" s="302">
        <v>3.1268854772702572</v>
      </c>
      <c r="L145" s="302">
        <f>SUM(J145:K145)</f>
        <v>4.323008643290204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0.41030268239518741</v>
      </c>
      <c r="C146" s="302">
        <v>1.9089309890277941</v>
      </c>
      <c r="D146" s="302">
        <f t="shared" ref="D146:D153" si="43">SUM(B146:C146)</f>
        <v>2.3192336714229818</v>
      </c>
      <c r="E146" s="303"/>
      <c r="F146" s="302">
        <v>0.68867710088056355</v>
      </c>
      <c r="G146" s="302">
        <v>3.0409761835297733</v>
      </c>
      <c r="H146" s="302">
        <f t="shared" ref="H146:H153" si="44">SUM(F146:G146)</f>
        <v>3.7296532844103369</v>
      </c>
      <c r="I146" s="303"/>
      <c r="J146" s="302">
        <v>0.87827774280049375</v>
      </c>
      <c r="K146" s="302">
        <v>3.5810683207423728</v>
      </c>
      <c r="L146" s="302">
        <f t="shared" ref="L146:L153" si="45">SUM(J146:K146)</f>
        <v>4.459346063542867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0.47509836927910232</v>
      </c>
      <c r="C147" s="302">
        <v>1.2161813866834765</v>
      </c>
      <c r="D147" s="302">
        <f t="shared" si="43"/>
        <v>1.691279755962579</v>
      </c>
      <c r="E147" s="303"/>
      <c r="F147" s="302">
        <v>0.69133230166329418</v>
      </c>
      <c r="G147" s="302">
        <v>1.9035437943953952</v>
      </c>
      <c r="H147" s="302">
        <f t="shared" si="44"/>
        <v>2.5948760960586892</v>
      </c>
      <c r="I147" s="303"/>
      <c r="J147" s="302">
        <v>0.80058805626396856</v>
      </c>
      <c r="K147" s="302">
        <v>1.7935835113681124</v>
      </c>
      <c r="L147" s="302">
        <f t="shared" si="45"/>
        <v>2.5941715676320811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1.5493677361932294</v>
      </c>
      <c r="C148" s="302">
        <v>0.80149182661995799</v>
      </c>
      <c r="D148" s="302">
        <f t="shared" si="43"/>
        <v>2.3508595628131874</v>
      </c>
      <c r="E148" s="303"/>
      <c r="F148" s="302">
        <v>1.7723222981115319</v>
      </c>
      <c r="G148" s="302">
        <v>1.2468644005571237</v>
      </c>
      <c r="H148" s="302">
        <f t="shared" si="44"/>
        <v>3.0191866986686557</v>
      </c>
      <c r="I148" s="303"/>
      <c r="J148" s="302">
        <v>1.3219978949414148</v>
      </c>
      <c r="K148" s="302">
        <v>1.4346467468330104</v>
      </c>
      <c r="L148" s="302">
        <f t="shared" si="45"/>
        <v>2.7566446417744253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6.1195886786462407E-2</v>
      </c>
      <c r="C149" s="302">
        <v>15.420690841191213</v>
      </c>
      <c r="D149" s="302">
        <f t="shared" si="43"/>
        <v>15.481886727977676</v>
      </c>
      <c r="E149" s="303"/>
      <c r="F149" s="302">
        <v>0.15098143956853921</v>
      </c>
      <c r="G149" s="302">
        <v>13.975409631501426</v>
      </c>
      <c r="H149" s="302">
        <f t="shared" si="44"/>
        <v>14.126391071069966</v>
      </c>
      <c r="I149" s="303"/>
      <c r="J149" s="302">
        <v>0.25422814637741842</v>
      </c>
      <c r="K149" s="302">
        <v>12.604847289971641</v>
      </c>
      <c r="L149" s="302">
        <f t="shared" si="45"/>
        <v>12.859075436349059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2.0590767747169295E-2</v>
      </c>
      <c r="C150" s="302">
        <v>5.0100324077515593E-2</v>
      </c>
      <c r="D150" s="302">
        <f t="shared" si="43"/>
        <v>7.0691091824684887E-2</v>
      </c>
      <c r="E150" s="303"/>
      <c r="F150" s="302">
        <v>2.6342599067015582E-2</v>
      </c>
      <c r="G150" s="302">
        <v>7.9799662382826861E-2</v>
      </c>
      <c r="H150" s="302">
        <f t="shared" si="44"/>
        <v>0.10614226144984244</v>
      </c>
      <c r="I150" s="303"/>
      <c r="J150" s="302">
        <v>3.0460320557855886E-2</v>
      </c>
      <c r="K150" s="302">
        <v>8.3451547284128499E-2</v>
      </c>
      <c r="L150" s="302">
        <f t="shared" si="45"/>
        <v>0.11391186784198438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0.29626010951742293</v>
      </c>
      <c r="C151" s="302">
        <v>0.27839005771250586</v>
      </c>
      <c r="D151" s="302">
        <f t="shared" si="43"/>
        <v>0.57465016722992879</v>
      </c>
      <c r="E151" s="303"/>
      <c r="F151" s="302">
        <v>0.34570398187376783</v>
      </c>
      <c r="G151" s="302">
        <v>0.38182359677199407</v>
      </c>
      <c r="H151" s="302">
        <f t="shared" si="44"/>
        <v>0.7275275786457619</v>
      </c>
      <c r="I151" s="303"/>
      <c r="J151" s="302">
        <v>0.35966444578445245</v>
      </c>
      <c r="K151" s="302">
        <v>0.48410758567886453</v>
      </c>
      <c r="L151" s="302">
        <f t="shared" si="45"/>
        <v>0.84377203146331703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4.4819520923453787E-2</v>
      </c>
      <c r="C152" s="302">
        <v>2.5171904355348866</v>
      </c>
      <c r="D152" s="302">
        <f t="shared" si="43"/>
        <v>2.5620099564583403</v>
      </c>
      <c r="E152" s="303"/>
      <c r="F152" s="302">
        <v>4.553387812525473E-2</v>
      </c>
      <c r="G152" s="302">
        <v>2.6974898419538991</v>
      </c>
      <c r="H152" s="302">
        <f t="shared" si="44"/>
        <v>2.7430237200791536</v>
      </c>
      <c r="I152" s="303"/>
      <c r="J152" s="302">
        <v>5.630133627667374E-2</v>
      </c>
      <c r="K152" s="302">
        <v>3.193297604189588</v>
      </c>
      <c r="L152" s="302">
        <f t="shared" si="45"/>
        <v>3.2495989404662615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0.19602551510649019</v>
      </c>
      <c r="C153" s="302">
        <v>1.9480242155782876</v>
      </c>
      <c r="D153" s="302">
        <f t="shared" si="43"/>
        <v>2.1440497306847779</v>
      </c>
      <c r="E153" s="303"/>
      <c r="F153" s="302">
        <v>0.19415257795280452</v>
      </c>
      <c r="G153" s="302">
        <v>2.0537836247932582</v>
      </c>
      <c r="H153" s="302">
        <f t="shared" si="44"/>
        <v>2.2479362027460628</v>
      </c>
      <c r="I153" s="303"/>
      <c r="J153" s="302">
        <v>0.15641963060225056</v>
      </c>
      <c r="K153" s="302">
        <v>2.0050511770375712</v>
      </c>
      <c r="L153" s="302">
        <f t="shared" si="45"/>
        <v>2.1614708076398217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3.6195501099790812</v>
      </c>
      <c r="C155" s="311">
        <f t="shared" ref="C155:D155" si="46">SUM(C145:C153)</f>
        <v>26.174449890020899</v>
      </c>
      <c r="D155" s="311">
        <f t="shared" si="46"/>
        <v>29.793999999999986</v>
      </c>
      <c r="E155" s="311"/>
      <c r="F155" s="311">
        <f t="shared" ref="F155:H155" si="47">SUM(F145:F153)</f>
        <v>4.8855227235734136</v>
      </c>
      <c r="G155" s="311">
        <f t="shared" si="47"/>
        <v>28.44547727642658</v>
      </c>
      <c r="H155" s="311">
        <f t="shared" si="47"/>
        <v>33.330999999999996</v>
      </c>
      <c r="I155" s="311"/>
      <c r="J155" s="311">
        <f t="shared" ref="J155:L155" si="48">SUM(J145:J153)</f>
        <v>5.0540607396244743</v>
      </c>
      <c r="K155" s="311">
        <f t="shared" si="48"/>
        <v>28.306939260375543</v>
      </c>
      <c r="L155" s="311">
        <f t="shared" si="48"/>
        <v>33.361000000000018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3.1438000335667002</v>
      </c>
      <c r="C162" s="302">
        <v>5.3962821338133429</v>
      </c>
      <c r="D162" s="302">
        <f>SUM(B162:C162)</f>
        <v>8.5400821673800422</v>
      </c>
      <c r="E162" s="303"/>
      <c r="F162" s="302">
        <v>2.9279236990320925</v>
      </c>
      <c r="G162" s="302">
        <v>6.2724064386917862</v>
      </c>
      <c r="H162" s="302">
        <f>SUM(F162:G162)</f>
        <v>9.2003301377238778</v>
      </c>
      <c r="I162" s="303"/>
      <c r="J162" s="302">
        <v>3.9300794707340621</v>
      </c>
      <c r="K162" s="302">
        <v>6.8178634663779834</v>
      </c>
      <c r="L162" s="302">
        <f>SUM(J162:K162)</f>
        <v>10.747942937112045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2.1422794620323358</v>
      </c>
      <c r="C163" s="302">
        <v>2.6097910541808891</v>
      </c>
      <c r="D163" s="302">
        <f t="shared" ref="D163:D170" si="49">SUM(B163:C163)</f>
        <v>4.7520705162132248</v>
      </c>
      <c r="E163" s="303"/>
      <c r="F163" s="302">
        <v>2.4794248448404499</v>
      </c>
      <c r="G163" s="302">
        <v>3.5125825474505836</v>
      </c>
      <c r="H163" s="302">
        <f t="shared" ref="H163:H170" si="50">SUM(F163:G163)</f>
        <v>5.9920073922910335</v>
      </c>
      <c r="I163" s="303"/>
      <c r="J163" s="302">
        <v>3.1829585584411619</v>
      </c>
      <c r="K163" s="302">
        <v>4.211300284384647</v>
      </c>
      <c r="L163" s="302">
        <f t="shared" ref="L163:L170" si="51">SUM(J163:K163)</f>
        <v>7.3942588428258089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2.2622208528166983</v>
      </c>
      <c r="C164" s="302">
        <v>2.7976946047277669</v>
      </c>
      <c r="D164" s="302">
        <f t="shared" si="49"/>
        <v>5.0599154575444647</v>
      </c>
      <c r="E164" s="303"/>
      <c r="F164" s="302">
        <v>2.2511434647600037</v>
      </c>
      <c r="G164" s="302">
        <v>3.3674015950057385</v>
      </c>
      <c r="H164" s="302">
        <f t="shared" si="50"/>
        <v>5.6185450597657418</v>
      </c>
      <c r="I164" s="303"/>
      <c r="J164" s="302">
        <v>2.4680931883708754</v>
      </c>
      <c r="K164" s="302">
        <v>3.3364692040089641</v>
      </c>
      <c r="L164" s="302">
        <f t="shared" si="51"/>
        <v>5.8045623923798395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4.0284725619131674</v>
      </c>
      <c r="C165" s="302">
        <v>2.1189481084198967</v>
      </c>
      <c r="D165" s="302">
        <f t="shared" si="49"/>
        <v>6.1474206703330641</v>
      </c>
      <c r="E165" s="303"/>
      <c r="F165" s="302">
        <v>3.372920055447977</v>
      </c>
      <c r="G165" s="302">
        <v>2.4980171954122636</v>
      </c>
      <c r="H165" s="302">
        <f t="shared" si="50"/>
        <v>5.8709372508602407</v>
      </c>
      <c r="I165" s="303"/>
      <c r="J165" s="302">
        <v>3.0428283494422512</v>
      </c>
      <c r="K165" s="302">
        <v>2.9738291053758408</v>
      </c>
      <c r="L165" s="302">
        <f t="shared" si="51"/>
        <v>6.016657454818092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0.87749835066503257</v>
      </c>
      <c r="C166" s="302">
        <v>5.4233059984457368</v>
      </c>
      <c r="D166" s="302">
        <f t="shared" si="49"/>
        <v>6.300804349110769</v>
      </c>
      <c r="E166" s="303"/>
      <c r="F166" s="302">
        <v>0.62561131597076758</v>
      </c>
      <c r="G166" s="302">
        <v>4.6752670394050648</v>
      </c>
      <c r="H166" s="302">
        <f t="shared" si="50"/>
        <v>5.3008783553758327</v>
      </c>
      <c r="I166" s="303"/>
      <c r="J166" s="302">
        <v>0.74063251288467047</v>
      </c>
      <c r="K166" s="302">
        <v>4.6120319037839259</v>
      </c>
      <c r="L166" s="302">
        <f t="shared" si="51"/>
        <v>5.3526644166685964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0.41889358738951588</v>
      </c>
      <c r="C167" s="302">
        <v>0.13284900651472004</v>
      </c>
      <c r="D167" s="302">
        <f t="shared" si="49"/>
        <v>0.55174259390423597</v>
      </c>
      <c r="E167" s="303"/>
      <c r="F167" s="302">
        <v>0.31808374131239975</v>
      </c>
      <c r="G167" s="302">
        <v>0.15508788219645889</v>
      </c>
      <c r="H167" s="302">
        <f t="shared" si="50"/>
        <v>0.47317162350885866</v>
      </c>
      <c r="I167" s="303"/>
      <c r="J167" s="302">
        <v>0.42676874001898157</v>
      </c>
      <c r="K167" s="302">
        <v>0.19690920745490478</v>
      </c>
      <c r="L167" s="302">
        <f t="shared" si="51"/>
        <v>0.62367794747388638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15.3480761330338</v>
      </c>
      <c r="C168" s="302">
        <v>7.9520903922727078</v>
      </c>
      <c r="D168" s="302">
        <f t="shared" si="49"/>
        <v>23.300166525306508</v>
      </c>
      <c r="E168" s="303"/>
      <c r="F168" s="302">
        <v>13.158861896778937</v>
      </c>
      <c r="G168" s="302">
        <v>8.546299482261233</v>
      </c>
      <c r="H168" s="302">
        <f t="shared" si="50"/>
        <v>21.70516137904017</v>
      </c>
      <c r="I168" s="303"/>
      <c r="J168" s="302">
        <v>10.436551276702575</v>
      </c>
      <c r="K168" s="302">
        <v>8.2014808448477741</v>
      </c>
      <c r="L168" s="302">
        <f t="shared" si="51"/>
        <v>18.638032121550349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1.2877094529203152</v>
      </c>
      <c r="C169" s="302">
        <v>4.0157729778143691</v>
      </c>
      <c r="D169" s="302">
        <f t="shared" si="49"/>
        <v>5.3034824307346842</v>
      </c>
      <c r="E169" s="303"/>
      <c r="F169" s="302">
        <v>0.91373664867354265</v>
      </c>
      <c r="G169" s="302">
        <v>3.4532528146098702</v>
      </c>
      <c r="H169" s="302">
        <f t="shared" si="50"/>
        <v>4.3669894632834128</v>
      </c>
      <c r="I169" s="303"/>
      <c r="J169" s="302">
        <v>1.5311407399969992</v>
      </c>
      <c r="K169" s="302">
        <v>3.6705670704399207</v>
      </c>
      <c r="L169" s="302">
        <f t="shared" si="51"/>
        <v>5.2017078104369201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2.9168962374237011</v>
      </c>
      <c r="C170" s="302">
        <v>4.1854190520493502</v>
      </c>
      <c r="D170" s="302">
        <f t="shared" si="49"/>
        <v>7.1023152894730508</v>
      </c>
      <c r="E170" s="303"/>
      <c r="F170" s="302">
        <v>2.1497361765748861</v>
      </c>
      <c r="G170" s="302">
        <v>3.5382431615758669</v>
      </c>
      <c r="H170" s="302">
        <f t="shared" si="50"/>
        <v>5.6879793381507531</v>
      </c>
      <c r="I170" s="303"/>
      <c r="J170" s="302">
        <v>1.5913827132724718</v>
      </c>
      <c r="K170" s="302">
        <v>2.6991133634619833</v>
      </c>
      <c r="L170" s="302">
        <f t="shared" si="51"/>
        <v>4.2904960767344553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32.425846671761263</v>
      </c>
      <c r="C172" s="311">
        <f t="shared" ref="C172:D172" si="52">SUM(C162:C170)</f>
        <v>34.632153328238779</v>
      </c>
      <c r="D172" s="311">
        <f t="shared" si="52"/>
        <v>67.05800000000005</v>
      </c>
      <c r="E172" s="311"/>
      <c r="F172" s="311">
        <f t="shared" ref="F172:H172" si="53">SUM(F162:F170)</f>
        <v>28.197441843391058</v>
      </c>
      <c r="G172" s="311">
        <f t="shared" si="53"/>
        <v>36.018558156608862</v>
      </c>
      <c r="H172" s="311">
        <f t="shared" si="53"/>
        <v>64.215999999999923</v>
      </c>
      <c r="I172" s="311"/>
      <c r="J172" s="311">
        <f t="shared" ref="J172:L172" si="54">SUM(J162:J170)</f>
        <v>27.350435549864052</v>
      </c>
      <c r="K172" s="311">
        <f t="shared" si="54"/>
        <v>36.719564450135948</v>
      </c>
      <c r="L172" s="311">
        <f t="shared" si="54"/>
        <v>64.069999999999993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0.30848604953197895</v>
      </c>
      <c r="C179" s="302">
        <v>1.281130914696023</v>
      </c>
      <c r="D179" s="302">
        <f>SUM(B179:C179)</f>
        <v>1.589616964228002</v>
      </c>
      <c r="E179" s="303"/>
      <c r="F179" s="302">
        <v>0.40236686197977783</v>
      </c>
      <c r="G179" s="302">
        <v>1.353761054874755</v>
      </c>
      <c r="H179" s="302">
        <f>SUM(F179:G179)</f>
        <v>1.7561279168545327</v>
      </c>
      <c r="I179" s="303"/>
      <c r="J179" s="302">
        <v>0.58924825737826059</v>
      </c>
      <c r="K179" s="302">
        <v>1.5740466547551912</v>
      </c>
      <c r="L179" s="302">
        <f>SUM(J179:K179)</f>
        <v>2.1632949121334519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0.26041135878316796</v>
      </c>
      <c r="C180" s="302">
        <v>0.88126438219984238</v>
      </c>
      <c r="D180" s="302">
        <f t="shared" ref="D180:D187" si="55">SUM(B180:C180)</f>
        <v>1.1416757409830103</v>
      </c>
      <c r="E180" s="303"/>
      <c r="F180" s="302">
        <v>0.38757842996902492</v>
      </c>
      <c r="G180" s="302">
        <v>1.1433573441380109</v>
      </c>
      <c r="H180" s="302">
        <f t="shared" ref="H180:H187" si="56">SUM(F180:G180)</f>
        <v>1.5309357741070357</v>
      </c>
      <c r="I180" s="303"/>
      <c r="J180" s="302">
        <v>0.57494311121971975</v>
      </c>
      <c r="K180" s="302">
        <v>1.714065417975396</v>
      </c>
      <c r="L180" s="302">
        <f t="shared" ref="L180:L187" si="57">SUM(J180:K180)</f>
        <v>2.2890085291951157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0.28455321297835973</v>
      </c>
      <c r="C181" s="302">
        <v>1.0315687385422638</v>
      </c>
      <c r="D181" s="302">
        <f t="shared" si="55"/>
        <v>1.3161219515206235</v>
      </c>
      <c r="E181" s="303"/>
      <c r="F181" s="302">
        <v>0.36466298801712077</v>
      </c>
      <c r="G181" s="302">
        <v>1.2672846190474267</v>
      </c>
      <c r="H181" s="302">
        <f t="shared" si="56"/>
        <v>1.6319476070645476</v>
      </c>
      <c r="I181" s="303"/>
      <c r="J181" s="302">
        <v>0.46111419816345017</v>
      </c>
      <c r="K181" s="302">
        <v>1.5896628804724724</v>
      </c>
      <c r="L181" s="302">
        <f t="shared" si="57"/>
        <v>2.0507770786359227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1.1392965709209129</v>
      </c>
      <c r="C182" s="302">
        <v>1.1289304490534964</v>
      </c>
      <c r="D182" s="302">
        <f t="shared" si="55"/>
        <v>2.2682270199744092</v>
      </c>
      <c r="E182" s="303"/>
      <c r="F182" s="302">
        <v>1.2598945625224318</v>
      </c>
      <c r="G182" s="302">
        <v>1.2804979773492557</v>
      </c>
      <c r="H182" s="302">
        <f t="shared" si="56"/>
        <v>2.5403925398716876</v>
      </c>
      <c r="I182" s="303"/>
      <c r="J182" s="302">
        <v>1.1575141198922223</v>
      </c>
      <c r="K182" s="302">
        <v>1.5414578956376614</v>
      </c>
      <c r="L182" s="302">
        <f t="shared" si="57"/>
        <v>2.6989720155298835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4.4358827608937022E-2</v>
      </c>
      <c r="C183" s="302">
        <v>1.124898297812996</v>
      </c>
      <c r="D183" s="302">
        <f t="shared" si="55"/>
        <v>1.1692571254219331</v>
      </c>
      <c r="E183" s="303"/>
      <c r="F183" s="302">
        <v>4.8707055435261472E-2</v>
      </c>
      <c r="G183" s="302">
        <v>0.79380965820332583</v>
      </c>
      <c r="H183" s="302">
        <f t="shared" si="56"/>
        <v>0.84251671363858727</v>
      </c>
      <c r="I183" s="303"/>
      <c r="J183" s="302">
        <v>0.10324902820756376</v>
      </c>
      <c r="K183" s="302">
        <v>0.81814105976573726</v>
      </c>
      <c r="L183" s="302">
        <f t="shared" si="57"/>
        <v>0.92139008797330102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0.6138754537091442</v>
      </c>
      <c r="C184" s="302">
        <v>0.56751713356643996</v>
      </c>
      <c r="D184" s="302">
        <f t="shared" si="55"/>
        <v>1.1813925872755842</v>
      </c>
      <c r="E184" s="303"/>
      <c r="F184" s="302">
        <v>0.6074172825643176</v>
      </c>
      <c r="G184" s="302">
        <v>0.65234665870414188</v>
      </c>
      <c r="H184" s="302">
        <f t="shared" si="56"/>
        <v>1.2597639412684596</v>
      </c>
      <c r="I184" s="303"/>
      <c r="J184" s="302">
        <v>0.64300552661663846</v>
      </c>
      <c r="K184" s="302">
        <v>0.90218190531976894</v>
      </c>
      <c r="L184" s="302">
        <f t="shared" si="57"/>
        <v>1.5451874319364074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0.35471438582944065</v>
      </c>
      <c r="C185" s="302">
        <v>0.47989947502552321</v>
      </c>
      <c r="D185" s="302">
        <f t="shared" si="55"/>
        <v>0.83461386085496381</v>
      </c>
      <c r="E185" s="303"/>
      <c r="F185" s="302">
        <v>0.39281353598444957</v>
      </c>
      <c r="G185" s="302">
        <v>0.49839117176742809</v>
      </c>
      <c r="H185" s="302">
        <f t="shared" si="56"/>
        <v>0.89120470775187766</v>
      </c>
      <c r="I185" s="303"/>
      <c r="J185" s="302">
        <v>0.50867295917582567</v>
      </c>
      <c r="K185" s="302">
        <v>0.78301134575158671</v>
      </c>
      <c r="L185" s="302">
        <f t="shared" si="57"/>
        <v>1.2916843049274123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0.31150507857590404</v>
      </c>
      <c r="C186" s="302">
        <v>7.5257727882797232</v>
      </c>
      <c r="D186" s="302">
        <f t="shared" si="55"/>
        <v>7.8372778668556276</v>
      </c>
      <c r="E186" s="303"/>
      <c r="F186" s="302">
        <v>0.30838284661082882</v>
      </c>
      <c r="G186" s="302">
        <v>5.5523884758478328</v>
      </c>
      <c r="H186" s="302">
        <f t="shared" si="56"/>
        <v>5.8607713224586613</v>
      </c>
      <c r="I186" s="303"/>
      <c r="J186" s="302">
        <v>0.6175306921259176</v>
      </c>
      <c r="K186" s="302">
        <v>5.7862298271120753</v>
      </c>
      <c r="L186" s="302">
        <f t="shared" si="57"/>
        <v>6.4037605192379932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0.8207077279531042</v>
      </c>
      <c r="C187" s="302">
        <v>2.4641091549327192</v>
      </c>
      <c r="D187" s="302">
        <f t="shared" si="55"/>
        <v>3.2848168828858233</v>
      </c>
      <c r="E187" s="303"/>
      <c r="F187" s="302">
        <v>0.80784759825580477</v>
      </c>
      <c r="G187" s="302">
        <v>1.9894918787288012</v>
      </c>
      <c r="H187" s="302">
        <f t="shared" si="56"/>
        <v>2.7973394769846061</v>
      </c>
      <c r="I187" s="303"/>
      <c r="J187" s="302">
        <v>1.0542213043878477</v>
      </c>
      <c r="K187" s="302">
        <v>1.5847038160426543</v>
      </c>
      <c r="L187" s="302">
        <f t="shared" si="57"/>
        <v>2.638925120430502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4.1379086658909499</v>
      </c>
      <c r="C189" s="311">
        <f t="shared" ref="C189:D189" si="58">SUM(C179:C187)</f>
        <v>16.485091334109025</v>
      </c>
      <c r="D189" s="311">
        <f t="shared" si="58"/>
        <v>20.62299999999998</v>
      </c>
      <c r="E189" s="311"/>
      <c r="F189" s="311">
        <f t="shared" ref="F189:H189" si="59">SUM(F179:F187)</f>
        <v>4.579671161339018</v>
      </c>
      <c r="G189" s="311">
        <f t="shared" si="59"/>
        <v>14.531328838660977</v>
      </c>
      <c r="H189" s="311">
        <f t="shared" si="59"/>
        <v>19.110999999999997</v>
      </c>
      <c r="I189" s="311"/>
      <c r="J189" s="311">
        <f t="shared" ref="J189:L189" si="60">SUM(J179:J187)</f>
        <v>5.709499197167446</v>
      </c>
      <c r="K189" s="311">
        <f t="shared" si="60"/>
        <v>16.293500802832543</v>
      </c>
      <c r="L189" s="311">
        <f t="shared" si="60"/>
        <v>22.002999999999989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2.7293208479821054</v>
      </c>
      <c r="C196" s="302">
        <v>3.4414357568158422</v>
      </c>
      <c r="D196" s="302">
        <f>SUM(B196:C196)</f>
        <v>6.1707566047979476</v>
      </c>
      <c r="E196" s="303"/>
      <c r="F196" s="302">
        <v>3.1644029759387529</v>
      </c>
      <c r="G196" s="302">
        <v>3.1815532879124708</v>
      </c>
      <c r="H196" s="302">
        <f>SUM(F196:G196)</f>
        <v>6.3459562638512237</v>
      </c>
      <c r="I196" s="303"/>
      <c r="J196" s="302">
        <v>4.2132804371271728</v>
      </c>
      <c r="K196" s="302">
        <v>4.2774136483533978</v>
      </c>
      <c r="L196" s="302">
        <f>SUM(J196:K196)</f>
        <v>8.4906940854805697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0.75074487054713734</v>
      </c>
      <c r="C197" s="302">
        <v>0.5919102541731408</v>
      </c>
      <c r="D197" s="302">
        <f t="shared" ref="D197:D204" si="61">SUM(B197:C197)</f>
        <v>1.3426551247202783</v>
      </c>
      <c r="E197" s="303"/>
      <c r="F197" s="302">
        <v>1.0341290333255408</v>
      </c>
      <c r="G197" s="302">
        <v>0.74290637856123198</v>
      </c>
      <c r="H197" s="302">
        <f t="shared" ref="H197:H204" si="62">SUM(F197:G197)</f>
        <v>1.7770354118867728</v>
      </c>
      <c r="I197" s="303"/>
      <c r="J197" s="302">
        <v>1.2524482887682016</v>
      </c>
      <c r="K197" s="302">
        <v>0.83084760228766164</v>
      </c>
      <c r="L197" s="302">
        <f t="shared" ref="L197:L204" si="63">SUM(J197:K197)</f>
        <v>2.0832958910558634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0.73650261296113806</v>
      </c>
      <c r="C198" s="302">
        <v>0.72297506681664736</v>
      </c>
      <c r="D198" s="302">
        <f t="shared" si="61"/>
        <v>1.4594776797777853</v>
      </c>
      <c r="E198" s="303"/>
      <c r="F198" s="302">
        <v>0.88513966087669071</v>
      </c>
      <c r="G198" s="302">
        <v>0.78117647447371152</v>
      </c>
      <c r="H198" s="302">
        <f t="shared" si="62"/>
        <v>1.6663161353504021</v>
      </c>
      <c r="I198" s="303"/>
      <c r="J198" s="302">
        <v>1.1031170600578915</v>
      </c>
      <c r="K198" s="302">
        <v>0.97761281674310752</v>
      </c>
      <c r="L198" s="302">
        <f t="shared" si="63"/>
        <v>2.0807298768009987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1.4460094080960508</v>
      </c>
      <c r="C199" s="302">
        <v>0.57923710227955527</v>
      </c>
      <c r="D199" s="302">
        <f t="shared" si="61"/>
        <v>2.0252465103756059</v>
      </c>
      <c r="E199" s="303"/>
      <c r="F199" s="302">
        <v>1.4785086453796574</v>
      </c>
      <c r="G199" s="302">
        <v>0.6521455090493381</v>
      </c>
      <c r="H199" s="302">
        <f t="shared" si="62"/>
        <v>2.1306541544289956</v>
      </c>
      <c r="I199" s="303"/>
      <c r="J199" s="302">
        <v>1.8481770209001551</v>
      </c>
      <c r="K199" s="302">
        <v>0.75577632728034461</v>
      </c>
      <c r="L199" s="302">
        <f t="shared" si="63"/>
        <v>2.6039533481804997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1.7380211997563286</v>
      </c>
      <c r="C200" s="302">
        <v>3.2162175042247871</v>
      </c>
      <c r="D200" s="302">
        <f t="shared" si="61"/>
        <v>4.9542387039811153</v>
      </c>
      <c r="E200" s="303"/>
      <c r="F200" s="302">
        <v>1.6606280673746787</v>
      </c>
      <c r="G200" s="302">
        <v>2.2270241909842294</v>
      </c>
      <c r="H200" s="302">
        <f t="shared" si="62"/>
        <v>3.8876522583589082</v>
      </c>
      <c r="I200" s="303"/>
      <c r="J200" s="302">
        <v>1.7418685233884277</v>
      </c>
      <c r="K200" s="302">
        <v>1.8826921437595849</v>
      </c>
      <c r="L200" s="302">
        <f t="shared" si="63"/>
        <v>3.6245606671480126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1.6785960978682013</v>
      </c>
      <c r="C201" s="302">
        <v>0.40142447202056453</v>
      </c>
      <c r="D201" s="302">
        <f t="shared" si="61"/>
        <v>2.0800205698887657</v>
      </c>
      <c r="E201" s="303"/>
      <c r="F201" s="302">
        <v>1.4927198755183473</v>
      </c>
      <c r="G201" s="302">
        <v>0.40803131820730987</v>
      </c>
      <c r="H201" s="302">
        <f t="shared" si="62"/>
        <v>1.9007511937256572</v>
      </c>
      <c r="I201" s="303"/>
      <c r="J201" s="302">
        <v>1.6832515568632036</v>
      </c>
      <c r="K201" s="302">
        <v>0.45670362104994683</v>
      </c>
      <c r="L201" s="302">
        <f t="shared" si="63"/>
        <v>2.1399551779131505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2.345098830218372</v>
      </c>
      <c r="C202" s="302">
        <v>1.8484095203894026</v>
      </c>
      <c r="D202" s="302">
        <f t="shared" si="61"/>
        <v>4.1935083506077744</v>
      </c>
      <c r="E202" s="303"/>
      <c r="F202" s="302">
        <v>2.1854943193168133</v>
      </c>
      <c r="G202" s="302">
        <v>1.5773063619214278</v>
      </c>
      <c r="H202" s="302">
        <f t="shared" si="62"/>
        <v>3.7628006812382413</v>
      </c>
      <c r="I202" s="303"/>
      <c r="J202" s="302">
        <v>2.8388208207881354</v>
      </c>
      <c r="K202" s="302">
        <v>1.848630029340913</v>
      </c>
      <c r="L202" s="302">
        <f t="shared" si="63"/>
        <v>4.6874508501290482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0.31233805041330642</v>
      </c>
      <c r="C203" s="302">
        <v>1.3562399119584858</v>
      </c>
      <c r="D203" s="302">
        <f t="shared" si="61"/>
        <v>1.6685779623717922</v>
      </c>
      <c r="E203" s="303"/>
      <c r="F203" s="302">
        <v>0.26178735797250452</v>
      </c>
      <c r="G203" s="302">
        <v>1.3084605384644423</v>
      </c>
      <c r="H203" s="302">
        <f t="shared" si="62"/>
        <v>1.5702478964369468</v>
      </c>
      <c r="I203" s="303"/>
      <c r="J203" s="302">
        <v>0.55707509309706504</v>
      </c>
      <c r="K203" s="302">
        <v>1.6369819247426796</v>
      </c>
      <c r="L203" s="302">
        <f t="shared" si="63"/>
        <v>2.1940570178397447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11.449237725497158</v>
      </c>
      <c r="C204" s="302">
        <v>9.2042807679817429</v>
      </c>
      <c r="D204" s="302">
        <f t="shared" si="61"/>
        <v>20.653518493478899</v>
      </c>
      <c r="E204" s="303"/>
      <c r="F204" s="302">
        <v>9.5784971790674511</v>
      </c>
      <c r="G204" s="302">
        <v>7.6460888256553936</v>
      </c>
      <c r="H204" s="302">
        <f t="shared" si="62"/>
        <v>17.224586004722845</v>
      </c>
      <c r="I204" s="303"/>
      <c r="J204" s="302">
        <v>9.651731544859226</v>
      </c>
      <c r="K204" s="302">
        <v>8.5605715405928802</v>
      </c>
      <c r="L204" s="302">
        <f t="shared" si="63"/>
        <v>18.212303085452106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23.185869643339799</v>
      </c>
      <c r="C206" s="311">
        <f t="shared" ref="C206:D206" si="64">SUM(C196:C204)</f>
        <v>21.36213035666017</v>
      </c>
      <c r="D206" s="311">
        <f t="shared" si="64"/>
        <v>44.547999999999959</v>
      </c>
      <c r="E206" s="311"/>
      <c r="F206" s="311">
        <f t="shared" ref="F206:H206" si="65">SUM(F196:F204)</f>
        <v>21.741307114770436</v>
      </c>
      <c r="G206" s="311">
        <f t="shared" si="65"/>
        <v>18.524692885229555</v>
      </c>
      <c r="H206" s="311">
        <f t="shared" si="65"/>
        <v>40.265999999999991</v>
      </c>
      <c r="I206" s="311"/>
      <c r="J206" s="311">
        <f t="shared" ref="J206:L206" si="66">SUM(J196:J204)</f>
        <v>24.889770345849477</v>
      </c>
      <c r="K206" s="311">
        <f t="shared" si="66"/>
        <v>21.227229654150516</v>
      </c>
      <c r="L206" s="311">
        <f t="shared" si="66"/>
        <v>46.116999999999997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3.6421652179938799E-2</v>
      </c>
      <c r="C213" s="302">
        <v>0.11137294762598279</v>
      </c>
      <c r="D213" s="302">
        <f>SUM(B213:C213)</f>
        <v>0.14779459980592158</v>
      </c>
      <c r="E213" s="303"/>
      <c r="F213" s="302">
        <v>7.5425401564305425E-2</v>
      </c>
      <c r="G213" s="302">
        <v>0.1812385728474793</v>
      </c>
      <c r="H213" s="302">
        <f>SUM(F213:G213)</f>
        <v>0.25666397441178473</v>
      </c>
      <c r="I213" s="303"/>
      <c r="J213" s="302">
        <v>7.7130325184876933E-2</v>
      </c>
      <c r="K213" s="302">
        <v>0.19618435943483634</v>
      </c>
      <c r="L213" s="302">
        <f>SUM(J213:K213)</f>
        <v>0.27331468461971326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6.2463627892623504E-2</v>
      </c>
      <c r="C214" s="302">
        <v>0.18994253600865268</v>
      </c>
      <c r="D214" s="302">
        <f t="shared" ref="D214:D221" si="67">SUM(B214:C214)</f>
        <v>0.25240616390127618</v>
      </c>
      <c r="E214" s="303"/>
      <c r="F214" s="302">
        <v>0.14674141179001218</v>
      </c>
      <c r="G214" s="302">
        <v>0.25402527939125336</v>
      </c>
      <c r="H214" s="302">
        <f t="shared" ref="H214:H221" si="68">SUM(F214:G214)</f>
        <v>0.40076669118126551</v>
      </c>
      <c r="I214" s="303"/>
      <c r="J214" s="302">
        <v>0.17377647181907713</v>
      </c>
      <c r="K214" s="302">
        <v>0.25715455868333131</v>
      </c>
      <c r="L214" s="302">
        <f t="shared" ref="L214:L221" si="69">SUM(J214:K214)</f>
        <v>0.43093103050240844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0.10226482236314417</v>
      </c>
      <c r="C215" s="302">
        <v>0.15786355124073492</v>
      </c>
      <c r="D215" s="302">
        <f t="shared" si="67"/>
        <v>0.26012837360387908</v>
      </c>
      <c r="E215" s="303"/>
      <c r="F215" s="302">
        <v>0.2092555701849631</v>
      </c>
      <c r="G215" s="302">
        <v>0.3414288123006079</v>
      </c>
      <c r="H215" s="302">
        <f t="shared" si="68"/>
        <v>0.55068438248557094</v>
      </c>
      <c r="I215" s="303"/>
      <c r="J215" s="302">
        <v>0.22263728136466809</v>
      </c>
      <c r="K215" s="302">
        <v>0.3241489985288607</v>
      </c>
      <c r="L215" s="302">
        <f t="shared" si="69"/>
        <v>0.54678627989352879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0.12700547988390282</v>
      </c>
      <c r="C216" s="302">
        <v>3.2144059405606315E-2</v>
      </c>
      <c r="D216" s="302">
        <f t="shared" si="67"/>
        <v>0.15914953928950915</v>
      </c>
      <c r="E216" s="303"/>
      <c r="F216" s="302">
        <v>0.17137793683584929</v>
      </c>
      <c r="G216" s="302">
        <v>9.4320387854581939E-2</v>
      </c>
      <c r="H216" s="302">
        <f t="shared" si="68"/>
        <v>0.2656983246904312</v>
      </c>
      <c r="I216" s="303"/>
      <c r="J216" s="302">
        <v>0.13998469318680173</v>
      </c>
      <c r="K216" s="302">
        <v>9.3246414148697929E-2</v>
      </c>
      <c r="L216" s="302">
        <f t="shared" si="69"/>
        <v>0.23323110733549968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2.6770622584693603E-2</v>
      </c>
      <c r="C217" s="302">
        <v>0.15845897127370856</v>
      </c>
      <c r="D217" s="302">
        <f t="shared" si="67"/>
        <v>0.18522959385840215</v>
      </c>
      <c r="E217" s="303"/>
      <c r="F217" s="302">
        <v>5.1127925888668428E-2</v>
      </c>
      <c r="G217" s="302">
        <v>0.16594808639083669</v>
      </c>
      <c r="H217" s="302">
        <f t="shared" si="68"/>
        <v>0.21707601227950513</v>
      </c>
      <c r="I217" s="303"/>
      <c r="J217" s="302">
        <v>6.1223174875901135E-2</v>
      </c>
      <c r="K217" s="302">
        <v>0.13993461935116827</v>
      </c>
      <c r="L217" s="302">
        <f t="shared" si="69"/>
        <v>0.20115779422706942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3.7663244915320027E-2</v>
      </c>
      <c r="C218" s="302">
        <v>1.6283326351042824E-2</v>
      </c>
      <c r="D218" s="302">
        <f t="shared" si="67"/>
        <v>5.3946571266362847E-2</v>
      </c>
      <c r="E218" s="303"/>
      <c r="F218" s="302">
        <v>9.2218585976372308E-2</v>
      </c>
      <c r="G218" s="302">
        <v>4.0113218898689164E-2</v>
      </c>
      <c r="H218" s="302">
        <f t="shared" si="68"/>
        <v>0.13233180487506147</v>
      </c>
      <c r="I218" s="303"/>
      <c r="J218" s="302">
        <v>9.3553988768903654E-2</v>
      </c>
      <c r="K218" s="302">
        <v>4.4379250997049841E-2</v>
      </c>
      <c r="L218" s="302">
        <f t="shared" si="69"/>
        <v>0.13793323976595351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5.8087757214783695E-2</v>
      </c>
      <c r="C219" s="302">
        <v>2.7360029046211664E-2</v>
      </c>
      <c r="D219" s="302">
        <f t="shared" si="67"/>
        <v>8.5447786260995362E-2</v>
      </c>
      <c r="E219" s="303"/>
      <c r="F219" s="302">
        <v>6.3408460982900858E-2</v>
      </c>
      <c r="G219" s="302">
        <v>6.4849084724309586E-2</v>
      </c>
      <c r="H219" s="302">
        <f t="shared" si="68"/>
        <v>0.12825754570721043</v>
      </c>
      <c r="I219" s="303"/>
      <c r="J219" s="302">
        <v>6.0007402199216527E-2</v>
      </c>
      <c r="K219" s="302">
        <v>8.4259080831893707E-2</v>
      </c>
      <c r="L219" s="302">
        <f t="shared" si="69"/>
        <v>0.14426648303111023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2.5936909466418152E-2</v>
      </c>
      <c r="C220" s="302">
        <v>4.5957595027386389E-2</v>
      </c>
      <c r="D220" s="302">
        <f t="shared" si="67"/>
        <v>7.1894504493804537E-2</v>
      </c>
      <c r="E220" s="303"/>
      <c r="F220" s="302">
        <v>2.9397356556546125E-2</v>
      </c>
      <c r="G220" s="302">
        <v>5.4668187994095958E-2</v>
      </c>
      <c r="H220" s="302">
        <f t="shared" si="68"/>
        <v>8.406554455064208E-2</v>
      </c>
      <c r="I220" s="303"/>
      <c r="J220" s="302">
        <v>3.0934352486074967E-2</v>
      </c>
      <c r="K220" s="302">
        <v>6.1103315233903104E-2</v>
      </c>
      <c r="L220" s="302">
        <f t="shared" si="69"/>
        <v>9.2037667719978067E-2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0.13484917714930719</v>
      </c>
      <c r="C221" s="302">
        <v>9.0153690370539913E-2</v>
      </c>
      <c r="D221" s="302">
        <f t="shared" si="67"/>
        <v>0.22500286751984711</v>
      </c>
      <c r="E221" s="303"/>
      <c r="F221" s="302">
        <v>0.13686754725669176</v>
      </c>
      <c r="G221" s="302">
        <v>0.16458817256184219</v>
      </c>
      <c r="H221" s="302">
        <f t="shared" si="68"/>
        <v>0.30145571981853392</v>
      </c>
      <c r="I221" s="303"/>
      <c r="J221" s="302">
        <v>0.11227635449821852</v>
      </c>
      <c r="K221" s="302">
        <v>0.1660653584065192</v>
      </c>
      <c r="L221" s="302">
        <f t="shared" si="69"/>
        <v>0.27834171290473775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0.61146329365013197</v>
      </c>
      <c r="C223" s="311">
        <f t="shared" ref="C223:D223" si="70">SUM(C213:C221)</f>
        <v>0.82953670634986609</v>
      </c>
      <c r="D223" s="311">
        <f t="shared" si="70"/>
        <v>1.4409999999999985</v>
      </c>
      <c r="E223" s="311"/>
      <c r="F223" s="311">
        <f t="shared" ref="F223:H223" si="71">SUM(F213:F221)</f>
        <v>0.9758201970363094</v>
      </c>
      <c r="G223" s="311">
        <f t="shared" si="71"/>
        <v>1.3611798029636961</v>
      </c>
      <c r="H223" s="311">
        <f t="shared" si="71"/>
        <v>2.3370000000000051</v>
      </c>
      <c r="I223" s="311"/>
      <c r="J223" s="311">
        <f t="shared" ref="J223:L223" si="72">SUM(J213:J221)</f>
        <v>0.97152404438373863</v>
      </c>
      <c r="K223" s="311">
        <f t="shared" si="72"/>
        <v>1.3664759556162605</v>
      </c>
      <c r="L223" s="311">
        <f t="shared" si="72"/>
        <v>2.3379999999999987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0.2718929066579206</v>
      </c>
      <c r="C230" s="302">
        <v>0.76597859005365165</v>
      </c>
      <c r="D230" s="302">
        <f>SUM(B230:C230)</f>
        <v>1.0378714967115723</v>
      </c>
      <c r="E230" s="303"/>
      <c r="F230" s="302">
        <v>0.28748157375384464</v>
      </c>
      <c r="G230" s="302">
        <v>0.88811943757591949</v>
      </c>
      <c r="H230" s="302">
        <f>SUM(F230:G230)</f>
        <v>1.1756010113297641</v>
      </c>
      <c r="I230" s="303"/>
      <c r="J230" s="302">
        <v>0.36810153822410141</v>
      </c>
      <c r="K230" s="302">
        <v>0.96154732183334479</v>
      </c>
      <c r="L230" s="302">
        <f>SUM(J230:K230)</f>
        <v>1.3296488600574463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0.48475102930476122</v>
      </c>
      <c r="C231" s="302">
        <v>2.264969537854125</v>
      </c>
      <c r="D231" s="302">
        <f t="shared" ref="D231:D238" si="73">SUM(B231:C231)</f>
        <v>2.749720567158886</v>
      </c>
      <c r="E231" s="303"/>
      <c r="F231" s="302">
        <v>0.57298227572651139</v>
      </c>
      <c r="G231" s="302">
        <v>2.8270850822942579</v>
      </c>
      <c r="H231" s="302">
        <f t="shared" ref="H231:H238" si="74">SUM(F231:G231)</f>
        <v>3.4000673580207694</v>
      </c>
      <c r="I231" s="303"/>
      <c r="J231" s="302">
        <v>0.76785583226023746</v>
      </c>
      <c r="K231" s="302">
        <v>3.3184772857352689</v>
      </c>
      <c r="L231" s="302">
        <f t="shared" ref="L231:L238" si="75">SUM(J231:K231)</f>
        <v>4.0863331179955065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0.35436567827545307</v>
      </c>
      <c r="C232" s="302">
        <v>0.80084856328444098</v>
      </c>
      <c r="D232" s="302">
        <f t="shared" si="73"/>
        <v>1.1552142415598941</v>
      </c>
      <c r="E232" s="303"/>
      <c r="F232" s="302">
        <v>0.36303846138105489</v>
      </c>
      <c r="G232" s="302">
        <v>0.96132527460467787</v>
      </c>
      <c r="H232" s="302">
        <f t="shared" si="74"/>
        <v>1.3243637359857328</v>
      </c>
      <c r="I232" s="303"/>
      <c r="J232" s="302">
        <v>0.42809137416311444</v>
      </c>
      <c r="K232" s="302">
        <v>1.0027057106552519</v>
      </c>
      <c r="L232" s="302">
        <f t="shared" si="75"/>
        <v>1.4307970848183664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0.42949359653583419</v>
      </c>
      <c r="C233" s="302">
        <v>0.26080928708514017</v>
      </c>
      <c r="D233" s="302">
        <f t="shared" si="73"/>
        <v>0.69030288362097436</v>
      </c>
      <c r="E233" s="303"/>
      <c r="F233" s="302">
        <v>0.31542938677666643</v>
      </c>
      <c r="G233" s="302">
        <v>0.28800179046977714</v>
      </c>
      <c r="H233" s="302">
        <f t="shared" si="74"/>
        <v>0.60343117724644357</v>
      </c>
      <c r="I233" s="303"/>
      <c r="J233" s="302">
        <v>0.24010651878060829</v>
      </c>
      <c r="K233" s="302">
        <v>0.32155576944204245</v>
      </c>
      <c r="L233" s="302">
        <f t="shared" si="75"/>
        <v>0.56166228822265074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3.3986290749808079E-2</v>
      </c>
      <c r="C234" s="302">
        <v>0.47566322605643485</v>
      </c>
      <c r="D234" s="302">
        <f t="shared" si="73"/>
        <v>0.50964951680624293</v>
      </c>
      <c r="E234" s="303"/>
      <c r="F234" s="302">
        <v>3.3978696245821595E-2</v>
      </c>
      <c r="G234" s="302">
        <v>0.38556631761193533</v>
      </c>
      <c r="H234" s="302">
        <f t="shared" si="74"/>
        <v>0.41954501385775694</v>
      </c>
      <c r="I234" s="303"/>
      <c r="J234" s="302">
        <v>5.8942776643137115E-2</v>
      </c>
      <c r="K234" s="302">
        <v>0.33439386877050037</v>
      </c>
      <c r="L234" s="302">
        <f t="shared" si="75"/>
        <v>0.3933366454136375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8.0753117439624947E-2</v>
      </c>
      <c r="C235" s="302">
        <v>7.5206627015070027E-2</v>
      </c>
      <c r="D235" s="302">
        <f t="shared" si="73"/>
        <v>0.15595974445469496</v>
      </c>
      <c r="E235" s="303"/>
      <c r="F235" s="302">
        <v>6.575930647007025E-2</v>
      </c>
      <c r="G235" s="302">
        <v>7.807415275999964E-2</v>
      </c>
      <c r="H235" s="302">
        <f t="shared" si="74"/>
        <v>0.1438334592300699</v>
      </c>
      <c r="I235" s="303"/>
      <c r="J235" s="302">
        <v>8.1356239729341542E-2</v>
      </c>
      <c r="K235" s="302">
        <v>0.1106033841999676</v>
      </c>
      <c r="L235" s="302">
        <f t="shared" si="75"/>
        <v>0.19195962392930915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0.27360640327907138</v>
      </c>
      <c r="C236" s="302">
        <v>0.20467533594902659</v>
      </c>
      <c r="D236" s="302">
        <f t="shared" si="73"/>
        <v>0.47828173922809797</v>
      </c>
      <c r="E236" s="303"/>
      <c r="F236" s="302">
        <v>0.19360529512472435</v>
      </c>
      <c r="G236" s="302">
        <v>0.19187264729426345</v>
      </c>
      <c r="H236" s="302">
        <f t="shared" si="74"/>
        <v>0.38547794241898781</v>
      </c>
      <c r="I236" s="303"/>
      <c r="J236" s="302">
        <v>0.22646387738364485</v>
      </c>
      <c r="K236" s="302">
        <v>0.29223595775958849</v>
      </c>
      <c r="L236" s="302">
        <f t="shared" si="75"/>
        <v>0.51869983514323337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2.1141522614812846E-2</v>
      </c>
      <c r="C237" s="302">
        <v>9.6086860721694672E-2</v>
      </c>
      <c r="D237" s="302">
        <f t="shared" si="73"/>
        <v>0.11722838333650752</v>
      </c>
      <c r="E237" s="303"/>
      <c r="F237" s="302">
        <v>1.3469152151826737E-2</v>
      </c>
      <c r="G237" s="302">
        <v>7.6701632678714354E-2</v>
      </c>
      <c r="H237" s="302">
        <f t="shared" si="74"/>
        <v>9.0170784830541084E-2</v>
      </c>
      <c r="I237" s="303"/>
      <c r="J237" s="302">
        <v>1.6706323048352536E-2</v>
      </c>
      <c r="K237" s="302">
        <v>8.8877397374342387E-2</v>
      </c>
      <c r="L237" s="302">
        <f t="shared" si="75"/>
        <v>0.10558372042269493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4.9226203000136151E-2</v>
      </c>
      <c r="C238" s="302">
        <v>0.15454522412300103</v>
      </c>
      <c r="D238" s="302">
        <f t="shared" si="73"/>
        <v>0.20377142712313717</v>
      </c>
      <c r="E238" s="303"/>
      <c r="F238" s="302">
        <v>3.36236729892056E-2</v>
      </c>
      <c r="G238" s="302">
        <v>0.11688584409072794</v>
      </c>
      <c r="H238" s="302">
        <f t="shared" si="74"/>
        <v>0.15050951707993354</v>
      </c>
      <c r="I238" s="303"/>
      <c r="J238" s="302">
        <v>3.1887660044084366E-2</v>
      </c>
      <c r="K238" s="302">
        <v>0.10609116395308407</v>
      </c>
      <c r="L238" s="302">
        <f t="shared" si="75"/>
        <v>0.13797882399716843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1.9992167478574223</v>
      </c>
      <c r="C240" s="311">
        <f t="shared" ref="C240:D240" si="76">SUM(C230:C238)</f>
        <v>5.0987832521425851</v>
      </c>
      <c r="D240" s="311">
        <f t="shared" si="76"/>
        <v>7.0980000000000079</v>
      </c>
      <c r="E240" s="311"/>
      <c r="F240" s="311">
        <f t="shared" ref="F240:H240" si="77">SUM(F230:F238)</f>
        <v>1.879367820619726</v>
      </c>
      <c r="G240" s="311">
        <f t="shared" si="77"/>
        <v>5.8136321793802734</v>
      </c>
      <c r="H240" s="311">
        <f t="shared" si="77"/>
        <v>7.6929999999999996</v>
      </c>
      <c r="I240" s="311"/>
      <c r="J240" s="311">
        <f t="shared" ref="J240:L240" si="78">SUM(J230:J238)</f>
        <v>2.2195121402766222</v>
      </c>
      <c r="K240" s="311">
        <f t="shared" si="78"/>
        <v>6.5364878597233904</v>
      </c>
      <c r="L240" s="311">
        <f t="shared" si="78"/>
        <v>8.7560000000000127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0.64545729408706221</v>
      </c>
      <c r="C247" s="302">
        <v>0.98827222279628912</v>
      </c>
      <c r="D247" s="302">
        <f>SUM(B247:C247)</f>
        <v>1.6337295168833514</v>
      </c>
      <c r="E247" s="303"/>
      <c r="F247" s="302">
        <v>0.61388368834219509</v>
      </c>
      <c r="G247" s="302">
        <v>0.81346419386484581</v>
      </c>
      <c r="H247" s="302">
        <f>SUM(F247:G247)</f>
        <v>1.4273478822070409</v>
      </c>
      <c r="I247" s="303"/>
      <c r="J247" s="302">
        <v>0.72441691884295734</v>
      </c>
      <c r="K247" s="302">
        <v>0.74510264901301604</v>
      </c>
      <c r="L247" s="302">
        <f>SUM(J247:K247)</f>
        <v>1.4695195678559734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0.79751005483294513</v>
      </c>
      <c r="C248" s="302">
        <v>1.366841004878862</v>
      </c>
      <c r="D248" s="302">
        <f t="shared" ref="D248:D255" si="79">SUM(B248:C248)</f>
        <v>2.164351059711807</v>
      </c>
      <c r="E248" s="303"/>
      <c r="F248" s="302">
        <v>0.87897182230701132</v>
      </c>
      <c r="G248" s="302">
        <v>1.2920900721746944</v>
      </c>
      <c r="H248" s="302">
        <f t="shared" ref="H248:H255" si="80">SUM(F248:G248)</f>
        <v>2.1710618944817055</v>
      </c>
      <c r="I248" s="303"/>
      <c r="J248" s="302">
        <v>1.1085659720933601</v>
      </c>
      <c r="K248" s="302">
        <v>1.4996432597587006</v>
      </c>
      <c r="L248" s="302">
        <f t="shared" ref="L248:L255" si="81">SUM(J248:K248)</f>
        <v>2.6082092318520607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1.1791298356435542</v>
      </c>
      <c r="C249" s="302">
        <v>1.2459854129143553</v>
      </c>
      <c r="D249" s="302">
        <f t="shared" si="79"/>
        <v>2.4251152485579093</v>
      </c>
      <c r="E249" s="303"/>
      <c r="F249" s="302">
        <v>1.0579401221288181</v>
      </c>
      <c r="G249" s="302">
        <v>1.0611734968789586</v>
      </c>
      <c r="H249" s="302">
        <f t="shared" si="80"/>
        <v>2.1191136190077766</v>
      </c>
      <c r="I249" s="303"/>
      <c r="J249" s="302">
        <v>1.1088753206767534</v>
      </c>
      <c r="K249" s="302">
        <v>0.8836432614649874</v>
      </c>
      <c r="L249" s="302">
        <f t="shared" si="81"/>
        <v>1.9925185821417408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2.9178912856520509</v>
      </c>
      <c r="C250" s="302">
        <v>1.2556741650479939</v>
      </c>
      <c r="D250" s="302">
        <f t="shared" si="79"/>
        <v>4.1735654507000444</v>
      </c>
      <c r="E250" s="303"/>
      <c r="F250" s="302">
        <v>2.0445769945711016</v>
      </c>
      <c r="G250" s="302">
        <v>1.0600176282696174</v>
      </c>
      <c r="H250" s="302">
        <f t="shared" si="80"/>
        <v>3.1045946228407191</v>
      </c>
      <c r="I250" s="303"/>
      <c r="J250" s="302">
        <v>1.4581671881238927</v>
      </c>
      <c r="K250" s="302">
        <v>1.0164450538739354</v>
      </c>
      <c r="L250" s="302">
        <f t="shared" si="81"/>
        <v>2.474612241997828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3.8976681822373876E-2</v>
      </c>
      <c r="C251" s="302">
        <v>0.12185364286008028</v>
      </c>
      <c r="D251" s="302">
        <f t="shared" si="79"/>
        <v>0.16083032468245417</v>
      </c>
      <c r="E251" s="303"/>
      <c r="F251" s="302">
        <v>3.3043341209294586E-2</v>
      </c>
      <c r="G251" s="302">
        <v>8.6011585823569908E-2</v>
      </c>
      <c r="H251" s="302">
        <f t="shared" si="80"/>
        <v>0.11905492703286449</v>
      </c>
      <c r="I251" s="303"/>
      <c r="J251" s="302">
        <v>4.5923934822012492E-2</v>
      </c>
      <c r="K251" s="302">
        <v>7.2043957377567858E-2</v>
      </c>
      <c r="L251" s="302">
        <f t="shared" si="81"/>
        <v>0.11796789219958034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4.5345759966861895E-2</v>
      </c>
      <c r="C252" s="302">
        <v>2.6682204068327692E-2</v>
      </c>
      <c r="D252" s="302">
        <f t="shared" si="79"/>
        <v>7.2027964035189587E-2</v>
      </c>
      <c r="E252" s="303"/>
      <c r="F252" s="302">
        <v>6.0333265467253608E-2</v>
      </c>
      <c r="G252" s="302">
        <v>2.8396163801931499E-2</v>
      </c>
      <c r="H252" s="302">
        <f t="shared" si="80"/>
        <v>8.8729429269185103E-2</v>
      </c>
      <c r="I252" s="303"/>
      <c r="J252" s="302">
        <v>6.9773338448945954E-2</v>
      </c>
      <c r="K252" s="302">
        <v>3.5535342594434756E-2</v>
      </c>
      <c r="L252" s="302">
        <f t="shared" si="81"/>
        <v>0.1053086810433807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0.66662128669082421</v>
      </c>
      <c r="C253" s="302">
        <v>0.34476310256978693</v>
      </c>
      <c r="D253" s="302">
        <f t="shared" si="79"/>
        <v>1.0113843892606111</v>
      </c>
      <c r="E253" s="303"/>
      <c r="F253" s="302">
        <v>0.55502171909132114</v>
      </c>
      <c r="G253" s="302">
        <v>0.27694554193053295</v>
      </c>
      <c r="H253" s="302">
        <f t="shared" si="80"/>
        <v>0.83196726102185403</v>
      </c>
      <c r="I253" s="303"/>
      <c r="J253" s="302">
        <v>0.60609539728886785</v>
      </c>
      <c r="K253" s="302">
        <v>0.35941809670812092</v>
      </c>
      <c r="L253" s="302">
        <f t="shared" si="81"/>
        <v>0.96551349399698871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2.8353091663414626E-2</v>
      </c>
      <c r="C254" s="302">
        <v>5.5538745376797115E-2</v>
      </c>
      <c r="D254" s="302">
        <f t="shared" si="79"/>
        <v>8.3891837040211747E-2</v>
      </c>
      <c r="E254" s="303"/>
      <c r="F254" s="302">
        <v>1.7256810008077189E-2</v>
      </c>
      <c r="G254" s="302">
        <v>5.2157640258063166E-2</v>
      </c>
      <c r="H254" s="302">
        <f t="shared" si="80"/>
        <v>6.9414450266140348E-2</v>
      </c>
      <c r="I254" s="303"/>
      <c r="J254" s="302">
        <v>2.8606671375793129E-2</v>
      </c>
      <c r="K254" s="302">
        <v>7.0858616205799543E-2</v>
      </c>
      <c r="L254" s="302">
        <f t="shared" si="81"/>
        <v>9.9465287581592676E-2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0.11607612913339398</v>
      </c>
      <c r="C255" s="302">
        <v>0.11002807999502705</v>
      </c>
      <c r="D255" s="302">
        <f t="shared" si="79"/>
        <v>0.22610420912842102</v>
      </c>
      <c r="E255" s="303"/>
      <c r="F255" s="302">
        <v>6.8622188563156314E-2</v>
      </c>
      <c r="G255" s="302">
        <v>7.0093725309552268E-2</v>
      </c>
      <c r="H255" s="302">
        <f t="shared" si="80"/>
        <v>0.1387159138727086</v>
      </c>
      <c r="I255" s="303"/>
      <c r="J255" s="302">
        <v>7.2027997488190082E-2</v>
      </c>
      <c r="K255" s="302">
        <v>6.2857023842689194E-2</v>
      </c>
      <c r="L255" s="302">
        <f t="shared" si="81"/>
        <v>0.13488502133087926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6.435361419492482</v>
      </c>
      <c r="C257" s="311">
        <f t="shared" ref="C257:D257" si="82">SUM(C247:C255)</f>
        <v>5.5156385805075194</v>
      </c>
      <c r="D257" s="311">
        <f t="shared" si="82"/>
        <v>11.950999999999999</v>
      </c>
      <c r="E257" s="311"/>
      <c r="F257" s="311">
        <f t="shared" ref="F257:H257" si="83">SUM(F247:F255)</f>
        <v>5.3296499516882303</v>
      </c>
      <c r="G257" s="311">
        <f t="shared" si="83"/>
        <v>4.7403500483117655</v>
      </c>
      <c r="H257" s="311">
        <f t="shared" si="83"/>
        <v>10.069999999999995</v>
      </c>
      <c r="I257" s="311"/>
      <c r="J257" s="311">
        <f t="shared" ref="J257:L257" si="84">SUM(J247:J255)</f>
        <v>5.2224527391607731</v>
      </c>
      <c r="K257" s="311">
        <f t="shared" si="84"/>
        <v>4.7455472608392526</v>
      </c>
      <c r="L257" s="311">
        <f t="shared" si="84"/>
        <v>9.9680000000000231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0.42768476910424763</v>
      </c>
      <c r="C264" s="302">
        <v>0.74757926696929389</v>
      </c>
      <c r="D264" s="302">
        <f>SUM(B264:C264)</f>
        <v>1.1752640360735416</v>
      </c>
      <c r="E264" s="303"/>
      <c r="F264" s="302">
        <v>0.99316276885396926</v>
      </c>
      <c r="G264" s="302">
        <v>0.94278092755788223</v>
      </c>
      <c r="H264" s="302">
        <f>SUM(F264:G264)</f>
        <v>1.9359436964118515</v>
      </c>
      <c r="I264" s="303"/>
      <c r="J264" s="302">
        <v>0.96872083606135562</v>
      </c>
      <c r="K264" s="302">
        <v>0.98818782611391942</v>
      </c>
      <c r="L264" s="302">
        <f>SUM(J264:K264)</f>
        <v>1.9569086621752749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0.35032264903954219</v>
      </c>
      <c r="C265" s="302">
        <v>0.52825526286238533</v>
      </c>
      <c r="D265" s="302">
        <f t="shared" ref="D265:D272" si="85">SUM(B265:C265)</f>
        <v>0.87857791190192747</v>
      </c>
      <c r="E265" s="303"/>
      <c r="F265" s="302">
        <v>0.57155989759633619</v>
      </c>
      <c r="G265" s="302">
        <v>0.84607121595375889</v>
      </c>
      <c r="H265" s="302">
        <f t="shared" ref="H265:H272" si="86">SUM(F265:G265)</f>
        <v>1.4176311135500952</v>
      </c>
      <c r="I265" s="303"/>
      <c r="J265" s="302">
        <v>0.57773364112673742</v>
      </c>
      <c r="K265" s="302">
        <v>0.85433433192206643</v>
      </c>
      <c r="L265" s="302">
        <f t="shared" ref="L265:L272" si="87">SUM(J265:K265)</f>
        <v>1.4320679730488037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0.42834564512025725</v>
      </c>
      <c r="C266" s="302">
        <v>0.38165920244872953</v>
      </c>
      <c r="D266" s="302">
        <f t="shared" si="85"/>
        <v>0.81000484756898672</v>
      </c>
      <c r="E266" s="303"/>
      <c r="F266" s="302">
        <v>0.62046068984066849</v>
      </c>
      <c r="G266" s="302">
        <v>0.54327161411074942</v>
      </c>
      <c r="H266" s="302">
        <f t="shared" si="86"/>
        <v>1.1637323039514178</v>
      </c>
      <c r="I266" s="303"/>
      <c r="J266" s="302">
        <v>0.63924659514126259</v>
      </c>
      <c r="K266" s="302">
        <v>0.42467139562323142</v>
      </c>
      <c r="L266" s="302">
        <f t="shared" si="87"/>
        <v>1.063917990764494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1.0796742645146569</v>
      </c>
      <c r="C267" s="302">
        <v>0.26288331696508321</v>
      </c>
      <c r="D267" s="302">
        <f t="shared" si="85"/>
        <v>1.3425575814797401</v>
      </c>
      <c r="E267" s="303"/>
      <c r="F267" s="302">
        <v>1.1220316014849274</v>
      </c>
      <c r="G267" s="302">
        <v>0.37760100217230963</v>
      </c>
      <c r="H267" s="302">
        <f t="shared" si="86"/>
        <v>1.4996326036572372</v>
      </c>
      <c r="I267" s="303"/>
      <c r="J267" s="302">
        <v>0.78655989501403589</v>
      </c>
      <c r="K267" s="302">
        <v>0.34070931114396358</v>
      </c>
      <c r="L267" s="302">
        <f t="shared" si="87"/>
        <v>1.1272692061579994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9.1293155303254228E-2</v>
      </c>
      <c r="C268" s="302">
        <v>0.47658175282523529</v>
      </c>
      <c r="D268" s="302">
        <f t="shared" si="85"/>
        <v>0.56787490812848951</v>
      </c>
      <c r="E268" s="303"/>
      <c r="F268" s="302">
        <v>0.25319697866382601</v>
      </c>
      <c r="G268" s="302">
        <v>0.38713502103721714</v>
      </c>
      <c r="H268" s="302">
        <f t="shared" si="86"/>
        <v>0.64033199970104315</v>
      </c>
      <c r="I268" s="303"/>
      <c r="J268" s="302">
        <v>0.39561787282300226</v>
      </c>
      <c r="K268" s="302">
        <v>0.35389534150451596</v>
      </c>
      <c r="L268" s="302">
        <f t="shared" si="87"/>
        <v>0.74951321432751827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0.14570112625001988</v>
      </c>
      <c r="C269" s="302">
        <v>7.5678974358781778E-2</v>
      </c>
      <c r="D269" s="302">
        <f t="shared" si="85"/>
        <v>0.22138010060880164</v>
      </c>
      <c r="E269" s="303"/>
      <c r="F269" s="302">
        <v>0.17895665483281628</v>
      </c>
      <c r="G269" s="302">
        <v>8.7666156702178796E-2</v>
      </c>
      <c r="H269" s="302">
        <f t="shared" si="86"/>
        <v>0.26662281153499506</v>
      </c>
      <c r="I269" s="303"/>
      <c r="J269" s="302">
        <v>0.21239600364493325</v>
      </c>
      <c r="K269" s="302">
        <v>9.356263595286822E-2</v>
      </c>
      <c r="L269" s="302">
        <f t="shared" si="87"/>
        <v>0.30595863959780145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0.5653950885563308</v>
      </c>
      <c r="C270" s="302">
        <v>0.27377115507480404</v>
      </c>
      <c r="D270" s="302">
        <f t="shared" si="85"/>
        <v>0.8391662436311349</v>
      </c>
      <c r="E270" s="303"/>
      <c r="F270" s="302">
        <v>0.59054541338629674</v>
      </c>
      <c r="G270" s="302">
        <v>0.31163069522236703</v>
      </c>
      <c r="H270" s="302">
        <f t="shared" si="86"/>
        <v>0.90217610860866371</v>
      </c>
      <c r="I270" s="303"/>
      <c r="J270" s="302">
        <v>0.51918723414163181</v>
      </c>
      <c r="K270" s="302">
        <v>0.28355473221406213</v>
      </c>
      <c r="L270" s="302">
        <f t="shared" si="87"/>
        <v>0.80274196635569395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1.2422899585453423E-2</v>
      </c>
      <c r="C271" s="302">
        <v>0.15339517831433228</v>
      </c>
      <c r="D271" s="302">
        <f t="shared" si="85"/>
        <v>0.1658180778997857</v>
      </c>
      <c r="E271" s="303"/>
      <c r="F271" s="302">
        <v>1.6163013769618075E-2</v>
      </c>
      <c r="G271" s="302">
        <v>0.16413298393186745</v>
      </c>
      <c r="H271" s="302">
        <f t="shared" si="86"/>
        <v>0.18029599770148552</v>
      </c>
      <c r="I271" s="303"/>
      <c r="J271" s="302">
        <v>2.7852023607575091E-2</v>
      </c>
      <c r="K271" s="302">
        <v>0.13900429317843746</v>
      </c>
      <c r="L271" s="302">
        <f t="shared" si="87"/>
        <v>0.16685631678601254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0.19174892467943364</v>
      </c>
      <c r="C272" s="302">
        <v>0.16960736802816126</v>
      </c>
      <c r="D272" s="302">
        <f t="shared" si="85"/>
        <v>0.36135629270759489</v>
      </c>
      <c r="E272" s="303"/>
      <c r="F272" s="302">
        <v>0.15385241226459484</v>
      </c>
      <c r="G272" s="302">
        <v>0.17478095261860785</v>
      </c>
      <c r="H272" s="302">
        <f t="shared" si="86"/>
        <v>0.32863336488320272</v>
      </c>
      <c r="I272" s="303"/>
      <c r="J272" s="302">
        <v>0.11819318062745048</v>
      </c>
      <c r="K272" s="302">
        <v>0.12557285015895348</v>
      </c>
      <c r="L272" s="302">
        <f t="shared" si="87"/>
        <v>0.24376603078640396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3.2925885221531961</v>
      </c>
      <c r="C274" s="311">
        <f t="shared" ref="C274:D274" si="88">SUM(C264:C272)</f>
        <v>3.0694114778468067</v>
      </c>
      <c r="D274" s="311">
        <f t="shared" si="88"/>
        <v>6.3620000000000028</v>
      </c>
      <c r="E274" s="311"/>
      <c r="F274" s="311">
        <f t="shared" ref="F274:H274" si="89">SUM(F264:F272)</f>
        <v>4.4999294306930526</v>
      </c>
      <c r="G274" s="311">
        <f t="shared" si="89"/>
        <v>3.8350705693069385</v>
      </c>
      <c r="H274" s="311">
        <f t="shared" si="89"/>
        <v>8.334999999999992</v>
      </c>
      <c r="I274" s="311"/>
      <c r="J274" s="311">
        <f t="shared" ref="J274:L274" si="90">SUM(J264:J272)</f>
        <v>4.245507282187984</v>
      </c>
      <c r="K274" s="311">
        <f t="shared" si="90"/>
        <v>3.603492717812018</v>
      </c>
      <c r="L274" s="311">
        <f t="shared" si="90"/>
        <v>7.8490000000000029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1.2208832414766915</v>
      </c>
      <c r="C281" s="302">
        <v>2.0960930660091002</v>
      </c>
      <c r="D281" s="302">
        <f>SUM(B281:C281)</f>
        <v>3.3169763074857919</v>
      </c>
      <c r="E281" s="303"/>
      <c r="F281" s="302">
        <v>1.56057922164985</v>
      </c>
      <c r="G281" s="302">
        <v>2.281371675887947</v>
      </c>
      <c r="H281" s="302">
        <f>SUM(F281:G281)</f>
        <v>3.8419508975377967</v>
      </c>
      <c r="I281" s="303"/>
      <c r="J281" s="302">
        <v>2.0374632941650241</v>
      </c>
      <c r="K281" s="302">
        <v>2.5213583606388155</v>
      </c>
      <c r="L281" s="302">
        <f>SUM(J281:K281)</f>
        <v>4.5588216548038396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3.3414381976642917</v>
      </c>
      <c r="C282" s="302">
        <v>6.9619969497918497</v>
      </c>
      <c r="D282" s="302">
        <f t="shared" ref="D282:D289" si="91">SUM(B282:C282)</f>
        <v>10.303435147456142</v>
      </c>
      <c r="E282" s="303"/>
      <c r="F282" s="302">
        <v>4.7323961473598137</v>
      </c>
      <c r="G282" s="302">
        <v>8.0124557472373361</v>
      </c>
      <c r="H282" s="302">
        <f t="shared" ref="H282:H289" si="92">SUM(F282:G282)</f>
        <v>12.744851894597151</v>
      </c>
      <c r="I282" s="303"/>
      <c r="J282" s="302">
        <v>6.6645148724044132</v>
      </c>
      <c r="K282" s="302">
        <v>8.9215600432579674</v>
      </c>
      <c r="L282" s="302">
        <f t="shared" ref="L282:L289" si="93">SUM(J282:K282)</f>
        <v>15.58607491566238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2.344223606917629</v>
      </c>
      <c r="C283" s="302">
        <v>2.7749801615780538</v>
      </c>
      <c r="D283" s="302">
        <f t="shared" si="91"/>
        <v>5.1192037684956828</v>
      </c>
      <c r="E283" s="303"/>
      <c r="F283" s="302">
        <v>2.7566278828234143</v>
      </c>
      <c r="G283" s="302">
        <v>3.0376916980703572</v>
      </c>
      <c r="H283" s="302">
        <f t="shared" si="92"/>
        <v>5.794319580893772</v>
      </c>
      <c r="I283" s="303"/>
      <c r="J283" s="302">
        <v>3.4941843252636184</v>
      </c>
      <c r="K283" s="302">
        <v>2.8992926236638588</v>
      </c>
      <c r="L283" s="302">
        <f t="shared" si="93"/>
        <v>6.3934769489274768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5.5231139940082032</v>
      </c>
      <c r="C284" s="302">
        <v>2.0994063537199898</v>
      </c>
      <c r="D284" s="302">
        <f t="shared" si="91"/>
        <v>7.6225203477281926</v>
      </c>
      <c r="E284" s="303"/>
      <c r="F284" s="302">
        <v>5.2756543324704355</v>
      </c>
      <c r="G284" s="302">
        <v>2.1052056818884655</v>
      </c>
      <c r="H284" s="302">
        <f t="shared" si="92"/>
        <v>7.3808600143589009</v>
      </c>
      <c r="I284" s="303"/>
      <c r="J284" s="302">
        <v>4.0840777574046569</v>
      </c>
      <c r="K284" s="302">
        <v>2.5231074115886902</v>
      </c>
      <c r="L284" s="302">
        <f t="shared" si="93"/>
        <v>6.6071851689933467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0.15047202816045166</v>
      </c>
      <c r="C285" s="302">
        <v>0.8252857548658088</v>
      </c>
      <c r="D285" s="302">
        <f t="shared" si="91"/>
        <v>0.97575778302626048</v>
      </c>
      <c r="E285" s="303"/>
      <c r="F285" s="302">
        <v>0.15385254509190185</v>
      </c>
      <c r="G285" s="302">
        <v>0.59534394656328071</v>
      </c>
      <c r="H285" s="302">
        <f t="shared" si="92"/>
        <v>0.74919649165518254</v>
      </c>
      <c r="I285" s="303"/>
      <c r="J285" s="302">
        <v>0.31191435073842755</v>
      </c>
      <c r="K285" s="302">
        <v>0.52702024395560021</v>
      </c>
      <c r="L285" s="302">
        <f t="shared" si="93"/>
        <v>0.83893459469402776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0.37564236237932225</v>
      </c>
      <c r="C286" s="302">
        <v>0.21294981610653041</v>
      </c>
      <c r="D286" s="302">
        <f t="shared" si="91"/>
        <v>0.58859217848585266</v>
      </c>
      <c r="E286" s="303"/>
      <c r="F286" s="302">
        <v>0.55566330955864573</v>
      </c>
      <c r="G286" s="302">
        <v>0.22979029869184017</v>
      </c>
      <c r="H286" s="302">
        <f t="shared" si="92"/>
        <v>0.78545360825048594</v>
      </c>
      <c r="I286" s="303"/>
      <c r="J286" s="302">
        <v>0.76606895109678852</v>
      </c>
      <c r="K286" s="302">
        <v>0.38788473390915174</v>
      </c>
      <c r="L286" s="302">
        <f t="shared" si="93"/>
        <v>1.1539536850059402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0.94344802565225994</v>
      </c>
      <c r="C287" s="302">
        <v>0.50810999943490975</v>
      </c>
      <c r="D287" s="302">
        <f t="shared" si="91"/>
        <v>1.4515580250871696</v>
      </c>
      <c r="E287" s="303"/>
      <c r="F287" s="302">
        <v>0.86738064244317337</v>
      </c>
      <c r="G287" s="302">
        <v>0.4503833390283824</v>
      </c>
      <c r="H287" s="302">
        <f t="shared" si="92"/>
        <v>1.3177639814715558</v>
      </c>
      <c r="I287" s="303"/>
      <c r="J287" s="302">
        <v>0.97411756117328718</v>
      </c>
      <c r="K287" s="302">
        <v>0.63663388339296811</v>
      </c>
      <c r="L287" s="302">
        <f t="shared" si="93"/>
        <v>1.6107514445662554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0.10498911402776565</v>
      </c>
      <c r="C288" s="302">
        <v>0.55826723206736395</v>
      </c>
      <c r="D288" s="302">
        <f t="shared" si="91"/>
        <v>0.66325634609512962</v>
      </c>
      <c r="E288" s="303"/>
      <c r="F288" s="302">
        <v>8.8165782289641878E-2</v>
      </c>
      <c r="G288" s="302">
        <v>0.40675056802494525</v>
      </c>
      <c r="H288" s="302">
        <f t="shared" si="92"/>
        <v>0.49491635031458714</v>
      </c>
      <c r="I288" s="303"/>
      <c r="J288" s="302">
        <v>0.14097184952095262</v>
      </c>
      <c r="K288" s="302">
        <v>0.46304289303803797</v>
      </c>
      <c r="L288" s="302">
        <f t="shared" si="93"/>
        <v>0.60401474255899057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0.54422221589324749</v>
      </c>
      <c r="C289" s="302">
        <v>0.57047788024651436</v>
      </c>
      <c r="D289" s="302">
        <f t="shared" si="91"/>
        <v>1.114700096139762</v>
      </c>
      <c r="E289" s="303"/>
      <c r="F289" s="302">
        <v>0.46870995674017046</v>
      </c>
      <c r="G289" s="302">
        <v>0.39697722418037479</v>
      </c>
      <c r="H289" s="302">
        <f t="shared" si="92"/>
        <v>0.86568718092054531</v>
      </c>
      <c r="I289" s="303"/>
      <c r="J289" s="302">
        <v>0.39152332748909424</v>
      </c>
      <c r="K289" s="302">
        <v>0.40126351729858289</v>
      </c>
      <c r="L289" s="302">
        <f t="shared" si="93"/>
        <v>0.79278684478767714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14.548432786179863</v>
      </c>
      <c r="C291" s="311">
        <f t="shared" ref="C291:D291" si="94">SUM(C281:C289)</f>
        <v>16.607567213820118</v>
      </c>
      <c r="D291" s="311">
        <f t="shared" si="94"/>
        <v>31.155999999999985</v>
      </c>
      <c r="E291" s="311"/>
      <c r="F291" s="311">
        <f t="shared" ref="F291:H291" si="95">SUM(F281:F289)</f>
        <v>16.459029820427048</v>
      </c>
      <c r="G291" s="311">
        <f t="shared" si="95"/>
        <v>17.515970179572928</v>
      </c>
      <c r="H291" s="311">
        <f t="shared" si="95"/>
        <v>33.97499999999998</v>
      </c>
      <c r="I291" s="311"/>
      <c r="J291" s="311">
        <f t="shared" ref="J291:L291" si="96">SUM(J281:J289)</f>
        <v>18.86483628925626</v>
      </c>
      <c r="K291" s="311">
        <f t="shared" si="96"/>
        <v>19.281163710743677</v>
      </c>
      <c r="L291" s="311">
        <f t="shared" si="96"/>
        <v>38.14599999999993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0.82749248594263802</v>
      </c>
      <c r="C298" s="302">
        <v>1.7702907469294633</v>
      </c>
      <c r="D298" s="302">
        <f>SUM(B298:C298)</f>
        <v>2.5977832328721013</v>
      </c>
      <c r="E298" s="303"/>
      <c r="F298" s="302">
        <v>1.1907502743245213</v>
      </c>
      <c r="G298" s="302">
        <v>1.4870239581571076</v>
      </c>
      <c r="H298" s="302">
        <f>SUM(F298:G298)</f>
        <v>2.6777742324816289</v>
      </c>
      <c r="I298" s="303"/>
      <c r="J298" s="302">
        <v>1.6157248162740039</v>
      </c>
      <c r="K298" s="302">
        <v>1.7488743775204585</v>
      </c>
      <c r="L298" s="302">
        <f>SUM(J298:K298)</f>
        <v>3.3645991937944624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1.101197061713977</v>
      </c>
      <c r="C299" s="302">
        <v>1.6761379018646845</v>
      </c>
      <c r="D299" s="302">
        <f t="shared" ref="D299:D306" si="97">SUM(B299:C299)</f>
        <v>2.7773349635786615</v>
      </c>
      <c r="E299" s="303"/>
      <c r="F299" s="302">
        <v>1.5978187067147165</v>
      </c>
      <c r="G299" s="302">
        <v>1.6698456374147435</v>
      </c>
      <c r="H299" s="302">
        <f t="shared" ref="H299:H306" si="98">SUM(F299:G299)</f>
        <v>3.2676643441294599</v>
      </c>
      <c r="I299" s="303"/>
      <c r="J299" s="302">
        <v>2.2356804746893442</v>
      </c>
      <c r="K299" s="302">
        <v>2.1550816338210814</v>
      </c>
      <c r="L299" s="302">
        <f t="shared" ref="L299:L306" si="99">SUM(J299:K299)</f>
        <v>4.390762108510426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1.5750476550791532</v>
      </c>
      <c r="C300" s="302">
        <v>2.4272843386583118</v>
      </c>
      <c r="D300" s="302">
        <f t="shared" si="97"/>
        <v>4.0023319937374655</v>
      </c>
      <c r="E300" s="303"/>
      <c r="F300" s="302">
        <v>2.0805691290730151</v>
      </c>
      <c r="G300" s="302">
        <v>2.1552979805372523</v>
      </c>
      <c r="H300" s="302">
        <f t="shared" si="98"/>
        <v>4.2358671096102674</v>
      </c>
      <c r="I300" s="303"/>
      <c r="J300" s="302">
        <v>2.5560165183742782</v>
      </c>
      <c r="K300" s="302">
        <v>2.2016574784480443</v>
      </c>
      <c r="L300" s="302">
        <f t="shared" si="99"/>
        <v>4.7576739968223229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2.6469510415287267</v>
      </c>
      <c r="C301" s="302">
        <v>1.8180578527172191</v>
      </c>
      <c r="D301" s="302">
        <f t="shared" si="97"/>
        <v>4.4650088942459458</v>
      </c>
      <c r="E301" s="303"/>
      <c r="F301" s="302">
        <v>2.7065314208675777</v>
      </c>
      <c r="G301" s="302">
        <v>1.7930843861517571</v>
      </c>
      <c r="H301" s="302">
        <f t="shared" si="98"/>
        <v>4.4996158070193353</v>
      </c>
      <c r="I301" s="303"/>
      <c r="J301" s="302">
        <v>2.9533343822251172</v>
      </c>
      <c r="K301" s="302">
        <v>2.2418036826620447</v>
      </c>
      <c r="L301" s="302">
        <f t="shared" si="99"/>
        <v>5.1951380648871623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0.21612742924546208</v>
      </c>
      <c r="C302" s="302">
        <v>1.2173006143216598</v>
      </c>
      <c r="D302" s="302">
        <f t="shared" si="97"/>
        <v>1.4334280435671218</v>
      </c>
      <c r="E302" s="303"/>
      <c r="F302" s="302">
        <v>0.30669724902743617</v>
      </c>
      <c r="G302" s="302">
        <v>0.65971755692437883</v>
      </c>
      <c r="H302" s="302">
        <f t="shared" si="98"/>
        <v>0.96641480595181495</v>
      </c>
      <c r="I302" s="303"/>
      <c r="J302" s="302">
        <v>0.62693894347872026</v>
      </c>
      <c r="K302" s="302">
        <v>0.60300211643885293</v>
      </c>
      <c r="L302" s="302">
        <f t="shared" si="99"/>
        <v>1.2299410599175733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1.8035674303873759</v>
      </c>
      <c r="C303" s="302">
        <v>0.59795349089086813</v>
      </c>
      <c r="D303" s="302">
        <f t="shared" si="97"/>
        <v>2.401520921278244</v>
      </c>
      <c r="E303" s="303"/>
      <c r="F303" s="302">
        <v>1.8220536451983387</v>
      </c>
      <c r="G303" s="302">
        <v>0.53020833237852849</v>
      </c>
      <c r="H303" s="302">
        <f t="shared" si="98"/>
        <v>2.3522619775768669</v>
      </c>
      <c r="I303" s="303"/>
      <c r="J303" s="302">
        <v>2.1679685538348101</v>
      </c>
      <c r="K303" s="302">
        <v>0.6414474228477326</v>
      </c>
      <c r="L303" s="302">
        <f t="shared" si="99"/>
        <v>2.8094159766825428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1.0136660378260487</v>
      </c>
      <c r="C304" s="302">
        <v>1.6455746554236539</v>
      </c>
      <c r="D304" s="302">
        <f t="shared" si="97"/>
        <v>2.6592406932497026</v>
      </c>
      <c r="E304" s="303"/>
      <c r="F304" s="302">
        <v>1.0442621083744703</v>
      </c>
      <c r="G304" s="302">
        <v>1.3937772453567054</v>
      </c>
      <c r="H304" s="302">
        <f t="shared" si="98"/>
        <v>2.4380393537311758</v>
      </c>
      <c r="I304" s="303"/>
      <c r="J304" s="302">
        <v>1.6104483757547556</v>
      </c>
      <c r="K304" s="302">
        <v>2.0327371241629701</v>
      </c>
      <c r="L304" s="302">
        <f t="shared" si="99"/>
        <v>3.6431854999177258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0.32582968834889503</v>
      </c>
      <c r="C305" s="302">
        <v>2.1068347383262589</v>
      </c>
      <c r="D305" s="302">
        <f t="shared" si="97"/>
        <v>2.4326644266751538</v>
      </c>
      <c r="E305" s="303"/>
      <c r="F305" s="302">
        <v>0.27547660647229261</v>
      </c>
      <c r="G305" s="302">
        <v>1.4954157517796924</v>
      </c>
      <c r="H305" s="302">
        <f t="shared" si="98"/>
        <v>1.7708923582519851</v>
      </c>
      <c r="I305" s="303"/>
      <c r="J305" s="302">
        <v>0.55691287310718995</v>
      </c>
      <c r="K305" s="302">
        <v>1.6040181169535435</v>
      </c>
      <c r="L305" s="302">
        <f t="shared" si="99"/>
        <v>2.1609309900607334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4.6546695117680867</v>
      </c>
      <c r="C306" s="302">
        <v>7.4090173190275257</v>
      </c>
      <c r="D306" s="302">
        <f t="shared" si="97"/>
        <v>12.063686830795612</v>
      </c>
      <c r="E306" s="303"/>
      <c r="F306" s="302">
        <v>3.53980651584176</v>
      </c>
      <c r="G306" s="302">
        <v>5.563663495405696</v>
      </c>
      <c r="H306" s="302">
        <f t="shared" si="98"/>
        <v>9.103470011247456</v>
      </c>
      <c r="I306" s="303"/>
      <c r="J306" s="302">
        <v>2.7418290859205139</v>
      </c>
      <c r="K306" s="302">
        <v>6.3845240234865104</v>
      </c>
      <c r="L306" s="302">
        <f t="shared" si="99"/>
        <v>9.1263531094070238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14.164548341840366</v>
      </c>
      <c r="C308" s="311">
        <f t="shared" ref="C308:D308" si="100">SUM(C298:C306)</f>
        <v>20.668451658159647</v>
      </c>
      <c r="D308" s="311">
        <f t="shared" si="100"/>
        <v>34.833000000000006</v>
      </c>
      <c r="E308" s="311"/>
      <c r="F308" s="311">
        <f t="shared" ref="F308:H308" si="101">SUM(F298:F306)</f>
        <v>14.563965655894126</v>
      </c>
      <c r="G308" s="311">
        <f t="shared" si="101"/>
        <v>16.748034344105861</v>
      </c>
      <c r="H308" s="311">
        <f t="shared" si="101"/>
        <v>31.311999999999987</v>
      </c>
      <c r="I308" s="311"/>
      <c r="J308" s="311">
        <f t="shared" ref="J308:L308" si="102">SUM(J298:J306)</f>
        <v>17.064854023658732</v>
      </c>
      <c r="K308" s="311">
        <f t="shared" si="102"/>
        <v>19.61314597634124</v>
      </c>
      <c r="L308" s="311">
        <f t="shared" si="102"/>
        <v>36.677999999999969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0.47896855900783269</v>
      </c>
      <c r="C315" s="302">
        <v>0.43249270331396689</v>
      </c>
      <c r="D315" s="302">
        <f>SUM(B315:C315)</f>
        <v>0.91146126232179958</v>
      </c>
      <c r="E315" s="303"/>
      <c r="F315" s="302">
        <v>0.70951232339982728</v>
      </c>
      <c r="G315" s="302">
        <v>0.64113409627309537</v>
      </c>
      <c r="H315" s="302">
        <f>SUM(F315:G315)</f>
        <v>1.3506464196729226</v>
      </c>
      <c r="I315" s="303"/>
      <c r="J315" s="302">
        <v>0.80272531786887868</v>
      </c>
      <c r="K315" s="302">
        <v>0.60872980488036033</v>
      </c>
      <c r="L315" s="302">
        <f>SUM(J315:K315)</f>
        <v>1.4114551227492389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1.6492314466620943</v>
      </c>
      <c r="C316" s="302">
        <v>0.73320837597833177</v>
      </c>
      <c r="D316" s="302">
        <f t="shared" ref="D316:D323" si="103">SUM(B316:C316)</f>
        <v>2.3824398226404262</v>
      </c>
      <c r="E316" s="303"/>
      <c r="F316" s="302">
        <v>2.5168693647948914</v>
      </c>
      <c r="G316" s="302">
        <v>1.2343451920178705</v>
      </c>
      <c r="H316" s="302">
        <f t="shared" ref="H316:H323" si="104">SUM(F316:G316)</f>
        <v>3.7512145568127622</v>
      </c>
      <c r="I316" s="303"/>
      <c r="J316" s="302">
        <v>2.9332208718542603</v>
      </c>
      <c r="K316" s="302">
        <v>1.2796865180978738</v>
      </c>
      <c r="L316" s="302">
        <f t="shared" ref="L316:L323" si="105">SUM(J316:K316)</f>
        <v>4.2129073899521341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1.8667876757784152</v>
      </c>
      <c r="C317" s="302">
        <v>2.2423265605536038</v>
      </c>
      <c r="D317" s="302">
        <f t="shared" si="103"/>
        <v>4.1091142363320188</v>
      </c>
      <c r="E317" s="303"/>
      <c r="F317" s="302">
        <v>2.5499777528980521</v>
      </c>
      <c r="G317" s="302">
        <v>2.9139665325365689</v>
      </c>
      <c r="H317" s="302">
        <f t="shared" si="104"/>
        <v>5.4639442854346214</v>
      </c>
      <c r="I317" s="303"/>
      <c r="J317" s="302">
        <v>3.2547190693840813</v>
      </c>
      <c r="K317" s="302">
        <v>2.7669827439939709</v>
      </c>
      <c r="L317" s="302">
        <f t="shared" si="105"/>
        <v>6.0217018133780522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4.2378678152463216</v>
      </c>
      <c r="C318" s="302">
        <v>2.1547843541424263</v>
      </c>
      <c r="D318" s="302">
        <f t="shared" si="103"/>
        <v>6.3926521693887484</v>
      </c>
      <c r="E318" s="303"/>
      <c r="F318" s="302">
        <v>4.4306971257895533</v>
      </c>
      <c r="G318" s="302">
        <v>2.6577220380722975</v>
      </c>
      <c r="H318" s="302">
        <f t="shared" si="104"/>
        <v>7.0884191638618503</v>
      </c>
      <c r="I318" s="303"/>
      <c r="J318" s="302">
        <v>3.1020611819131538</v>
      </c>
      <c r="K318" s="302">
        <v>2.6444146524923746</v>
      </c>
      <c r="L318" s="302">
        <f t="shared" si="105"/>
        <v>5.746475834405528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3.6099949225118874E-2</v>
      </c>
      <c r="C319" s="302">
        <v>0.10327456545268493</v>
      </c>
      <c r="D319" s="302">
        <f t="shared" si="103"/>
        <v>0.13937451467780382</v>
      </c>
      <c r="E319" s="303"/>
      <c r="F319" s="302">
        <v>4.5720652928315161E-2</v>
      </c>
      <c r="G319" s="302">
        <v>0.14050480221599335</v>
      </c>
      <c r="H319" s="302">
        <f t="shared" si="104"/>
        <v>0.18622545514430849</v>
      </c>
      <c r="I319" s="303"/>
      <c r="J319" s="302">
        <v>0.10737403371955938</v>
      </c>
      <c r="K319" s="302">
        <v>0.1297013121243123</v>
      </c>
      <c r="L319" s="302">
        <f t="shared" si="105"/>
        <v>0.23707534584387169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0.57353749660895326</v>
      </c>
      <c r="C320" s="302">
        <v>0.12608792119928663</v>
      </c>
      <c r="D320" s="302">
        <f t="shared" si="103"/>
        <v>0.69962541780823995</v>
      </c>
      <c r="E320" s="303"/>
      <c r="F320" s="302">
        <v>0.63618670464114757</v>
      </c>
      <c r="G320" s="302">
        <v>0.15727245585015445</v>
      </c>
      <c r="H320" s="302">
        <f t="shared" si="104"/>
        <v>0.79345916049130205</v>
      </c>
      <c r="I320" s="303"/>
      <c r="J320" s="302">
        <v>0.68775581573850486</v>
      </c>
      <c r="K320" s="302">
        <v>0.15430190204213257</v>
      </c>
      <c r="L320" s="302">
        <f t="shared" si="105"/>
        <v>0.84205771778063743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0.34806714291255014</v>
      </c>
      <c r="C321" s="302">
        <v>0.18705476601739532</v>
      </c>
      <c r="D321" s="302">
        <f t="shared" si="103"/>
        <v>0.53512190892994549</v>
      </c>
      <c r="E321" s="303"/>
      <c r="F321" s="302">
        <v>0.40154804537899852</v>
      </c>
      <c r="G321" s="302">
        <v>0.21931428089508834</v>
      </c>
      <c r="H321" s="302">
        <f t="shared" si="104"/>
        <v>0.62086232627408688</v>
      </c>
      <c r="I321" s="303"/>
      <c r="J321" s="302">
        <v>0.47407235998692149</v>
      </c>
      <c r="K321" s="302">
        <v>0.30652228634838546</v>
      </c>
      <c r="L321" s="302">
        <f t="shared" si="105"/>
        <v>0.78059464633530695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3.8297659197717548E-2</v>
      </c>
      <c r="C322" s="302">
        <v>6.4471264816956697E-2</v>
      </c>
      <c r="D322" s="302">
        <f t="shared" si="103"/>
        <v>0.10276892401467425</v>
      </c>
      <c r="E322" s="303"/>
      <c r="F322" s="302">
        <v>3.6719407479283796E-2</v>
      </c>
      <c r="G322" s="302">
        <v>6.5680895833947747E-2</v>
      </c>
      <c r="H322" s="302">
        <f t="shared" si="104"/>
        <v>0.10240030331323155</v>
      </c>
      <c r="I322" s="303"/>
      <c r="J322" s="302">
        <v>6.9744669954721325E-2</v>
      </c>
      <c r="K322" s="302">
        <v>5.9633477435629599E-2</v>
      </c>
      <c r="L322" s="302">
        <f t="shared" si="105"/>
        <v>0.12937814739035092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0.41328530747230802</v>
      </c>
      <c r="C323" s="302">
        <v>0.238156436414039</v>
      </c>
      <c r="D323" s="302">
        <f t="shared" si="103"/>
        <v>0.65144174388634701</v>
      </c>
      <c r="E323" s="303"/>
      <c r="F323" s="302">
        <v>0.43300154192340479</v>
      </c>
      <c r="G323" s="302">
        <v>0.21682678707149139</v>
      </c>
      <c r="H323" s="302">
        <f t="shared" si="104"/>
        <v>0.64982832899489618</v>
      </c>
      <c r="I323" s="303"/>
      <c r="J323" s="302">
        <v>0.52521946311472034</v>
      </c>
      <c r="K323" s="302">
        <v>0.18513451905019374</v>
      </c>
      <c r="L323" s="302">
        <f t="shared" si="105"/>
        <v>0.71035398216491408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9.6421430521113098</v>
      </c>
      <c r="C325" s="311">
        <f t="shared" ref="C325:D325" si="106">SUM(C315:C323)</f>
        <v>6.2818569478886905</v>
      </c>
      <c r="D325" s="311">
        <f t="shared" si="106"/>
        <v>15.924000000000003</v>
      </c>
      <c r="E325" s="311"/>
      <c r="F325" s="311">
        <f t="shared" ref="F325:H325" si="107">SUM(F315:F323)</f>
        <v>11.760232919233474</v>
      </c>
      <c r="G325" s="311">
        <f t="shared" si="107"/>
        <v>8.2467670807665066</v>
      </c>
      <c r="H325" s="311">
        <f t="shared" si="107"/>
        <v>20.006999999999984</v>
      </c>
      <c r="I325" s="311"/>
      <c r="J325" s="311">
        <f t="shared" ref="J325:L325" si="108">SUM(J315:J323)</f>
        <v>11.956892783534801</v>
      </c>
      <c r="K325" s="311">
        <f t="shared" si="108"/>
        <v>8.1351072164652329</v>
      </c>
      <c r="L325" s="311">
        <f t="shared" si="108"/>
        <v>20.092000000000034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0.4653918399431799</v>
      </c>
      <c r="C332" s="302">
        <v>0.58799777144014143</v>
      </c>
      <c r="D332" s="302">
        <f>SUM(B332:C332)</f>
        <v>1.0533896113833214</v>
      </c>
      <c r="E332" s="303"/>
      <c r="F332" s="302">
        <v>0.54261915029879038</v>
      </c>
      <c r="G332" s="302">
        <v>0.49861693430458037</v>
      </c>
      <c r="H332" s="302">
        <f>SUM(F332:G332)</f>
        <v>1.0412360846033708</v>
      </c>
      <c r="I332" s="303"/>
      <c r="J332" s="302">
        <v>0.64313907741726439</v>
      </c>
      <c r="K332" s="302">
        <v>0.48223593760072747</v>
      </c>
      <c r="L332" s="302">
        <f>SUM(J332:K332)</f>
        <v>1.1253750150179918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12.202849638567448</v>
      </c>
      <c r="C333" s="302">
        <v>6.7379033285895282</v>
      </c>
      <c r="D333" s="302">
        <f t="shared" ref="D333:D340" si="109">SUM(B333:C333)</f>
        <v>18.940752967156975</v>
      </c>
      <c r="E333" s="303"/>
      <c r="F333" s="302">
        <v>12.985136227426976</v>
      </c>
      <c r="G333" s="302">
        <v>6.2175105965820325</v>
      </c>
      <c r="H333" s="302">
        <f t="shared" ref="H333:H340" si="110">SUM(F333:G333)</f>
        <v>19.202646824009008</v>
      </c>
      <c r="I333" s="303"/>
      <c r="J333" s="302">
        <v>15.090249509156052</v>
      </c>
      <c r="K333" s="302">
        <v>6.5749772922996002</v>
      </c>
      <c r="L333" s="302">
        <f t="shared" ref="L333:L340" si="111">SUM(J333:K333)</f>
        <v>21.665226801455653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1.7818822739553362</v>
      </c>
      <c r="C334" s="302">
        <v>1.6928100666877481</v>
      </c>
      <c r="D334" s="302">
        <f t="shared" si="109"/>
        <v>3.4746923406430845</v>
      </c>
      <c r="E334" s="303"/>
      <c r="F334" s="302">
        <v>1.7925466930488692</v>
      </c>
      <c r="G334" s="302">
        <v>1.4549458242634501</v>
      </c>
      <c r="H334" s="302">
        <f t="shared" si="110"/>
        <v>3.2474925173123195</v>
      </c>
      <c r="I334" s="303"/>
      <c r="J334" s="302">
        <v>1.9097297169159717</v>
      </c>
      <c r="K334" s="302">
        <v>1.0955430672260715</v>
      </c>
      <c r="L334" s="302">
        <f t="shared" si="111"/>
        <v>3.0052727841420435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2.492812620585581</v>
      </c>
      <c r="C335" s="302">
        <v>0.78004640222977761</v>
      </c>
      <c r="D335" s="302">
        <f t="shared" si="109"/>
        <v>3.2728590228153585</v>
      </c>
      <c r="E335" s="303"/>
      <c r="F335" s="302">
        <v>1.980504757099395</v>
      </c>
      <c r="G335" s="302">
        <v>0.56071990840569386</v>
      </c>
      <c r="H335" s="302">
        <f t="shared" si="110"/>
        <v>2.541224665505089</v>
      </c>
      <c r="I335" s="303"/>
      <c r="J335" s="302">
        <v>0.92255420988483816</v>
      </c>
      <c r="K335" s="302">
        <v>0.52223623591729984</v>
      </c>
      <c r="L335" s="302">
        <f t="shared" si="111"/>
        <v>1.4447904458021381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0.30004350733306584</v>
      </c>
      <c r="C336" s="302">
        <v>0.50219859506079301</v>
      </c>
      <c r="D336" s="302">
        <f t="shared" si="109"/>
        <v>0.80224210239385885</v>
      </c>
      <c r="E336" s="303"/>
      <c r="F336" s="302">
        <v>0.22851345519227995</v>
      </c>
      <c r="G336" s="302">
        <v>0.27810856100778014</v>
      </c>
      <c r="H336" s="302">
        <f t="shared" si="110"/>
        <v>0.50662201620006009</v>
      </c>
      <c r="I336" s="303"/>
      <c r="J336" s="302">
        <v>9.4502429460990814E-2</v>
      </c>
      <c r="K336" s="302">
        <v>0.25564229939197819</v>
      </c>
      <c r="L336" s="302">
        <f t="shared" si="111"/>
        <v>0.35014472885296899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8.4478676429570587</v>
      </c>
      <c r="C337" s="302">
        <v>1.3427464576630903</v>
      </c>
      <c r="D337" s="302">
        <f t="shared" si="109"/>
        <v>9.7906141006201484</v>
      </c>
      <c r="E337" s="303"/>
      <c r="F337" s="302">
        <v>7.1672561777386035</v>
      </c>
      <c r="G337" s="302">
        <v>1.0486006654047173</v>
      </c>
      <c r="H337" s="302">
        <f t="shared" si="110"/>
        <v>8.215856843143321</v>
      </c>
      <c r="I337" s="303"/>
      <c r="J337" s="302">
        <v>7.7412110635990929</v>
      </c>
      <c r="K337" s="302">
        <v>1.1940075371690153</v>
      </c>
      <c r="L337" s="302">
        <f t="shared" si="111"/>
        <v>8.935218600768108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0.19200189110536917</v>
      </c>
      <c r="C338" s="302">
        <v>0.12750270776015102</v>
      </c>
      <c r="D338" s="302">
        <f t="shared" si="109"/>
        <v>0.31950459886552018</v>
      </c>
      <c r="E338" s="303"/>
      <c r="F338" s="302">
        <v>0.15363264402516025</v>
      </c>
      <c r="G338" s="302">
        <v>7.63570440221462E-2</v>
      </c>
      <c r="H338" s="302">
        <f t="shared" si="110"/>
        <v>0.22998968804730646</v>
      </c>
      <c r="I338" s="303"/>
      <c r="J338" s="302">
        <v>0.14022365234785428</v>
      </c>
      <c r="K338" s="302">
        <v>0.10151946325823494</v>
      </c>
      <c r="L338" s="302">
        <f t="shared" si="111"/>
        <v>0.24174311560608922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0.14952178194811463</v>
      </c>
      <c r="C339" s="302">
        <v>0.8083057253236966</v>
      </c>
      <c r="D339" s="302">
        <f t="shared" si="109"/>
        <v>0.95782750727181121</v>
      </c>
      <c r="E339" s="303"/>
      <c r="F339" s="302">
        <v>0.15766275784440567</v>
      </c>
      <c r="G339" s="302">
        <v>0.50510173491881316</v>
      </c>
      <c r="H339" s="302">
        <f t="shared" si="110"/>
        <v>0.6627644927632188</v>
      </c>
      <c r="I339" s="303"/>
      <c r="J339" s="302">
        <v>0.1563386171209504</v>
      </c>
      <c r="K339" s="302">
        <v>0.59251082812603328</v>
      </c>
      <c r="L339" s="302">
        <f t="shared" si="111"/>
        <v>0.74884944524698371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2.373392071336371</v>
      </c>
      <c r="C340" s="302">
        <v>0.39672567751357235</v>
      </c>
      <c r="D340" s="302">
        <f t="shared" si="109"/>
        <v>2.7701177488499433</v>
      </c>
      <c r="E340" s="303"/>
      <c r="F340" s="302">
        <v>1.6085020468173825</v>
      </c>
      <c r="G340" s="302">
        <v>0.19366482159896203</v>
      </c>
      <c r="H340" s="302">
        <f t="shared" si="110"/>
        <v>1.8021668684163445</v>
      </c>
      <c r="I340" s="303"/>
      <c r="J340" s="302">
        <v>0.64436965443109118</v>
      </c>
      <c r="K340" s="302">
        <v>0.21200940867689383</v>
      </c>
      <c r="L340" s="302">
        <f t="shared" si="111"/>
        <v>0.85637906310798506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28.405763267731523</v>
      </c>
      <c r="C342" s="311">
        <f t="shared" ref="C342:D342" si="112">SUM(C332:C340)</f>
        <v>12.976236732268498</v>
      </c>
      <c r="D342" s="311">
        <f t="shared" si="112"/>
        <v>41.382000000000012</v>
      </c>
      <c r="E342" s="311"/>
      <c r="F342" s="311">
        <f t="shared" ref="F342:H342" si="113">SUM(F332:F340)</f>
        <v>26.616373909491863</v>
      </c>
      <c r="G342" s="311">
        <f t="shared" si="113"/>
        <v>10.833626090508176</v>
      </c>
      <c r="H342" s="311">
        <f t="shared" si="113"/>
        <v>37.450000000000031</v>
      </c>
      <c r="I342" s="311"/>
      <c r="J342" s="311">
        <f t="shared" ref="J342:L342" si="114">SUM(J332:J340)</f>
        <v>27.342317930334104</v>
      </c>
      <c r="K342" s="311">
        <f t="shared" si="114"/>
        <v>11.030682069665852</v>
      </c>
      <c r="L342" s="311">
        <f t="shared" si="114"/>
        <v>38.372999999999962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1.6630521002738907</v>
      </c>
      <c r="C349" s="302">
        <v>0.69998486123278081</v>
      </c>
      <c r="D349" s="302">
        <f>SUM(B349:C349)</f>
        <v>2.3630369615066718</v>
      </c>
      <c r="E349" s="303"/>
      <c r="F349" s="302">
        <v>1.7952059424419462</v>
      </c>
      <c r="G349" s="302">
        <v>0.71363230195714333</v>
      </c>
      <c r="H349" s="302">
        <f>SUM(F349:G349)</f>
        <v>2.5088382443990893</v>
      </c>
      <c r="I349" s="303"/>
      <c r="J349" s="302">
        <v>2.4375578032317362</v>
      </c>
      <c r="K349" s="302">
        <v>0.76238065791437248</v>
      </c>
      <c r="L349" s="302">
        <f>SUM(J349:K349)</f>
        <v>3.1999384611461088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12.279990996840064</v>
      </c>
      <c r="C350" s="302">
        <v>3.6974893229821131</v>
      </c>
      <c r="D350" s="302">
        <f t="shared" ref="D350:D357" si="115">SUM(B350:C350)</f>
        <v>15.977480319822178</v>
      </c>
      <c r="E350" s="303"/>
      <c r="F350" s="302">
        <v>12.663280828177809</v>
      </c>
      <c r="G350" s="302">
        <v>4.1137016296641367</v>
      </c>
      <c r="H350" s="302">
        <f t="shared" ref="H350:H357" si="116">SUM(F350:G350)</f>
        <v>16.776982457841946</v>
      </c>
      <c r="I350" s="303"/>
      <c r="J350" s="302">
        <v>16.344671536836003</v>
      </c>
      <c r="K350" s="302">
        <v>4.6203756098018367</v>
      </c>
      <c r="L350" s="302">
        <f t="shared" ref="L350:L357" si="117">SUM(J350:K350)</f>
        <v>20.96504714663784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5.2336943768756159</v>
      </c>
      <c r="C351" s="302">
        <v>1.845133558273685</v>
      </c>
      <c r="D351" s="302">
        <f t="shared" si="115"/>
        <v>7.0788279351493006</v>
      </c>
      <c r="E351" s="303"/>
      <c r="F351" s="302">
        <v>5.3407076724836733</v>
      </c>
      <c r="G351" s="302">
        <v>1.8886378362553708</v>
      </c>
      <c r="H351" s="302">
        <f t="shared" si="116"/>
        <v>7.2293455087390441</v>
      </c>
      <c r="I351" s="303"/>
      <c r="J351" s="302">
        <v>6.3052275259324961</v>
      </c>
      <c r="K351" s="302">
        <v>1.8762073101222085</v>
      </c>
      <c r="L351" s="302">
        <f t="shared" si="117"/>
        <v>8.181434836054704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5.6015400704255152</v>
      </c>
      <c r="C352" s="302">
        <v>1.3719022573419166</v>
      </c>
      <c r="D352" s="302">
        <f t="shared" si="115"/>
        <v>6.9734423277674313</v>
      </c>
      <c r="E352" s="303"/>
      <c r="F352" s="302">
        <v>4.5770004887015654</v>
      </c>
      <c r="G352" s="302">
        <v>1.3006378658911819</v>
      </c>
      <c r="H352" s="302">
        <f t="shared" si="116"/>
        <v>5.8776383545927473</v>
      </c>
      <c r="I352" s="303"/>
      <c r="J352" s="302">
        <v>3.1993611368444945</v>
      </c>
      <c r="K352" s="302">
        <v>1.3842407458788837</v>
      </c>
      <c r="L352" s="302">
        <f t="shared" si="117"/>
        <v>4.5836018827233787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0.39325119205566872</v>
      </c>
      <c r="C353" s="302">
        <v>0.41003878585813197</v>
      </c>
      <c r="D353" s="302">
        <f t="shared" si="115"/>
        <v>0.80328997791380075</v>
      </c>
      <c r="E353" s="303"/>
      <c r="F353" s="302">
        <v>0.29547455581215831</v>
      </c>
      <c r="G353" s="302">
        <v>0.29186801162932663</v>
      </c>
      <c r="H353" s="302">
        <f t="shared" si="116"/>
        <v>0.58734256744148494</v>
      </c>
      <c r="I353" s="303"/>
      <c r="J353" s="302">
        <v>0.23601206629402705</v>
      </c>
      <c r="K353" s="302">
        <v>0.25807703866077408</v>
      </c>
      <c r="L353" s="302">
        <f t="shared" si="117"/>
        <v>0.49408910495480113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18.053979962259191</v>
      </c>
      <c r="C354" s="302">
        <v>2.5298163234185305</v>
      </c>
      <c r="D354" s="302">
        <f t="shared" si="115"/>
        <v>20.583796285677721</v>
      </c>
      <c r="E354" s="303"/>
      <c r="F354" s="302">
        <v>15.923793116419288</v>
      </c>
      <c r="G354" s="302">
        <v>2.5077414883078419</v>
      </c>
      <c r="H354" s="302">
        <f t="shared" si="116"/>
        <v>18.43153460472713</v>
      </c>
      <c r="I354" s="303"/>
      <c r="J354" s="302">
        <v>18.621472941701036</v>
      </c>
      <c r="K354" s="302">
        <v>3.6571424124919312</v>
      </c>
      <c r="L354" s="302">
        <f t="shared" si="117"/>
        <v>22.278615354192969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0.65889044050028356</v>
      </c>
      <c r="C355" s="302">
        <v>0.18069251333467629</v>
      </c>
      <c r="D355" s="302">
        <f t="shared" si="115"/>
        <v>0.83958295383495984</v>
      </c>
      <c r="E355" s="303"/>
      <c r="F355" s="302">
        <v>0.54703676456429751</v>
      </c>
      <c r="G355" s="302">
        <v>0.15143952059329097</v>
      </c>
      <c r="H355" s="302">
        <f t="shared" si="116"/>
        <v>0.69847628515758853</v>
      </c>
      <c r="I355" s="303"/>
      <c r="J355" s="302">
        <v>0.64099891213690341</v>
      </c>
      <c r="K355" s="302">
        <v>0.18683871727032322</v>
      </c>
      <c r="L355" s="302">
        <f t="shared" si="117"/>
        <v>0.82783762940722661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0.18885315392545121</v>
      </c>
      <c r="C356" s="302">
        <v>0.156455399615584</v>
      </c>
      <c r="D356" s="302">
        <f t="shared" si="115"/>
        <v>0.34530855354103518</v>
      </c>
      <c r="E356" s="303"/>
      <c r="F356" s="302">
        <v>0.13743224143365637</v>
      </c>
      <c r="G356" s="302">
        <v>0.12934319144861633</v>
      </c>
      <c r="H356" s="302">
        <f t="shared" si="116"/>
        <v>0.26677543288227268</v>
      </c>
      <c r="I356" s="303"/>
      <c r="J356" s="302">
        <v>8.1696631325218511E-2</v>
      </c>
      <c r="K356" s="302">
        <v>9.8999152536939167E-2</v>
      </c>
      <c r="L356" s="302">
        <f t="shared" si="117"/>
        <v>0.18069578386215768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1.1027619733455396</v>
      </c>
      <c r="C357" s="302">
        <v>0.47147271144143271</v>
      </c>
      <c r="D357" s="302">
        <f t="shared" si="115"/>
        <v>1.5742346847869724</v>
      </c>
      <c r="E357" s="303"/>
      <c r="F357" s="302">
        <v>0.7744425038262418</v>
      </c>
      <c r="G357" s="302">
        <v>0.36062404039249457</v>
      </c>
      <c r="H357" s="302">
        <f t="shared" si="116"/>
        <v>1.1350665442187364</v>
      </c>
      <c r="I357" s="303"/>
      <c r="J357" s="302">
        <v>0.42086819392468705</v>
      </c>
      <c r="K357" s="302">
        <v>0.2898716070961202</v>
      </c>
      <c r="L357" s="302">
        <f t="shared" si="117"/>
        <v>0.71073980102080725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45.17601426650122</v>
      </c>
      <c r="C359" s="311">
        <f t="shared" ref="C359:D359" si="118">SUM(C349:C357)</f>
        <v>11.362985733498853</v>
      </c>
      <c r="D359" s="311">
        <f t="shared" si="118"/>
        <v>56.539000000000073</v>
      </c>
      <c r="E359" s="311"/>
      <c r="F359" s="311">
        <f t="shared" ref="F359:H359" si="119">SUM(F349:F357)</f>
        <v>42.054374113860639</v>
      </c>
      <c r="G359" s="311">
        <f t="shared" si="119"/>
        <v>11.4576258861394</v>
      </c>
      <c r="H359" s="311">
        <f t="shared" si="119"/>
        <v>53.512000000000043</v>
      </c>
      <c r="I359" s="311"/>
      <c r="J359" s="311">
        <f t="shared" ref="J359:L359" si="120">SUM(J349:J357)</f>
        <v>48.287866748226598</v>
      </c>
      <c r="K359" s="311">
        <f t="shared" si="120"/>
        <v>13.134133251773388</v>
      </c>
      <c r="L359" s="311">
        <f t="shared" si="120"/>
        <v>61.42199999999999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0.37006564151255783</v>
      </c>
      <c r="C366" s="302">
        <v>0.56146290801423915</v>
      </c>
      <c r="D366" s="302">
        <f>SUM(B366:C366)</f>
        <v>0.93152854952679698</v>
      </c>
      <c r="E366" s="303"/>
      <c r="F366" s="302">
        <v>0.3861634935739513</v>
      </c>
      <c r="G366" s="302">
        <v>0.64905306003531338</v>
      </c>
      <c r="H366" s="302">
        <f>SUM(F366:G366)</f>
        <v>1.0352165536092648</v>
      </c>
      <c r="I366" s="303"/>
      <c r="J366" s="302">
        <v>0.44112195673752719</v>
      </c>
      <c r="K366" s="302">
        <v>0.69280194213327972</v>
      </c>
      <c r="L366" s="302">
        <f>SUM(J366:K366)</f>
        <v>1.1339238988708069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0.78005830444098956</v>
      </c>
      <c r="C367" s="302">
        <v>0.82012321718671444</v>
      </c>
      <c r="D367" s="302">
        <f t="shared" ref="D367:D374" si="121">SUM(B367:C367)</f>
        <v>1.600181521627704</v>
      </c>
      <c r="E367" s="303"/>
      <c r="F367" s="302">
        <v>0.87990624033056086</v>
      </c>
      <c r="G367" s="302">
        <v>1.1021688822516458</v>
      </c>
      <c r="H367" s="302">
        <f t="shared" ref="H367:H374" si="122">SUM(F367:G367)</f>
        <v>1.9820751225822066</v>
      </c>
      <c r="I367" s="303"/>
      <c r="J367" s="302">
        <v>0.96174972950451465</v>
      </c>
      <c r="K367" s="302">
        <v>1.1583455493185557</v>
      </c>
      <c r="L367" s="302">
        <f t="shared" ref="L367:L374" si="123">SUM(J367:K367)</f>
        <v>2.1200952788230705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1.209829766724777</v>
      </c>
      <c r="C368" s="302">
        <v>1.5993162316325482</v>
      </c>
      <c r="D368" s="302">
        <f t="shared" si="121"/>
        <v>2.8091459983573253</v>
      </c>
      <c r="E368" s="303"/>
      <c r="F368" s="302">
        <v>1.2501632354650081</v>
      </c>
      <c r="G368" s="302">
        <v>2.0834993537697688</v>
      </c>
      <c r="H368" s="302">
        <f t="shared" si="122"/>
        <v>3.3336625892347769</v>
      </c>
      <c r="I368" s="303"/>
      <c r="J368" s="302">
        <v>1.2663197481256407</v>
      </c>
      <c r="K368" s="302">
        <v>1.9235464344504065</v>
      </c>
      <c r="L368" s="302">
        <f t="shared" si="123"/>
        <v>3.189866182576047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1.7886910895327979</v>
      </c>
      <c r="C369" s="302">
        <v>0.69801867119111705</v>
      </c>
      <c r="D369" s="302">
        <f t="shared" si="121"/>
        <v>2.4867097607239148</v>
      </c>
      <c r="E369" s="303"/>
      <c r="F369" s="302">
        <v>1.4215003188780018</v>
      </c>
      <c r="G369" s="302">
        <v>0.70574291546359569</v>
      </c>
      <c r="H369" s="302">
        <f t="shared" si="122"/>
        <v>2.1272432343415977</v>
      </c>
      <c r="I369" s="303"/>
      <c r="J369" s="302">
        <v>1.2743938843558227</v>
      </c>
      <c r="K369" s="302">
        <v>0.77689560050687723</v>
      </c>
      <c r="L369" s="302">
        <f t="shared" si="123"/>
        <v>2.0512894848626999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0.29877873289884715</v>
      </c>
      <c r="C370" s="302">
        <v>0.96703105219025864</v>
      </c>
      <c r="D370" s="302">
        <f t="shared" si="121"/>
        <v>1.2658097850891057</v>
      </c>
      <c r="E370" s="303"/>
      <c r="F370" s="302">
        <v>0.29170228867617165</v>
      </c>
      <c r="G370" s="302">
        <v>0.8205252315500311</v>
      </c>
      <c r="H370" s="302">
        <f t="shared" si="122"/>
        <v>1.1122275202262029</v>
      </c>
      <c r="I370" s="303"/>
      <c r="J370" s="302">
        <v>0.35434874750846701</v>
      </c>
      <c r="K370" s="302">
        <v>0.74771708614110621</v>
      </c>
      <c r="L370" s="302">
        <f t="shared" si="123"/>
        <v>1.1020658336495732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1.099425910354396</v>
      </c>
      <c r="C371" s="302">
        <v>0.60091904688793263</v>
      </c>
      <c r="D371" s="302">
        <f t="shared" si="121"/>
        <v>1.7003449572423286</v>
      </c>
      <c r="E371" s="303"/>
      <c r="F371" s="302">
        <v>0.78038831359975058</v>
      </c>
      <c r="G371" s="302">
        <v>0.54793188711831875</v>
      </c>
      <c r="H371" s="302">
        <f t="shared" si="122"/>
        <v>1.3283202007180694</v>
      </c>
      <c r="I371" s="303"/>
      <c r="J371" s="302">
        <v>0.69721617194601293</v>
      </c>
      <c r="K371" s="302">
        <v>0.64625788917170002</v>
      </c>
      <c r="L371" s="302">
        <f t="shared" si="123"/>
        <v>1.3434740611177129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0.50573940339189882</v>
      </c>
      <c r="C372" s="302">
        <v>0.58156209206236731</v>
      </c>
      <c r="D372" s="302">
        <f t="shared" si="121"/>
        <v>1.0873014954542661</v>
      </c>
      <c r="E372" s="303"/>
      <c r="F372" s="302">
        <v>0.39152692751514473</v>
      </c>
      <c r="G372" s="302">
        <v>0.5369531990332671</v>
      </c>
      <c r="H372" s="302">
        <f t="shared" si="122"/>
        <v>0.92848012654841183</v>
      </c>
      <c r="I372" s="303"/>
      <c r="J372" s="302">
        <v>0.37929853038777345</v>
      </c>
      <c r="K372" s="302">
        <v>0.722181057586605</v>
      </c>
      <c r="L372" s="302">
        <f t="shared" si="123"/>
        <v>1.1014795879743784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3.8315850861709494E-2</v>
      </c>
      <c r="C373" s="302">
        <v>0.26791798757328739</v>
      </c>
      <c r="D373" s="302">
        <f t="shared" si="121"/>
        <v>0.30623383843499685</v>
      </c>
      <c r="E373" s="303"/>
      <c r="F373" s="302">
        <v>2.8552707897620246E-2</v>
      </c>
      <c r="G373" s="302">
        <v>0.22650313477223588</v>
      </c>
      <c r="H373" s="302">
        <f t="shared" si="122"/>
        <v>0.25505584266985615</v>
      </c>
      <c r="I373" s="303"/>
      <c r="J373" s="302">
        <v>6.907861455988909E-2</v>
      </c>
      <c r="K373" s="302">
        <v>0.27377253824527609</v>
      </c>
      <c r="L373" s="302">
        <f t="shared" si="123"/>
        <v>0.3428511528051652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1.0356352999672553</v>
      </c>
      <c r="C374" s="302">
        <v>1.1991087935762792</v>
      </c>
      <c r="D374" s="302">
        <f t="shared" si="121"/>
        <v>2.2347440935435348</v>
      </c>
      <c r="E374" s="303"/>
      <c r="F374" s="302">
        <v>0.70650724509384433</v>
      </c>
      <c r="G374" s="302">
        <v>0.89221156497575627</v>
      </c>
      <c r="H374" s="302">
        <f t="shared" si="122"/>
        <v>1.5987188100696006</v>
      </c>
      <c r="I374" s="303"/>
      <c r="J374" s="302">
        <v>0.56486408590807025</v>
      </c>
      <c r="K374" s="302">
        <v>0.77109043341247263</v>
      </c>
      <c r="L374" s="302">
        <f t="shared" si="123"/>
        <v>1.3359545193205429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7.1265399996852299</v>
      </c>
      <c r="C376" s="311">
        <f t="shared" ref="C376:D376" si="124">SUM(C366:C374)</f>
        <v>7.295460000314745</v>
      </c>
      <c r="D376" s="311">
        <f t="shared" si="124"/>
        <v>14.421999999999974</v>
      </c>
      <c r="E376" s="311"/>
      <c r="F376" s="311">
        <f t="shared" ref="F376:H376" si="125">SUM(F366:F374)</f>
        <v>6.1364107710300528</v>
      </c>
      <c r="G376" s="311">
        <f t="shared" si="125"/>
        <v>7.5645892289699335</v>
      </c>
      <c r="H376" s="311">
        <f t="shared" si="125"/>
        <v>13.700999999999985</v>
      </c>
      <c r="I376" s="311"/>
      <c r="J376" s="311">
        <f t="shared" ref="J376:L376" si="126">SUM(J366:J374)</f>
        <v>6.0083914690337181</v>
      </c>
      <c r="K376" s="311">
        <f t="shared" si="126"/>
        <v>7.7126085309662784</v>
      </c>
      <c r="L376" s="311">
        <f t="shared" si="126"/>
        <v>13.720999999999997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0.36927958386768239</v>
      </c>
      <c r="C383" s="302">
        <v>0.49561157177977189</v>
      </c>
      <c r="D383" s="302">
        <f>SUM(B383:C383)</f>
        <v>0.86489115564745433</v>
      </c>
      <c r="E383" s="303"/>
      <c r="F383" s="302">
        <v>0.58798269598947217</v>
      </c>
      <c r="G383" s="302">
        <v>0.84521936714084644</v>
      </c>
      <c r="H383" s="302">
        <f>SUM(F383:G383)</f>
        <v>1.4332020631303186</v>
      </c>
      <c r="I383" s="303"/>
      <c r="J383" s="302">
        <v>0.53804153447488423</v>
      </c>
      <c r="K383" s="302">
        <v>0.86893308037669414</v>
      </c>
      <c r="L383" s="302">
        <f>SUM(J383:K383)</f>
        <v>1.4069746148515785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1.111221885542796</v>
      </c>
      <c r="C384" s="302">
        <v>1.073404374912444</v>
      </c>
      <c r="D384" s="302">
        <f t="shared" ref="D384:D391" si="127">SUM(B384:C384)</f>
        <v>2.1846262604552402</v>
      </c>
      <c r="E384" s="303"/>
      <c r="F384" s="302">
        <v>1.5265388140321767</v>
      </c>
      <c r="G384" s="302">
        <v>1.2597757025485248</v>
      </c>
      <c r="H384" s="302">
        <f t="shared" ref="H384:H391" si="128">SUM(F384:G384)</f>
        <v>2.7863145165807017</v>
      </c>
      <c r="I384" s="303"/>
      <c r="J384" s="302">
        <v>1.447114493814408</v>
      </c>
      <c r="K384" s="302">
        <v>1.2039989302368248</v>
      </c>
      <c r="L384" s="302">
        <f t="shared" ref="L384:L391" si="129">SUM(J384:K384)</f>
        <v>2.6511134240512328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0.90347168257693533</v>
      </c>
      <c r="C385" s="302">
        <v>0.50475189222472228</v>
      </c>
      <c r="D385" s="302">
        <f t="shared" si="127"/>
        <v>1.4082235748016576</v>
      </c>
      <c r="E385" s="303"/>
      <c r="F385" s="302">
        <v>1.3347948818589055</v>
      </c>
      <c r="G385" s="302">
        <v>0.78967080112904875</v>
      </c>
      <c r="H385" s="302">
        <f t="shared" si="128"/>
        <v>2.124465682987954</v>
      </c>
      <c r="I385" s="303"/>
      <c r="J385" s="302">
        <v>1.2752259114140292</v>
      </c>
      <c r="K385" s="302">
        <v>0.61838038506913029</v>
      </c>
      <c r="L385" s="302">
        <f t="shared" si="129"/>
        <v>1.8936062964831595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1.2352331706153383</v>
      </c>
      <c r="C386" s="302">
        <v>0.22020844966793127</v>
      </c>
      <c r="D386" s="302">
        <f t="shared" si="127"/>
        <v>1.4554416202832696</v>
      </c>
      <c r="E386" s="303"/>
      <c r="F386" s="302">
        <v>1.3221914640004546</v>
      </c>
      <c r="G386" s="302">
        <v>0.43757107761408287</v>
      </c>
      <c r="H386" s="302">
        <f t="shared" si="128"/>
        <v>1.7597625416145375</v>
      </c>
      <c r="I386" s="303"/>
      <c r="J386" s="302">
        <v>1.2724309066046775</v>
      </c>
      <c r="K386" s="302">
        <v>0.43365559461821451</v>
      </c>
      <c r="L386" s="302">
        <f t="shared" si="129"/>
        <v>1.7060865012228921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0.17339016124213028</v>
      </c>
      <c r="C387" s="302">
        <v>0.45682916008951274</v>
      </c>
      <c r="D387" s="302">
        <f t="shared" si="127"/>
        <v>0.63021932133164305</v>
      </c>
      <c r="E387" s="303"/>
      <c r="F387" s="302">
        <v>0.27864390300845981</v>
      </c>
      <c r="G387" s="302">
        <v>0.58194413589915173</v>
      </c>
      <c r="H387" s="302">
        <f t="shared" si="128"/>
        <v>0.86058803890761149</v>
      </c>
      <c r="I387" s="303"/>
      <c r="J387" s="302">
        <v>0.37941220496136935</v>
      </c>
      <c r="K387" s="302">
        <v>0.54584138900934909</v>
      </c>
      <c r="L387" s="302">
        <f t="shared" si="129"/>
        <v>0.92525359397071849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3.3057286785588205</v>
      </c>
      <c r="C388" s="302">
        <v>0.60377718642404754</v>
      </c>
      <c r="D388" s="302">
        <f t="shared" si="127"/>
        <v>3.9095058649828678</v>
      </c>
      <c r="E388" s="303"/>
      <c r="F388" s="302">
        <v>3.833707315046595</v>
      </c>
      <c r="G388" s="302">
        <v>1.052134518324241</v>
      </c>
      <c r="H388" s="302">
        <f t="shared" si="128"/>
        <v>4.8858418333708364</v>
      </c>
      <c r="I388" s="303"/>
      <c r="J388" s="302">
        <v>2.5872877638861875</v>
      </c>
      <c r="K388" s="302">
        <v>1.0016093485441362</v>
      </c>
      <c r="L388" s="302">
        <f t="shared" si="129"/>
        <v>3.5888971124303239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0.23682575362572064</v>
      </c>
      <c r="C389" s="302">
        <v>0.21301043313560389</v>
      </c>
      <c r="D389" s="302">
        <f t="shared" si="127"/>
        <v>0.44983618676132453</v>
      </c>
      <c r="E389" s="303"/>
      <c r="F389" s="302">
        <v>0.32154600360897234</v>
      </c>
      <c r="G389" s="302">
        <v>0.45566535239233297</v>
      </c>
      <c r="H389" s="302">
        <f t="shared" si="128"/>
        <v>0.77721135600130531</v>
      </c>
      <c r="I389" s="303"/>
      <c r="J389" s="302">
        <v>0.24879103403997982</v>
      </c>
      <c r="K389" s="302">
        <v>0.4727762860208512</v>
      </c>
      <c r="L389" s="302">
        <f t="shared" si="129"/>
        <v>0.72156732006083102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0.16032423929703177</v>
      </c>
      <c r="C390" s="302">
        <v>0.32632501637461836</v>
      </c>
      <c r="D390" s="302">
        <f t="shared" si="127"/>
        <v>0.48664925567165013</v>
      </c>
      <c r="E390" s="303"/>
      <c r="F390" s="302">
        <v>0.15999848614096024</v>
      </c>
      <c r="G390" s="302">
        <v>0.49517618508383271</v>
      </c>
      <c r="H390" s="302">
        <f t="shared" si="128"/>
        <v>0.655174671224793</v>
      </c>
      <c r="I390" s="303"/>
      <c r="J390" s="302">
        <v>0.19339063262848402</v>
      </c>
      <c r="K390" s="302">
        <v>0.41287657474646006</v>
      </c>
      <c r="L390" s="302">
        <f t="shared" si="129"/>
        <v>0.60626720737494411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0.65552675078821721</v>
      </c>
      <c r="C391" s="302">
        <v>0.61908000927667262</v>
      </c>
      <c r="D391" s="302">
        <f t="shared" si="127"/>
        <v>1.2746067600648898</v>
      </c>
      <c r="E391" s="303"/>
      <c r="F391" s="302">
        <v>0.62390690961322748</v>
      </c>
      <c r="G391" s="302">
        <v>0.92853238656870718</v>
      </c>
      <c r="H391" s="302">
        <f t="shared" si="128"/>
        <v>1.5524392961819347</v>
      </c>
      <c r="I391" s="303"/>
      <c r="J391" s="302">
        <v>0.4262058419578027</v>
      </c>
      <c r="K391" s="302">
        <v>0.82002808759650947</v>
      </c>
      <c r="L391" s="302">
        <f t="shared" si="129"/>
        <v>1.2462339295543121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8.1510019061146721</v>
      </c>
      <c r="C393" s="311">
        <f t="shared" ref="C393:D393" si="130">SUM(C383:C391)</f>
        <v>4.512998093885324</v>
      </c>
      <c r="D393" s="311">
        <f t="shared" si="130"/>
        <v>12.663999999999996</v>
      </c>
      <c r="E393" s="311"/>
      <c r="F393" s="311">
        <f t="shared" ref="F393:H393" si="131">SUM(F383:F391)</f>
        <v>9.9893104732992235</v>
      </c>
      <c r="G393" s="311">
        <f t="shared" si="131"/>
        <v>6.8456895267007685</v>
      </c>
      <c r="H393" s="311">
        <f t="shared" si="131"/>
        <v>16.834999999999994</v>
      </c>
      <c r="I393" s="311"/>
      <c r="J393" s="311">
        <f t="shared" ref="J393:L393" si="132">SUM(J383:J391)</f>
        <v>8.3679003237818215</v>
      </c>
      <c r="K393" s="311">
        <f t="shared" si="132"/>
        <v>6.3780996762181692</v>
      </c>
      <c r="L393" s="311">
        <f t="shared" si="132"/>
        <v>14.745999999999993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York and North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27.160853736774556</v>
      </c>
      <c r="C9" s="249">
        <f t="shared" ref="C9:D9" si="0">SUM(C26,C43,C60,C77,C94,C111,C128,C145,C162,C179,C196,C213,C230,C247,C264,C281,C298,C315,C332,C349,C366,C383)</f>
        <v>3.8519773697531727</v>
      </c>
      <c r="D9" s="249">
        <f t="shared" si="0"/>
        <v>9.0479126288758938</v>
      </c>
      <c r="E9" s="249">
        <f>SUM(B9:D9)</f>
        <v>40.060743735403619</v>
      </c>
      <c r="F9" s="238"/>
      <c r="G9" s="249">
        <f>SUM(G26,G43,G60,G77,G94,G111,G128,G145,G162,G179,G196,G213,G230,G247,G264,G281,G298,G315,G332,G349,G366,G383)</f>
        <v>30.896191939262639</v>
      </c>
      <c r="H9" s="249">
        <f t="shared" ref="H9:I9" si="1">SUM(H26,H43,H60,H77,H94,H111,H128,H145,H162,H179,H196,H213,H230,H247,H264,H281,H298,H315,H332,H349,H366,H383)</f>
        <v>5.7297337334655802</v>
      </c>
      <c r="I9" s="249">
        <f t="shared" si="1"/>
        <v>8.9562019050590429</v>
      </c>
      <c r="J9" s="249">
        <f>SUM(G9:I9)</f>
        <v>45.582127577787261</v>
      </c>
      <c r="K9" s="238"/>
      <c r="L9" s="249">
        <f>SUM(L26,L43,L60,L77,L94,L111,L128,L145,L162,L179,L196,L213,L230,L247,L264,L281,L298,L315,L332,L349,L366,L383)</f>
        <v>34.399289536467819</v>
      </c>
      <c r="M9" s="249">
        <f t="shared" ref="M9:N9" si="2">SUM(M26,M43,M60,M77,M94,M111,M128,M145,M162,M179,M196,M213,M230,M247,M264,M281,M298,M315,M332,M349,M366,M383)</f>
        <v>7.4740973054848645</v>
      </c>
      <c r="N9" s="249">
        <f t="shared" si="2"/>
        <v>10.172846017664877</v>
      </c>
      <c r="O9" s="249">
        <f>SUM(L9:N9)</f>
        <v>52.046232859617561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51.471384566512292</v>
      </c>
      <c r="C10" s="249">
        <f t="shared" si="3"/>
        <v>14.769518676978327</v>
      </c>
      <c r="D10" s="249">
        <f t="shared" si="3"/>
        <v>8.8442106468698363</v>
      </c>
      <c r="E10" s="249">
        <f t="shared" ref="E10:E17" si="4">SUM(B10:D10)</f>
        <v>75.085113890360461</v>
      </c>
      <c r="F10" s="238"/>
      <c r="G10" s="249">
        <f t="shared" ref="G10:I10" si="5">SUM(G27,G44,G61,G78,G95,G112,G129,G146,G163,G180,G197,G214,G231,G248,G265,G282,G299,G316,G333,G350,G367,G384)</f>
        <v>60.780940662845886</v>
      </c>
      <c r="H10" s="249">
        <f t="shared" si="5"/>
        <v>17.108362518687755</v>
      </c>
      <c r="I10" s="249">
        <f t="shared" si="5"/>
        <v>9.4095871192873943</v>
      </c>
      <c r="J10" s="249">
        <f t="shared" ref="J10:J17" si="6">SUM(G10:I10)</f>
        <v>87.298890300821043</v>
      </c>
      <c r="K10" s="238"/>
      <c r="L10" s="249">
        <f t="shared" ref="L10:N10" si="7">SUM(L27,L44,L61,L78,L95,L112,L129,L146,L163,L180,L197,L214,L231,L248,L265,L282,L299,L316,L333,L350,L367,L384)</f>
        <v>73.502294108737274</v>
      </c>
      <c r="M10" s="249">
        <f t="shared" si="7"/>
        <v>20.780900786006942</v>
      </c>
      <c r="N10" s="249">
        <f t="shared" si="7"/>
        <v>9.1276739889859702</v>
      </c>
      <c r="O10" s="249">
        <f t="shared" ref="O10:O17" si="8">SUM(L10:N10)</f>
        <v>103.41086888373019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30.966016191298781</v>
      </c>
      <c r="C11" s="249">
        <f t="shared" si="3"/>
        <v>9.6335782242398516</v>
      </c>
      <c r="D11" s="249">
        <f t="shared" si="3"/>
        <v>6.1690975538943347</v>
      </c>
      <c r="E11" s="249">
        <f t="shared" si="4"/>
        <v>46.768691969432965</v>
      </c>
      <c r="F11" s="238"/>
      <c r="G11" s="249">
        <f t="shared" ref="G11:I11" si="9">SUM(G28,G45,G62,G79,G96,G113,G130,G147,G164,G181,G198,G215,G232,G249,G266,G283,G300,G317,G334,G351,G368,G385)</f>
        <v>35.813753523584204</v>
      </c>
      <c r="H11" s="249">
        <f t="shared" si="9"/>
        <v>10.943059863327621</v>
      </c>
      <c r="I11" s="249">
        <f t="shared" si="9"/>
        <v>6.7007156389651623</v>
      </c>
      <c r="J11" s="249">
        <f t="shared" si="6"/>
        <v>53.457529025876987</v>
      </c>
      <c r="K11" s="238"/>
      <c r="L11" s="249">
        <f t="shared" ref="L11:N11" si="10">SUM(L28,L45,L62,L79,L96,L113,L130,L147,L164,L181,L198,L215,L232,L249,L266,L283,L300,L317,L334,L351,L368,L385)</f>
        <v>37.176700920665418</v>
      </c>
      <c r="M11" s="249">
        <f t="shared" si="10"/>
        <v>11.862858547567109</v>
      </c>
      <c r="N11" s="249">
        <f t="shared" si="10"/>
        <v>6.6201659339245493</v>
      </c>
      <c r="O11" s="249">
        <f t="shared" si="8"/>
        <v>55.659725402157072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30.783845907080259</v>
      </c>
      <c r="C12" s="249">
        <f t="shared" si="3"/>
        <v>23.046624358278532</v>
      </c>
      <c r="D12" s="249">
        <f t="shared" si="3"/>
        <v>1.7468375996408083</v>
      </c>
      <c r="E12" s="249">
        <f t="shared" si="4"/>
        <v>55.577307864999597</v>
      </c>
      <c r="F12" s="238"/>
      <c r="G12" s="249">
        <f t="shared" ref="G12:I12" si="11">SUM(G29,G46,G63,G80,G97,G114,G131,G148,G165,G182,G199,G216,G233,G250,G267,G284,G301,G318,G335,G352,G369,G386)</f>
        <v>30.470015796248784</v>
      </c>
      <c r="H12" s="249">
        <f t="shared" si="11"/>
        <v>22.115391878702599</v>
      </c>
      <c r="I12" s="249">
        <f t="shared" si="11"/>
        <v>1.6728778060376019</v>
      </c>
      <c r="J12" s="249">
        <f t="shared" si="6"/>
        <v>54.258285480988988</v>
      </c>
      <c r="K12" s="238"/>
      <c r="L12" s="249">
        <f t="shared" ref="L12:N12" si="12">SUM(L29,L46,L63,L80,L97,L114,L131,L148,L165,L182,L199,L216,L233,L250,L267,L284,L301,L318,L335,L352,L369,L386)</f>
        <v>27.062715743868456</v>
      </c>
      <c r="M12" s="249">
        <f t="shared" si="12"/>
        <v>20.158936702277213</v>
      </c>
      <c r="N12" s="249">
        <f t="shared" si="12"/>
        <v>1.6126750273295858</v>
      </c>
      <c r="O12" s="249">
        <f t="shared" si="8"/>
        <v>48.834327473475255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27.334203951084369</v>
      </c>
      <c r="C13" s="249">
        <f t="shared" si="3"/>
        <v>5.4369019385482069</v>
      </c>
      <c r="D13" s="249">
        <f t="shared" si="3"/>
        <v>19.715079195554196</v>
      </c>
      <c r="E13" s="249">
        <f t="shared" si="4"/>
        <v>52.486185085186776</v>
      </c>
      <c r="F13" s="238"/>
      <c r="G13" s="249">
        <f t="shared" ref="G13:I13" si="13">SUM(G30,G47,G64,G81,G98,G115,G132,G149,G166,G183,G200,G217,G234,G251,G268,G285,G302,G319,G336,G353,G370,G387)</f>
        <v>23.144899476350236</v>
      </c>
      <c r="H13" s="249">
        <f t="shared" si="13"/>
        <v>4.4032990266906769</v>
      </c>
      <c r="I13" s="249">
        <f t="shared" si="13"/>
        <v>14.930946646993513</v>
      </c>
      <c r="J13" s="249">
        <f t="shared" si="6"/>
        <v>42.479145150034427</v>
      </c>
      <c r="K13" s="238"/>
      <c r="L13" s="249">
        <f t="shared" ref="L13:N13" si="14">SUM(L30,L47,L64,L81,L98,L115,L132,L149,L166,L183,L200,L217,L234,L251,L268,L285,L302,L319,L336,L353,L370,L387)</f>
        <v>18.871493170165387</v>
      </c>
      <c r="M13" s="249">
        <f t="shared" si="14"/>
        <v>4.8590342829512485</v>
      </c>
      <c r="N13" s="249">
        <f t="shared" si="14"/>
        <v>15.553924136296864</v>
      </c>
      <c r="O13" s="249">
        <f t="shared" si="8"/>
        <v>39.2844515894135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20.635314883170874</v>
      </c>
      <c r="C14" s="249">
        <f t="shared" si="3"/>
        <v>20.480206909084838</v>
      </c>
      <c r="D14" s="249">
        <f t="shared" si="3"/>
        <v>3.8041508313106762</v>
      </c>
      <c r="E14" s="249">
        <f t="shared" si="4"/>
        <v>44.919672623566392</v>
      </c>
      <c r="F14" s="238"/>
      <c r="G14" s="249">
        <f t="shared" ref="G14:I14" si="15">SUM(G31,G48,G65,G82,G99,G116,G133,G150,G167,G184,G201,G218,G235,G252,G269,G286,G303,G320,G337,G354,G371,G388)</f>
        <v>19.24944274615121</v>
      </c>
      <c r="H14" s="249">
        <f t="shared" si="15"/>
        <v>18.326766029568311</v>
      </c>
      <c r="I14" s="249">
        <f t="shared" si="15"/>
        <v>4.3122194377042717</v>
      </c>
      <c r="J14" s="249">
        <f t="shared" si="6"/>
        <v>41.888428213423794</v>
      </c>
      <c r="K14" s="238"/>
      <c r="L14" s="249">
        <f t="shared" ref="L14:N14" si="16">SUM(L31,L48,L65,L82,L99,L116,L133,L150,L167,L184,L201,L218,L235,L252,L269,L286,L303,L320,L337,L354,L371,L388)</f>
        <v>22.632358391813611</v>
      </c>
      <c r="M14" s="249">
        <f t="shared" si="16"/>
        <v>19.664642160143668</v>
      </c>
      <c r="N14" s="249">
        <f t="shared" si="16"/>
        <v>4.4934612093275108</v>
      </c>
      <c r="O14" s="249">
        <f t="shared" si="8"/>
        <v>46.790461761284796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15.175433328172684</v>
      </c>
      <c r="C15" s="249">
        <f t="shared" si="3"/>
        <v>22.324681996491385</v>
      </c>
      <c r="D15" s="249">
        <f t="shared" si="3"/>
        <v>2.9979031854944655</v>
      </c>
      <c r="E15" s="249">
        <f t="shared" si="4"/>
        <v>40.498018510158531</v>
      </c>
      <c r="F15" s="238"/>
      <c r="G15" s="249">
        <f t="shared" ref="G15:I15" si="17">SUM(G32,G49,G66,G83,G100,G117,G134,G151,G168,G185,G202,G219,G236,G253,G270,G287,G304,G321,G338,G355,G372,G389)</f>
        <v>14.288867863728788</v>
      </c>
      <c r="H15" s="249">
        <f t="shared" si="17"/>
        <v>21.742988807449038</v>
      </c>
      <c r="I15" s="249">
        <f t="shared" si="17"/>
        <v>1.9339091370192336</v>
      </c>
      <c r="J15" s="249">
        <f t="shared" si="6"/>
        <v>37.965765808197062</v>
      </c>
      <c r="K15" s="238"/>
      <c r="L15" s="249">
        <f t="shared" ref="L15:N15" si="18">SUM(L32,L49,L66,L83,L100,L117,L134,L151,L168,L185,L202,L219,L236,L253,L270,L287,L304,L321,L338,L355,L372,L389)</f>
        <v>14.711239479354582</v>
      </c>
      <c r="M15" s="249">
        <f t="shared" si="18"/>
        <v>22.091410828141022</v>
      </c>
      <c r="N15" s="249">
        <f t="shared" si="18"/>
        <v>1.5477463562868754</v>
      </c>
      <c r="O15" s="249">
        <f t="shared" si="8"/>
        <v>38.350396663782476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25.199345426870078</v>
      </c>
      <c r="C16" s="249">
        <f t="shared" si="3"/>
        <v>4.6668888414015841</v>
      </c>
      <c r="D16" s="249">
        <f t="shared" si="3"/>
        <v>5.0739630318014504</v>
      </c>
      <c r="E16" s="249">
        <f t="shared" si="4"/>
        <v>34.940197300073109</v>
      </c>
      <c r="F16" s="238"/>
      <c r="G16" s="249">
        <f t="shared" ref="G16:I16" si="19">SUM(G33,G50,G67,G84,G101,G118,G135,G152,G169,G186,G203,G220,G237,G254,G271,G288,G305,G322,G339,G356,G373,G390)</f>
        <v>21.131989534751547</v>
      </c>
      <c r="H16" s="249">
        <f t="shared" si="19"/>
        <v>4.7791112669707392</v>
      </c>
      <c r="I16" s="249">
        <f t="shared" si="19"/>
        <v>3.6383398130687263</v>
      </c>
      <c r="J16" s="249">
        <f t="shared" si="6"/>
        <v>29.54944061479101</v>
      </c>
      <c r="K16" s="238"/>
      <c r="L16" s="249">
        <f t="shared" ref="L16:N16" si="20">SUM(L33,L50,L67,L84,L101,L118,L135,L152,L169,L186,L203,L220,L237,L254,L271,L288,L305,L322,L339,L356,L373,L390)</f>
        <v>20.623391738578633</v>
      </c>
      <c r="M16" s="249">
        <f t="shared" si="20"/>
        <v>6.3417778629078407</v>
      </c>
      <c r="N16" s="249">
        <f t="shared" si="20"/>
        <v>4.4717961788211857</v>
      </c>
      <c r="O16" s="249">
        <f t="shared" si="8"/>
        <v>31.436965780307659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25.816280046722575</v>
      </c>
      <c r="C17" s="249">
        <f t="shared" si="3"/>
        <v>32.674338040287992</v>
      </c>
      <c r="D17" s="249">
        <f t="shared" si="3"/>
        <v>3.6334509338079712</v>
      </c>
      <c r="E17" s="249">
        <f t="shared" si="4"/>
        <v>62.124069020818538</v>
      </c>
      <c r="F17" s="238"/>
      <c r="G17" s="249">
        <f t="shared" ref="G17:I17" si="21">SUM(G34,G51,G68,G85,G102,G119,G136,G153,G170,G187,G204,G221,G238,G255,G272,G289,G306,G323,G340,G357,G374,G391)</f>
        <v>21.525361759643921</v>
      </c>
      <c r="H17" s="249">
        <f t="shared" si="21"/>
        <v>26.149281572162916</v>
      </c>
      <c r="I17" s="249">
        <f t="shared" si="21"/>
        <v>2.580744496272513</v>
      </c>
      <c r="J17" s="249">
        <f t="shared" si="6"/>
        <v>50.25538782807935</v>
      </c>
      <c r="K17" s="238"/>
      <c r="L17" s="249">
        <f t="shared" ref="L17:N17" si="22">SUM(L34,L51,L68,L85,L102,L119,L136,L153,L170,L187,L204,L221,L238,L255,L272,L289,L306,L323,L340,L357,L374,L391)</f>
        <v>20.424738475851612</v>
      </c>
      <c r="M17" s="249">
        <f t="shared" si="22"/>
        <v>22.313058205024241</v>
      </c>
      <c r="N17" s="249">
        <f t="shared" si="22"/>
        <v>3.2087729053555853</v>
      </c>
      <c r="O17" s="249">
        <f t="shared" si="8"/>
        <v>45.94656958623144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254.54267803768644</v>
      </c>
      <c r="C19" s="247">
        <f t="shared" ref="C19:O19" si="23">SUM(C9:C17)</f>
        <v>136.88471635506389</v>
      </c>
      <c r="D19" s="247">
        <f t="shared" si="23"/>
        <v>61.032605607249636</v>
      </c>
      <c r="E19" s="247">
        <f t="shared" si="23"/>
        <v>452.46000000000004</v>
      </c>
      <c r="F19" s="247"/>
      <c r="G19" s="247">
        <f t="shared" si="23"/>
        <v>257.30146330256724</v>
      </c>
      <c r="H19" s="247">
        <f t="shared" si="23"/>
        <v>131.29799469702522</v>
      </c>
      <c r="I19" s="247">
        <f t="shared" si="23"/>
        <v>54.135542000407462</v>
      </c>
      <c r="J19" s="247">
        <f t="shared" si="23"/>
        <v>442.73499999999984</v>
      </c>
      <c r="K19" s="247"/>
      <c r="L19" s="247">
        <f t="shared" si="23"/>
        <v>269.40422156550284</v>
      </c>
      <c r="M19" s="247">
        <f t="shared" si="23"/>
        <v>135.54671668050415</v>
      </c>
      <c r="N19" s="247">
        <f t="shared" si="23"/>
        <v>56.809061753993014</v>
      </c>
      <c r="O19" s="247">
        <f t="shared" si="23"/>
        <v>461.75999999999993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0.21342743166838848</v>
      </c>
      <c r="C26" s="302">
        <v>1.9109937611093069E-2</v>
      </c>
      <c r="D26" s="302">
        <v>0.14015406499913602</v>
      </c>
      <c r="E26" s="302">
        <f>SUM(B26:D26)</f>
        <v>0.37269143427861756</v>
      </c>
      <c r="F26" s="303"/>
      <c r="G26" s="302">
        <v>0.14455596140825347</v>
      </c>
      <c r="H26" s="302">
        <v>9.7720345392856275E-2</v>
      </c>
      <c r="I26" s="302">
        <v>8.9505095589085898E-2</v>
      </c>
      <c r="J26" s="302">
        <f>SUM(G26:I26)</f>
        <v>0.3317814023901956</v>
      </c>
      <c r="K26" s="303"/>
      <c r="L26" s="302">
        <v>0.22148642275886063</v>
      </c>
      <c r="M26" s="302">
        <v>9.6412748561755135E-2</v>
      </c>
      <c r="N26" s="302">
        <v>0.11406067603938541</v>
      </c>
      <c r="O26" s="302">
        <f>SUM(L26:N26)</f>
        <v>0.43195984736000115</v>
      </c>
    </row>
    <row r="27" spans="1:15" s="236" customFormat="1" x14ac:dyDescent="0.2">
      <c r="A27" s="237" t="str">
        <f>name!E$5</f>
        <v>Professional occupations</v>
      </c>
      <c r="B27" s="302">
        <v>0.31363420345701853</v>
      </c>
      <c r="C27" s="302">
        <v>1.2022566060064452E-2</v>
      </c>
      <c r="D27" s="302">
        <v>4.802968981233089E-2</v>
      </c>
      <c r="E27" s="302">
        <f t="shared" ref="E27:E34" si="24">SUM(B27:D27)</f>
        <v>0.37368645932941391</v>
      </c>
      <c r="F27" s="303"/>
      <c r="G27" s="302">
        <v>0.26936351045796675</v>
      </c>
      <c r="H27" s="302">
        <v>0.13758773227715798</v>
      </c>
      <c r="I27" s="302">
        <v>3.3377638577832498E-2</v>
      </c>
      <c r="J27" s="302">
        <f t="shared" ref="J27:J34" si="25">SUM(G27:I27)</f>
        <v>0.44032888131295722</v>
      </c>
      <c r="K27" s="303"/>
      <c r="L27" s="302">
        <v>0.48258078625559336</v>
      </c>
      <c r="M27" s="302">
        <v>0.22575267274947164</v>
      </c>
      <c r="N27" s="302">
        <v>2.3777471184047671E-2</v>
      </c>
      <c r="O27" s="302">
        <f t="shared" ref="O27:O34" si="26">SUM(L27:N27)</f>
        <v>0.73211093018911266</v>
      </c>
    </row>
    <row r="28" spans="1:15" s="236" customFormat="1" x14ac:dyDescent="0.2">
      <c r="A28" s="237" t="str">
        <f>name!E$6</f>
        <v>Associate professional occupations</v>
      </c>
      <c r="B28" s="302">
        <v>0.22366726991410235</v>
      </c>
      <c r="C28" s="302">
        <v>1.2043364268591249E-2</v>
      </c>
      <c r="D28" s="302">
        <v>2.4283011434046074E-2</v>
      </c>
      <c r="E28" s="302">
        <f t="shared" si="24"/>
        <v>0.25999364561673971</v>
      </c>
      <c r="F28" s="303"/>
      <c r="G28" s="302">
        <v>0.1682558971088029</v>
      </c>
      <c r="H28" s="302">
        <v>0.10525184800125423</v>
      </c>
      <c r="I28" s="302">
        <v>1.5050239948456825E-2</v>
      </c>
      <c r="J28" s="302">
        <f t="shared" si="25"/>
        <v>0.28855798505851399</v>
      </c>
      <c r="K28" s="303"/>
      <c r="L28" s="302">
        <v>0.22908078358776157</v>
      </c>
      <c r="M28" s="302">
        <v>0.14889499154085881</v>
      </c>
      <c r="N28" s="302">
        <v>1.5068527601558369E-2</v>
      </c>
      <c r="O28" s="302">
        <f t="shared" si="26"/>
        <v>0.39304430273017871</v>
      </c>
    </row>
    <row r="29" spans="1:15" s="236" customFormat="1" x14ac:dyDescent="0.2">
      <c r="A29" s="237" t="str">
        <f>name!E$7</f>
        <v>Administrative and secretarial occupations</v>
      </c>
      <c r="B29" s="302">
        <v>0.26174013320511008</v>
      </c>
      <c r="C29" s="302">
        <v>4.3489769330088288E-2</v>
      </c>
      <c r="D29" s="302">
        <v>2.1676499627763936E-2</v>
      </c>
      <c r="E29" s="302">
        <f t="shared" si="24"/>
        <v>0.3269064021629623</v>
      </c>
      <c r="F29" s="303"/>
      <c r="G29" s="302">
        <v>0.15336258799445723</v>
      </c>
      <c r="H29" s="302">
        <v>0.40977449965657298</v>
      </c>
      <c r="I29" s="302">
        <v>1.101528932475518E-2</v>
      </c>
      <c r="J29" s="302">
        <f t="shared" si="25"/>
        <v>0.57415237697578536</v>
      </c>
      <c r="K29" s="303"/>
      <c r="L29" s="302">
        <v>0.12915338421033659</v>
      </c>
      <c r="M29" s="302">
        <v>0.37315200765246703</v>
      </c>
      <c r="N29" s="302">
        <v>8.3224847967257667E-3</v>
      </c>
      <c r="O29" s="302">
        <f t="shared" si="26"/>
        <v>0.51062787665952947</v>
      </c>
    </row>
    <row r="30" spans="1:15" s="236" customFormat="1" x14ac:dyDescent="0.2">
      <c r="A30" s="237" t="str">
        <f>name!E$8</f>
        <v>Skilled trades occupations</v>
      </c>
      <c r="B30" s="302">
        <v>1.0482141389388839</v>
      </c>
      <c r="C30" s="302">
        <v>0.19604651812666055</v>
      </c>
      <c r="D30" s="302">
        <v>4.5579783142086816</v>
      </c>
      <c r="E30" s="302">
        <f t="shared" si="24"/>
        <v>5.8022389712742264</v>
      </c>
      <c r="F30" s="303"/>
      <c r="G30" s="302">
        <v>0.49922834941819272</v>
      </c>
      <c r="H30" s="302">
        <v>0.20877365102443524</v>
      </c>
      <c r="I30" s="302">
        <v>2.814175700588442</v>
      </c>
      <c r="J30" s="302">
        <f>SUM(G30:I30)</f>
        <v>3.5221777010310698</v>
      </c>
      <c r="K30" s="303"/>
      <c r="L30" s="302">
        <v>0.47779266471778392</v>
      </c>
      <c r="M30" s="302">
        <v>0.22715425095016881</v>
      </c>
      <c r="N30" s="302">
        <v>2.8005817639231889</v>
      </c>
      <c r="O30" s="302">
        <f t="shared" si="26"/>
        <v>3.5055286795911416</v>
      </c>
    </row>
    <row r="31" spans="1:15" s="236" customFormat="1" x14ac:dyDescent="0.2">
      <c r="A31" s="237" t="str">
        <f>name!E$9</f>
        <v>Caring, leisure and other service occupations</v>
      </c>
      <c r="B31" s="302">
        <v>0.17685771784677198</v>
      </c>
      <c r="C31" s="302">
        <v>1.8954202195189042E-2</v>
      </c>
      <c r="D31" s="302">
        <v>4.2382391778474436E-2</v>
      </c>
      <c r="E31" s="302">
        <f t="shared" si="24"/>
        <v>0.23819431182043546</v>
      </c>
      <c r="F31" s="303"/>
      <c r="G31" s="302">
        <v>7.6892525813930454E-2</v>
      </c>
      <c r="H31" s="302">
        <v>3.911765973721975E-2</v>
      </c>
      <c r="I31" s="302">
        <v>2.2280675448124052E-2</v>
      </c>
      <c r="J31" s="302">
        <f t="shared" si="25"/>
        <v>0.13829086099927423</v>
      </c>
      <c r="K31" s="303"/>
      <c r="L31" s="302">
        <v>8.533086858439233E-2</v>
      </c>
      <c r="M31" s="302">
        <v>2.1008233802997302E-2</v>
      </c>
      <c r="N31" s="302">
        <v>2.5250357869960018E-2</v>
      </c>
      <c r="O31" s="302">
        <f t="shared" si="26"/>
        <v>0.13158946025734966</v>
      </c>
    </row>
    <row r="32" spans="1:15" s="236" customFormat="1" x14ac:dyDescent="0.2">
      <c r="A32" s="237" t="str">
        <f>name!E$10</f>
        <v>Sales and customer service occupations</v>
      </c>
      <c r="B32" s="302">
        <v>8.6056918296197091E-2</v>
      </c>
      <c r="C32" s="302">
        <v>3.7215549903883614E-2</v>
      </c>
      <c r="D32" s="302">
        <v>4.5933602057060534E-2</v>
      </c>
      <c r="E32" s="302">
        <f t="shared" si="24"/>
        <v>0.16920607025714124</v>
      </c>
      <c r="F32" s="303"/>
      <c r="G32" s="302">
        <v>4.6992186246627161E-2</v>
      </c>
      <c r="H32" s="302">
        <v>9.3739387851490233E-2</v>
      </c>
      <c r="I32" s="302">
        <v>2.4353547016538999E-2</v>
      </c>
      <c r="J32" s="302">
        <f t="shared" si="25"/>
        <v>0.1650851211146564</v>
      </c>
      <c r="K32" s="303"/>
      <c r="L32" s="302">
        <v>5.6332405930840254E-2</v>
      </c>
      <c r="M32" s="302">
        <v>8.8451228671508675E-2</v>
      </c>
      <c r="N32" s="302">
        <v>1.8567352292703357E-2</v>
      </c>
      <c r="O32" s="302">
        <f t="shared" si="26"/>
        <v>0.16335098689505229</v>
      </c>
    </row>
    <row r="33" spans="1:15" s="236" customFormat="1" x14ac:dyDescent="0.2">
      <c r="A33" s="237" t="str">
        <f>name!E$11</f>
        <v>Process, plant and machine operatives</v>
      </c>
      <c r="B33" s="302">
        <v>0.50853678354266141</v>
      </c>
      <c r="C33" s="302">
        <v>5.37232658242182E-2</v>
      </c>
      <c r="D33" s="302">
        <v>4.0131628836050905E-2</v>
      </c>
      <c r="E33" s="302">
        <f t="shared" si="24"/>
        <v>0.60239167820293049</v>
      </c>
      <c r="F33" s="303"/>
      <c r="G33" s="302">
        <v>0.20756513194383908</v>
      </c>
      <c r="H33" s="302">
        <v>5.9449086152804184E-2</v>
      </c>
      <c r="I33" s="302">
        <v>2.5455392330183402E-2</v>
      </c>
      <c r="J33" s="302">
        <f t="shared" si="25"/>
        <v>0.29246961042682668</v>
      </c>
      <c r="K33" s="303"/>
      <c r="L33" s="302">
        <v>0.27992526910599436</v>
      </c>
      <c r="M33" s="302">
        <v>8.323343528720302E-2</v>
      </c>
      <c r="N33" s="302">
        <v>1.5977249187556265E-2</v>
      </c>
      <c r="O33" s="302">
        <f t="shared" si="26"/>
        <v>0.37913595358075364</v>
      </c>
    </row>
    <row r="34" spans="1:15" s="236" customFormat="1" x14ac:dyDescent="0.2">
      <c r="A34" s="237" t="str">
        <f>name!E$12</f>
        <v>Elementary occupations</v>
      </c>
      <c r="B34" s="302">
        <v>1.1120991294241214</v>
      </c>
      <c r="C34" s="302">
        <v>0.11381754474974565</v>
      </c>
      <c r="D34" s="302">
        <v>0.27977435288367086</v>
      </c>
      <c r="E34" s="302">
        <f t="shared" si="24"/>
        <v>1.5056910270575379</v>
      </c>
      <c r="F34" s="303"/>
      <c r="G34" s="302">
        <v>0.41598492172442397</v>
      </c>
      <c r="H34" s="302">
        <v>0.14307753892453676</v>
      </c>
      <c r="I34" s="302">
        <v>0.13109360004176535</v>
      </c>
      <c r="J34" s="302">
        <f t="shared" si="25"/>
        <v>0.69015606069072599</v>
      </c>
      <c r="K34" s="303"/>
      <c r="L34" s="302">
        <v>0.37768208327971659</v>
      </c>
      <c r="M34" s="302">
        <v>4.7535232629540632E-2</v>
      </c>
      <c r="N34" s="302">
        <v>9.7434646827620736E-2</v>
      </c>
      <c r="O34" s="302">
        <f t="shared" si="26"/>
        <v>0.52265196273687797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3.944233726293255</v>
      </c>
      <c r="C36" s="311">
        <f t="shared" ref="C36:O36" si="27">SUM(C26:C34)</f>
        <v>0.50642271806953421</v>
      </c>
      <c r="D36" s="311">
        <f t="shared" si="27"/>
        <v>5.2003435556372146</v>
      </c>
      <c r="E36" s="311">
        <f t="shared" si="27"/>
        <v>9.6510000000000034</v>
      </c>
      <c r="F36" s="311"/>
      <c r="G36" s="311">
        <f t="shared" si="27"/>
        <v>1.9822010721164938</v>
      </c>
      <c r="H36" s="311">
        <f t="shared" si="27"/>
        <v>1.2944917490183274</v>
      </c>
      <c r="I36" s="311">
        <f t="shared" si="27"/>
        <v>3.1663071788651842</v>
      </c>
      <c r="J36" s="311">
        <f t="shared" si="27"/>
        <v>6.4430000000000058</v>
      </c>
      <c r="K36" s="311"/>
      <c r="L36" s="311">
        <f t="shared" si="27"/>
        <v>2.3393646684312794</v>
      </c>
      <c r="M36" s="311">
        <f t="shared" si="27"/>
        <v>1.3115948018459711</v>
      </c>
      <c r="N36" s="311">
        <f t="shared" si="27"/>
        <v>3.1190405297227466</v>
      </c>
      <c r="O36" s="311">
        <f t="shared" si="27"/>
        <v>6.769999999999996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8.7751041297276094E-2</v>
      </c>
      <c r="C43" s="302">
        <v>3.9987378578359304E-3</v>
      </c>
      <c r="D43" s="302">
        <v>5.0506370317769271E-2</v>
      </c>
      <c r="E43" s="302">
        <f>SUM(B43:D43)</f>
        <v>0.14225614947288129</v>
      </c>
      <c r="F43" s="303"/>
      <c r="G43" s="302">
        <v>4.9776042686933579E-2</v>
      </c>
      <c r="H43" s="302">
        <v>6.7001659679191759E-4</v>
      </c>
      <c r="I43" s="302">
        <v>0</v>
      </c>
      <c r="J43" s="302">
        <f>SUM(G43:I43)</f>
        <v>5.0446059283725496E-2</v>
      </c>
      <c r="K43" s="303"/>
      <c r="L43" s="302">
        <v>2.5675235638565906E-2</v>
      </c>
      <c r="M43" s="302">
        <v>5.7651254470960115E-4</v>
      </c>
      <c r="N43" s="302">
        <v>0</v>
      </c>
      <c r="O43" s="302">
        <f>SUM(L43:N43)</f>
        <v>2.6251748183275508E-2</v>
      </c>
    </row>
    <row r="44" spans="1:15" s="236" customFormat="1" x14ac:dyDescent="0.2">
      <c r="A44" s="237" t="str">
        <f>name!E$5</f>
        <v>Professional occupations</v>
      </c>
      <c r="B44" s="302">
        <v>0.12707083412476766</v>
      </c>
      <c r="C44" s="302">
        <v>8.0279939060833878E-3</v>
      </c>
      <c r="D44" s="302">
        <v>2.7023707251508836E-2</v>
      </c>
      <c r="E44" s="302">
        <f t="shared" ref="E44:E51" si="28">SUM(B44:D44)</f>
        <v>0.16212253528235987</v>
      </c>
      <c r="F44" s="303"/>
      <c r="G44" s="302">
        <v>7.9462434779193999E-2</v>
      </c>
      <c r="H44" s="302">
        <v>1.2443933651968232E-3</v>
      </c>
      <c r="I44" s="302">
        <v>0</v>
      </c>
      <c r="J44" s="302">
        <f t="shared" ref="J44:J46" si="29">SUM(G44:I44)</f>
        <v>8.0706828144390827E-2</v>
      </c>
      <c r="K44" s="303"/>
      <c r="L44" s="302">
        <v>4.7840227766180778E-2</v>
      </c>
      <c r="M44" s="302">
        <v>7.8134036580961323E-4</v>
      </c>
      <c r="N44" s="302">
        <v>0</v>
      </c>
      <c r="O44" s="302">
        <f t="shared" ref="O44:O51" si="30">SUM(L44:N44)</f>
        <v>4.8621568131990388E-2</v>
      </c>
    </row>
    <row r="45" spans="1:15" s="236" customFormat="1" x14ac:dyDescent="0.2">
      <c r="A45" s="237" t="str">
        <f>name!E$6</f>
        <v>Associate professional occupations</v>
      </c>
      <c r="B45" s="302">
        <v>8.2440898108895169E-2</v>
      </c>
      <c r="C45" s="302">
        <v>4.7433068188651398E-3</v>
      </c>
      <c r="D45" s="302">
        <v>3.4484035736326947E-2</v>
      </c>
      <c r="E45" s="302">
        <f t="shared" si="28"/>
        <v>0.12166824066408727</v>
      </c>
      <c r="F45" s="303"/>
      <c r="G45" s="302">
        <v>4.927842470474586E-2</v>
      </c>
      <c r="H45" s="302">
        <v>7.5347626079166332E-4</v>
      </c>
      <c r="I45" s="302">
        <v>0</v>
      </c>
      <c r="J45" s="302">
        <f t="shared" si="29"/>
        <v>5.0031900965537522E-2</v>
      </c>
      <c r="K45" s="303"/>
      <c r="L45" s="302">
        <v>2.6648550608980963E-2</v>
      </c>
      <c r="M45" s="302">
        <v>4.5337665290412434E-4</v>
      </c>
      <c r="N45" s="302">
        <v>0</v>
      </c>
      <c r="O45" s="302">
        <f t="shared" si="30"/>
        <v>2.7101927261885088E-2</v>
      </c>
    </row>
    <row r="46" spans="1:15" s="236" customFormat="1" x14ac:dyDescent="0.2">
      <c r="A46" s="237" t="str">
        <f>name!E$7</f>
        <v>Administrative and secretarial occupations</v>
      </c>
      <c r="B46" s="302">
        <v>2.0542483120175554E-2</v>
      </c>
      <c r="C46" s="302">
        <v>6.9824148023411078E-3</v>
      </c>
      <c r="D46" s="302">
        <v>8.1861560458577995E-2</v>
      </c>
      <c r="E46" s="302">
        <f t="shared" si="28"/>
        <v>0.10938645838109465</v>
      </c>
      <c r="F46" s="303"/>
      <c r="G46" s="302">
        <v>1.7334986717678427E-2</v>
      </c>
      <c r="H46" s="302">
        <v>1.9048392585805309E-3</v>
      </c>
      <c r="I46" s="302">
        <v>0</v>
      </c>
      <c r="J46" s="302">
        <f t="shared" si="29"/>
        <v>1.9239825976258958E-2</v>
      </c>
      <c r="K46" s="303"/>
      <c r="L46" s="302">
        <v>6.3214465068460067E-3</v>
      </c>
      <c r="M46" s="302">
        <v>7.1359729152109064E-4</v>
      </c>
      <c r="N46" s="302">
        <v>0</v>
      </c>
      <c r="O46" s="302">
        <f t="shared" si="30"/>
        <v>7.0350437983670976E-3</v>
      </c>
    </row>
    <row r="47" spans="1:15" s="236" customFormat="1" x14ac:dyDescent="0.2">
      <c r="A47" s="237" t="str">
        <f>name!E$8</f>
        <v>Skilled trades occupations</v>
      </c>
      <c r="B47" s="302">
        <v>0.25043326231539492</v>
      </c>
      <c r="C47" s="302">
        <v>7.628867242015204E-3</v>
      </c>
      <c r="D47" s="302">
        <v>2.4906998480247248E-2</v>
      </c>
      <c r="E47" s="302">
        <f t="shared" si="28"/>
        <v>0.28296912803765739</v>
      </c>
      <c r="F47" s="303"/>
      <c r="G47" s="302">
        <v>0.10047046101414839</v>
      </c>
      <c r="H47" s="302">
        <v>6.1935338148712857E-4</v>
      </c>
      <c r="I47" s="302">
        <v>0</v>
      </c>
      <c r="J47" s="302">
        <f>SUM(G47:I47)</f>
        <v>0.10108981439563551</v>
      </c>
      <c r="K47" s="303"/>
      <c r="L47" s="302">
        <v>3.9664989702798088E-2</v>
      </c>
      <c r="M47" s="302">
        <v>1.977341920022502E-4</v>
      </c>
      <c r="N47" s="302">
        <v>0</v>
      </c>
      <c r="O47" s="302">
        <f t="shared" si="30"/>
        <v>3.9862723894800341E-2</v>
      </c>
    </row>
    <row r="48" spans="1:15" s="236" customFormat="1" x14ac:dyDescent="0.2">
      <c r="A48" s="237" t="str">
        <f>name!E$9</f>
        <v>Caring, leisure and other service occupations</v>
      </c>
      <c r="B48" s="302">
        <v>1.6383221368260426E-2</v>
      </c>
      <c r="C48" s="302">
        <v>9.8833583334383551E-3</v>
      </c>
      <c r="D48" s="302">
        <v>1.1380715649641165E-2</v>
      </c>
      <c r="E48" s="302">
        <f t="shared" si="28"/>
        <v>3.7647295351339947E-2</v>
      </c>
      <c r="F48" s="303"/>
      <c r="G48" s="302">
        <v>1.0518880580449471E-2</v>
      </c>
      <c r="H48" s="302">
        <v>2.8535873053291486E-3</v>
      </c>
      <c r="I48" s="302">
        <v>0</v>
      </c>
      <c r="J48" s="302">
        <f t="shared" ref="J48:J51" si="31">SUM(G48:I48)</f>
        <v>1.337246788577862E-2</v>
      </c>
      <c r="K48" s="303"/>
      <c r="L48" s="302">
        <v>3.7361242890338385E-3</v>
      </c>
      <c r="M48" s="302">
        <v>1.617900804894446E-3</v>
      </c>
      <c r="N48" s="302">
        <v>0</v>
      </c>
      <c r="O48" s="302">
        <f t="shared" si="30"/>
        <v>5.3540250939282845E-3</v>
      </c>
    </row>
    <row r="49" spans="1:15" s="236" customFormat="1" x14ac:dyDescent="0.2">
      <c r="A49" s="237" t="str">
        <f>name!E$10</f>
        <v>Sales and customer service occupations</v>
      </c>
      <c r="B49" s="302">
        <v>8.7334298685813935E-3</v>
      </c>
      <c r="C49" s="302">
        <v>9.4483325779272775E-3</v>
      </c>
      <c r="D49" s="302">
        <v>1.9586389205266348E-2</v>
      </c>
      <c r="E49" s="302">
        <f t="shared" si="28"/>
        <v>3.7768151651775023E-2</v>
      </c>
      <c r="F49" s="303"/>
      <c r="G49" s="302">
        <v>5.2487868520736938E-3</v>
      </c>
      <c r="H49" s="302">
        <v>9.1373782709259143E-4</v>
      </c>
      <c r="I49" s="302">
        <v>0</v>
      </c>
      <c r="J49" s="302">
        <f t="shared" si="31"/>
        <v>6.1625246791662848E-3</v>
      </c>
      <c r="K49" s="303"/>
      <c r="L49" s="302">
        <v>2.6315110847842083E-3</v>
      </c>
      <c r="M49" s="302">
        <v>3.5891060750442246E-4</v>
      </c>
      <c r="N49" s="302">
        <v>0</v>
      </c>
      <c r="O49" s="302">
        <f t="shared" si="30"/>
        <v>2.990421692288631E-3</v>
      </c>
    </row>
    <row r="50" spans="1:15" s="236" customFormat="1" x14ac:dyDescent="0.2">
      <c r="A50" s="237" t="str">
        <f>name!E$11</f>
        <v>Process, plant and machine operatives</v>
      </c>
      <c r="B50" s="302">
        <v>0.18244375559216125</v>
      </c>
      <c r="C50" s="302">
        <v>1.4670704458505608E-2</v>
      </c>
      <c r="D50" s="302">
        <v>2.7719397201337342E-2</v>
      </c>
      <c r="E50" s="302">
        <f t="shared" si="28"/>
        <v>0.22483385725200419</v>
      </c>
      <c r="F50" s="303"/>
      <c r="G50" s="302">
        <v>6.6965383526513739E-2</v>
      </c>
      <c r="H50" s="302">
        <v>6.8933522568482414E-4</v>
      </c>
      <c r="I50" s="302">
        <v>0</v>
      </c>
      <c r="J50" s="302">
        <f t="shared" si="31"/>
        <v>6.7654718752198556E-2</v>
      </c>
      <c r="K50" s="303"/>
      <c r="L50" s="302">
        <v>2.5899281196123929E-2</v>
      </c>
      <c r="M50" s="302">
        <v>3.6233968010693305E-4</v>
      </c>
      <c r="N50" s="302">
        <v>0</v>
      </c>
      <c r="O50" s="302">
        <f t="shared" si="30"/>
        <v>2.6261620876230862E-2</v>
      </c>
    </row>
    <row r="51" spans="1:15" s="236" customFormat="1" x14ac:dyDescent="0.2">
      <c r="A51" s="237" t="str">
        <f>name!E$12</f>
        <v>Elementary occupations</v>
      </c>
      <c r="B51" s="302">
        <v>3.5850849701969924E-2</v>
      </c>
      <c r="C51" s="302">
        <v>9.466615412135294E-3</v>
      </c>
      <c r="D51" s="302">
        <v>0.10903071879269499</v>
      </c>
      <c r="E51" s="302">
        <f t="shared" si="28"/>
        <v>0.15434818390680022</v>
      </c>
      <c r="F51" s="303"/>
      <c r="G51" s="302">
        <v>1.4416911841832934E-2</v>
      </c>
      <c r="H51" s="302">
        <v>8.7894807547588937E-4</v>
      </c>
      <c r="I51" s="302">
        <v>0</v>
      </c>
      <c r="J51" s="302">
        <f t="shared" si="31"/>
        <v>1.5295859917308823E-2</v>
      </c>
      <c r="K51" s="303"/>
      <c r="L51" s="302">
        <v>5.2335766029126436E-3</v>
      </c>
      <c r="M51" s="302">
        <v>2.8734446432122712E-4</v>
      </c>
      <c r="N51" s="302">
        <v>0</v>
      </c>
      <c r="O51" s="302">
        <f t="shared" si="30"/>
        <v>5.5209210672338711E-3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0.81164977549748241</v>
      </c>
      <c r="C53" s="311">
        <f t="shared" ref="C53:E53" si="32">SUM(C43:C51)</f>
        <v>7.4850331409147305E-2</v>
      </c>
      <c r="D53" s="311">
        <f t="shared" si="32"/>
        <v>0.38649989309337007</v>
      </c>
      <c r="E53" s="311">
        <f t="shared" si="32"/>
        <v>1.2729999999999997</v>
      </c>
      <c r="F53" s="311"/>
      <c r="G53" s="311">
        <f t="shared" ref="G53:J53" si="33">SUM(G43:G51)</f>
        <v>0.39347231270357008</v>
      </c>
      <c r="H53" s="311">
        <f t="shared" si="33"/>
        <v>1.0527687296430516E-2</v>
      </c>
      <c r="I53" s="311">
        <f t="shared" si="33"/>
        <v>0</v>
      </c>
      <c r="J53" s="311">
        <f t="shared" si="33"/>
        <v>0.40400000000000053</v>
      </c>
      <c r="K53" s="311"/>
      <c r="L53" s="311">
        <f t="shared" ref="L53:O53" si="34">SUM(L43:L51)</f>
        <v>0.18365094339622637</v>
      </c>
      <c r="M53" s="311">
        <f t="shared" si="34"/>
        <v>5.3490566037737086E-3</v>
      </c>
      <c r="N53" s="311">
        <f t="shared" si="34"/>
        <v>0</v>
      </c>
      <c r="O53" s="311">
        <f t="shared" si="34"/>
        <v>0.18900000000000008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0.94316251055635891</v>
      </c>
      <c r="C60" s="302">
        <v>6.0650667546149818E-2</v>
      </c>
      <c r="D60" s="302">
        <v>3.8138722259041261E-2</v>
      </c>
      <c r="E60" s="302">
        <f>SUM(B60:D60)</f>
        <v>1.0419519003615501</v>
      </c>
      <c r="F60" s="303"/>
      <c r="G60" s="302">
        <v>1.5054219515314244</v>
      </c>
      <c r="H60" s="302">
        <v>6.4446522459786243E-2</v>
      </c>
      <c r="I60" s="302">
        <v>2.8399014250870231E-2</v>
      </c>
      <c r="J60" s="302">
        <f>SUM(G60:I60)</f>
        <v>1.5982674882420811</v>
      </c>
      <c r="K60" s="303"/>
      <c r="L60" s="302">
        <v>1.1732012844801298</v>
      </c>
      <c r="M60" s="302">
        <v>5.9009499310505045E-2</v>
      </c>
      <c r="N60" s="302">
        <v>2.0026384632558986E-2</v>
      </c>
      <c r="O60" s="302">
        <f>SUM(L60:N60)</f>
        <v>1.2522371684231939</v>
      </c>
    </row>
    <row r="61" spans="1:15" s="236" customFormat="1" x14ac:dyDescent="0.2">
      <c r="A61" s="237" t="str">
        <f>name!E$5</f>
        <v>Professional occupations</v>
      </c>
      <c r="B61" s="302">
        <v>0.72688841872650078</v>
      </c>
      <c r="C61" s="302">
        <v>4.2425538949599627E-2</v>
      </c>
      <c r="D61" s="302">
        <v>3.936596559531063E-2</v>
      </c>
      <c r="E61" s="302">
        <f t="shared" ref="E61:E68" si="35">SUM(B61:D61)</f>
        <v>0.80867992327141103</v>
      </c>
      <c r="F61" s="303"/>
      <c r="G61" s="302">
        <v>1.2860451652020797</v>
      </c>
      <c r="H61" s="302">
        <v>3.6099274801695572E-2</v>
      </c>
      <c r="I61" s="302">
        <v>3.9144674909283791E-2</v>
      </c>
      <c r="J61" s="302">
        <f t="shared" ref="J61:J63" si="36">SUM(G61:I61)</f>
        <v>1.361289114913059</v>
      </c>
      <c r="K61" s="303"/>
      <c r="L61" s="302">
        <v>1.3216444171149682</v>
      </c>
      <c r="M61" s="302">
        <v>2.9684900712654845E-2</v>
      </c>
      <c r="N61" s="302">
        <v>3.9760116177860086E-2</v>
      </c>
      <c r="O61" s="302">
        <f t="shared" ref="O61:O68" si="37">SUM(L61:N61)</f>
        <v>1.3910894340054831</v>
      </c>
    </row>
    <row r="62" spans="1:15" s="236" customFormat="1" x14ac:dyDescent="0.2">
      <c r="A62" s="237" t="str">
        <f>name!E$6</f>
        <v>Associate professional occupations</v>
      </c>
      <c r="B62" s="302">
        <v>1.0549064108157844</v>
      </c>
      <c r="C62" s="302">
        <v>8.0403867907136856E-2</v>
      </c>
      <c r="D62" s="302">
        <v>1.9035628463220957E-2</v>
      </c>
      <c r="E62" s="302">
        <f t="shared" si="35"/>
        <v>1.1543459071861422</v>
      </c>
      <c r="F62" s="303"/>
      <c r="G62" s="302">
        <v>1.7411812319492737</v>
      </c>
      <c r="H62" s="302">
        <v>5.7501935915552707E-2</v>
      </c>
      <c r="I62" s="302">
        <v>1.1634479257498451E-2</v>
      </c>
      <c r="J62" s="302">
        <f t="shared" si="36"/>
        <v>1.8103176471223248</v>
      </c>
      <c r="K62" s="303"/>
      <c r="L62" s="302">
        <v>1.3618885198803294</v>
      </c>
      <c r="M62" s="302">
        <v>3.4166762297401357E-2</v>
      </c>
      <c r="N62" s="302">
        <v>6.5013652149713917E-3</v>
      </c>
      <c r="O62" s="302">
        <f t="shared" si="37"/>
        <v>1.4025566473927022</v>
      </c>
    </row>
    <row r="63" spans="1:15" s="236" customFormat="1" x14ac:dyDescent="0.2">
      <c r="A63" s="237" t="str">
        <f>name!E$7</f>
        <v>Administrative and secretarial occupations</v>
      </c>
      <c r="B63" s="302">
        <v>0.61710153207754304</v>
      </c>
      <c r="C63" s="302">
        <v>0.21657515014126349</v>
      </c>
      <c r="D63" s="302">
        <v>2.0102273152099372E-2</v>
      </c>
      <c r="E63" s="302">
        <f t="shared" si="35"/>
        <v>0.85377895537090587</v>
      </c>
      <c r="F63" s="303"/>
      <c r="G63" s="302">
        <v>0.92495539092653756</v>
      </c>
      <c r="H63" s="302">
        <v>0.12339426265357634</v>
      </c>
      <c r="I63" s="302">
        <v>1.3439783317678542E-2</v>
      </c>
      <c r="J63" s="302">
        <f t="shared" si="36"/>
        <v>1.0617894368977925</v>
      </c>
      <c r="K63" s="303"/>
      <c r="L63" s="302">
        <v>0.68484620199295687</v>
      </c>
      <c r="M63" s="302">
        <v>9.4970791087353471E-2</v>
      </c>
      <c r="N63" s="302">
        <v>6.3196408163338118E-3</v>
      </c>
      <c r="O63" s="302">
        <f t="shared" si="37"/>
        <v>0.78613663389664423</v>
      </c>
    </row>
    <row r="64" spans="1:15" s="236" customFormat="1" x14ac:dyDescent="0.2">
      <c r="A64" s="237" t="str">
        <f>name!E$8</f>
        <v>Skilled trades occupations</v>
      </c>
      <c r="B64" s="302">
        <v>1.5151054308992919</v>
      </c>
      <c r="C64" s="302">
        <v>9.0987839233304862E-2</v>
      </c>
      <c r="D64" s="302">
        <v>0.19603276855674667</v>
      </c>
      <c r="E64" s="302">
        <f t="shared" si="35"/>
        <v>1.8021260386893434</v>
      </c>
      <c r="F64" s="303"/>
      <c r="G64" s="302">
        <v>1.7254143634348085</v>
      </c>
      <c r="H64" s="302">
        <v>4.5959948970114253E-2</v>
      </c>
      <c r="I64" s="302">
        <v>0.10004347549288312</v>
      </c>
      <c r="J64" s="302">
        <f>SUM(G64:I64)</f>
        <v>1.871417787897806</v>
      </c>
      <c r="K64" s="303"/>
      <c r="L64" s="302">
        <v>1.1661316027220072</v>
      </c>
      <c r="M64" s="302">
        <v>2.8552409539471038E-2</v>
      </c>
      <c r="N64" s="302">
        <v>7.5373484415225622E-2</v>
      </c>
      <c r="O64" s="302">
        <f t="shared" si="37"/>
        <v>1.270057496676704</v>
      </c>
    </row>
    <row r="65" spans="1:15" s="236" customFormat="1" x14ac:dyDescent="0.2">
      <c r="A65" s="237" t="str">
        <f>name!E$9</f>
        <v>Caring, leisure and other service occupations</v>
      </c>
      <c r="B65" s="302">
        <v>8.3690354926428887E-2</v>
      </c>
      <c r="C65" s="302">
        <v>3.6438054833594496E-2</v>
      </c>
      <c r="D65" s="302">
        <v>1.2254917001423279E-2</v>
      </c>
      <c r="E65" s="302">
        <f t="shared" si="35"/>
        <v>0.13238332676144665</v>
      </c>
      <c r="F65" s="303"/>
      <c r="G65" s="302">
        <v>0.11429828518177627</v>
      </c>
      <c r="H65" s="302">
        <v>1.8695222827371891E-2</v>
      </c>
      <c r="I65" s="302">
        <v>9.9763705786174908E-3</v>
      </c>
      <c r="J65" s="302">
        <f t="shared" ref="J65:J68" si="38">SUM(G65:I65)</f>
        <v>0.14296987858776566</v>
      </c>
      <c r="K65" s="303"/>
      <c r="L65" s="302">
        <v>8.8740994459379316E-2</v>
      </c>
      <c r="M65" s="302">
        <v>1.3151490269052997E-2</v>
      </c>
      <c r="N65" s="302">
        <v>1.0683736161193665E-2</v>
      </c>
      <c r="O65" s="302">
        <f t="shared" si="37"/>
        <v>0.11257622088962599</v>
      </c>
    </row>
    <row r="66" spans="1:15" s="236" customFormat="1" x14ac:dyDescent="0.2">
      <c r="A66" s="237" t="str">
        <f>name!E$10</f>
        <v>Sales and customer service occupations</v>
      </c>
      <c r="B66" s="302">
        <v>0.22221957861709485</v>
      </c>
      <c r="C66" s="302">
        <v>0.20404804805342366</v>
      </c>
      <c r="D66" s="302">
        <v>1.7790732640712008E-2</v>
      </c>
      <c r="E66" s="302">
        <f t="shared" si="35"/>
        <v>0.44405835931123055</v>
      </c>
      <c r="F66" s="303"/>
      <c r="G66" s="302">
        <v>0.29690389688796792</v>
      </c>
      <c r="H66" s="302">
        <v>0.11941020680302936</v>
      </c>
      <c r="I66" s="302">
        <v>9.6758593947135329E-3</v>
      </c>
      <c r="J66" s="302">
        <f t="shared" si="38"/>
        <v>0.42598996308571085</v>
      </c>
      <c r="K66" s="303"/>
      <c r="L66" s="302">
        <v>0.23552185106062648</v>
      </c>
      <c r="M66" s="302">
        <v>9.4362427069715607E-2</v>
      </c>
      <c r="N66" s="302">
        <v>8.6776822832618835E-3</v>
      </c>
      <c r="O66" s="302">
        <f t="shared" si="37"/>
        <v>0.33856196041360398</v>
      </c>
    </row>
    <row r="67" spans="1:15" s="236" customFormat="1" x14ac:dyDescent="0.2">
      <c r="A67" s="237" t="str">
        <f>name!E$11</f>
        <v>Process, plant and machine operatives</v>
      </c>
      <c r="B67" s="302">
        <v>4.6136835550606756</v>
      </c>
      <c r="C67" s="302">
        <v>0.48928210949867401</v>
      </c>
      <c r="D67" s="302">
        <v>5.8768680707993522E-2</v>
      </c>
      <c r="E67" s="302">
        <f t="shared" si="35"/>
        <v>5.1617343452673436</v>
      </c>
      <c r="F67" s="303"/>
      <c r="G67" s="302">
        <v>5.2645464939627047</v>
      </c>
      <c r="H67" s="302">
        <v>0.29473027627912352</v>
      </c>
      <c r="I67" s="302">
        <v>4.1581681516973779E-2</v>
      </c>
      <c r="J67" s="302">
        <f t="shared" si="38"/>
        <v>5.6008584517588016</v>
      </c>
      <c r="K67" s="303"/>
      <c r="L67" s="302">
        <v>4.1831876232821212</v>
      </c>
      <c r="M67" s="302">
        <v>0.23266289138038046</v>
      </c>
      <c r="N67" s="302">
        <v>3.4061205217172992E-2</v>
      </c>
      <c r="O67" s="302">
        <f t="shared" si="37"/>
        <v>4.4499117198796752</v>
      </c>
    </row>
    <row r="68" spans="1:15" s="236" customFormat="1" x14ac:dyDescent="0.2">
      <c r="A68" s="237" t="str">
        <f>name!E$12</f>
        <v>Elementary occupations</v>
      </c>
      <c r="B68" s="302">
        <v>1.7126945353933301</v>
      </c>
      <c r="C68" s="302">
        <v>0.4955143184134424</v>
      </c>
      <c r="D68" s="302">
        <v>3.7732389973859921E-2</v>
      </c>
      <c r="E68" s="302">
        <f t="shared" si="35"/>
        <v>2.2459412437806323</v>
      </c>
      <c r="F68" s="303"/>
      <c r="G68" s="302">
        <v>1.9111301431249517</v>
      </c>
      <c r="H68" s="302">
        <v>0.25345569010410135</v>
      </c>
      <c r="I68" s="302">
        <v>1.3514398265607453E-2</v>
      </c>
      <c r="J68" s="302">
        <f t="shared" si="38"/>
        <v>2.1781002314946605</v>
      </c>
      <c r="K68" s="303"/>
      <c r="L68" s="302">
        <v>1.2084797544757011</v>
      </c>
      <c r="M68" s="302">
        <v>0.18323017655993223</v>
      </c>
      <c r="N68" s="302">
        <v>1.616278738674063E-2</v>
      </c>
      <c r="O68" s="302">
        <f t="shared" si="37"/>
        <v>1.407872718422374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11.489452327073009</v>
      </c>
      <c r="C70" s="311">
        <f t="shared" ref="C70:E70" si="39">SUM(C60:C68)</f>
        <v>1.7163255945765892</v>
      </c>
      <c r="D70" s="311">
        <f t="shared" si="39"/>
        <v>0.43922207835040761</v>
      </c>
      <c r="E70" s="311">
        <f t="shared" si="39"/>
        <v>13.645000000000007</v>
      </c>
      <c r="F70" s="311"/>
      <c r="G70" s="311">
        <f t="shared" ref="G70:J70" si="40">SUM(G60:G68)</f>
        <v>14.769896922201523</v>
      </c>
      <c r="H70" s="311">
        <f t="shared" si="40"/>
        <v>1.0136933408143511</v>
      </c>
      <c r="I70" s="311">
        <f t="shared" si="40"/>
        <v>0.2674097369841264</v>
      </c>
      <c r="J70" s="311">
        <f t="shared" si="40"/>
        <v>16.051000000000002</v>
      </c>
      <c r="K70" s="311"/>
      <c r="L70" s="311">
        <f t="shared" ref="L70:O70" si="41">SUM(L60:L68)</f>
        <v>11.423642249468219</v>
      </c>
      <c r="M70" s="311">
        <f t="shared" si="41"/>
        <v>0.769791348226467</v>
      </c>
      <c r="N70" s="311">
        <f t="shared" si="41"/>
        <v>0.21756640230531907</v>
      </c>
      <c r="O70" s="311">
        <f t="shared" si="41"/>
        <v>12.411000000000007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0.61260056663219831</v>
      </c>
      <c r="C77" s="302">
        <v>1.7632829620484961E-2</v>
      </c>
      <c r="D77" s="302">
        <v>3.8211874140359058E-2</v>
      </c>
      <c r="E77" s="302">
        <f>SUM(B77:D77)</f>
        <v>0.66844527039304236</v>
      </c>
      <c r="F77" s="303"/>
      <c r="G77" s="302">
        <v>0.64187146880466006</v>
      </c>
      <c r="H77" s="302">
        <v>4.952286950988273E-2</v>
      </c>
      <c r="I77" s="302">
        <v>3.7459107066474012E-2</v>
      </c>
      <c r="J77" s="302">
        <f>SUM(G77:I77)</f>
        <v>0.72885344538101682</v>
      </c>
      <c r="K77" s="303"/>
      <c r="L77" s="302">
        <v>0.72458095847285886</v>
      </c>
      <c r="M77" s="302">
        <v>6.4926682182492368E-2</v>
      </c>
      <c r="N77" s="302">
        <v>4.2868599393066115E-2</v>
      </c>
      <c r="O77" s="302">
        <f>SUM(L77:N77)</f>
        <v>0.83237624004841726</v>
      </c>
    </row>
    <row r="78" spans="1:15" s="236" customFormat="1" x14ac:dyDescent="0.2">
      <c r="A78" s="237" t="str">
        <f>name!E$5</f>
        <v>Professional occupations</v>
      </c>
      <c r="B78" s="302">
        <v>0.8276215703059816</v>
      </c>
      <c r="C78" s="302">
        <v>1.4319069238996252E-2</v>
      </c>
      <c r="D78" s="302">
        <v>2.5457448065099784E-2</v>
      </c>
      <c r="E78" s="302">
        <f t="shared" ref="E78:E85" si="42">SUM(B78:D78)</f>
        <v>0.86739808761007764</v>
      </c>
      <c r="F78" s="303"/>
      <c r="G78" s="302">
        <v>0.94842410220393214</v>
      </c>
      <c r="H78" s="302">
        <v>3.689857859821611E-2</v>
      </c>
      <c r="I78" s="302">
        <v>1.7036805905167544E-2</v>
      </c>
      <c r="J78" s="302">
        <f t="shared" ref="J78:J80" si="43">SUM(G78:I78)</f>
        <v>1.0023594867073158</v>
      </c>
      <c r="K78" s="303"/>
      <c r="L78" s="302">
        <v>1.2131531187776181</v>
      </c>
      <c r="M78" s="302">
        <v>4.6438693171387858E-2</v>
      </c>
      <c r="N78" s="302">
        <v>1.3599020983736639E-2</v>
      </c>
      <c r="O78" s="302">
        <f t="shared" ref="O78:O85" si="44">SUM(L78:N78)</f>
        <v>1.2731908329327426</v>
      </c>
    </row>
    <row r="79" spans="1:15" s="236" customFormat="1" x14ac:dyDescent="0.2">
      <c r="A79" s="237" t="str">
        <f>name!E$6</f>
        <v>Associate professional occupations</v>
      </c>
      <c r="B79" s="302">
        <v>0.57473969331046715</v>
      </c>
      <c r="C79" s="302">
        <v>1.6057888083074116E-2</v>
      </c>
      <c r="D79" s="302">
        <v>1.3544234696099135E-2</v>
      </c>
      <c r="E79" s="302">
        <f t="shared" si="42"/>
        <v>0.60434181608964033</v>
      </c>
      <c r="F79" s="303"/>
      <c r="G79" s="302">
        <v>0.62259654733834469</v>
      </c>
      <c r="H79" s="302">
        <v>3.2491222452909453E-2</v>
      </c>
      <c r="I79" s="302">
        <v>1.0475008736650871E-2</v>
      </c>
      <c r="J79" s="302">
        <f t="shared" si="43"/>
        <v>0.66556277852790502</v>
      </c>
      <c r="K79" s="303"/>
      <c r="L79" s="302">
        <v>0.64055674658241468</v>
      </c>
      <c r="M79" s="302">
        <v>3.6269349822426473E-2</v>
      </c>
      <c r="N79" s="302">
        <v>1.2003575492656193E-2</v>
      </c>
      <c r="O79" s="302">
        <f t="shared" si="44"/>
        <v>0.68882967189749733</v>
      </c>
    </row>
    <row r="80" spans="1:15" s="236" customFormat="1" x14ac:dyDescent="0.2">
      <c r="A80" s="237" t="str">
        <f>name!E$7</f>
        <v>Administrative and secretarial occupations</v>
      </c>
      <c r="B80" s="302">
        <v>0.29944852180280329</v>
      </c>
      <c r="C80" s="302">
        <v>5.5599680377043298E-2</v>
      </c>
      <c r="D80" s="302">
        <v>9.9152402385477845E-3</v>
      </c>
      <c r="E80" s="302">
        <f t="shared" si="42"/>
        <v>0.36496344241839435</v>
      </c>
      <c r="F80" s="303"/>
      <c r="G80" s="302">
        <v>0.27156474897412142</v>
      </c>
      <c r="H80" s="302">
        <v>0.10298449861175278</v>
      </c>
      <c r="I80" s="302">
        <v>1.3560177818969971E-2</v>
      </c>
      <c r="J80" s="302">
        <f t="shared" si="43"/>
        <v>0.38810942540484417</v>
      </c>
      <c r="K80" s="303"/>
      <c r="L80" s="302">
        <v>0.21865768803080177</v>
      </c>
      <c r="M80" s="302">
        <v>9.9657965423385661E-2</v>
      </c>
      <c r="N80" s="302">
        <v>1.0551038485478207E-2</v>
      </c>
      <c r="O80" s="302">
        <f t="shared" si="44"/>
        <v>0.32886669193966567</v>
      </c>
    </row>
    <row r="81" spans="1:15" s="236" customFormat="1" x14ac:dyDescent="0.2">
      <c r="A81" s="237" t="str">
        <f>name!E$8</f>
        <v>Skilled trades occupations</v>
      </c>
      <c r="B81" s="302">
        <v>1.2928123342336961</v>
      </c>
      <c r="C81" s="302">
        <v>2.0569001464927683E-2</v>
      </c>
      <c r="D81" s="302">
        <v>7.9906565289239215E-2</v>
      </c>
      <c r="E81" s="302">
        <f t="shared" si="42"/>
        <v>1.3932879009878629</v>
      </c>
      <c r="F81" s="303"/>
      <c r="G81" s="302">
        <v>0.99185428621954996</v>
      </c>
      <c r="H81" s="302">
        <v>3.0574286674231402E-2</v>
      </c>
      <c r="I81" s="302">
        <v>3.116884517864895E-2</v>
      </c>
      <c r="J81" s="302">
        <f>SUM(G81:I81)</f>
        <v>1.0535974180724303</v>
      </c>
      <c r="K81" s="303"/>
      <c r="L81" s="302">
        <v>0.90049793802659761</v>
      </c>
      <c r="M81" s="302">
        <v>3.3795535635547297E-2</v>
      </c>
      <c r="N81" s="302">
        <v>4.0969898454144719E-2</v>
      </c>
      <c r="O81" s="302">
        <f t="shared" si="44"/>
        <v>0.97526337211628955</v>
      </c>
    </row>
    <row r="82" spans="1:15" s="236" customFormat="1" x14ac:dyDescent="0.2">
      <c r="A82" s="237" t="str">
        <f>name!E$9</f>
        <v>Caring, leisure and other service occupations</v>
      </c>
      <c r="B82" s="302">
        <v>7.0284459205691735E-2</v>
      </c>
      <c r="C82" s="302">
        <v>9.956376976717498E-3</v>
      </c>
      <c r="D82" s="302">
        <v>5.9917106352198185E-3</v>
      </c>
      <c r="E82" s="302">
        <f t="shared" si="42"/>
        <v>8.6232546817629055E-2</v>
      </c>
      <c r="F82" s="303"/>
      <c r="G82" s="302">
        <v>5.5340386928166493E-2</v>
      </c>
      <c r="H82" s="302">
        <v>1.5614495612708241E-2</v>
      </c>
      <c r="I82" s="302">
        <v>1.3633257930813906E-2</v>
      </c>
      <c r="J82" s="302">
        <f t="shared" ref="J82:J85" si="45">SUM(G82:I82)</f>
        <v>8.4588140471688639E-2</v>
      </c>
      <c r="K82" s="303"/>
      <c r="L82" s="302">
        <v>5.2407833913426419E-2</v>
      </c>
      <c r="M82" s="302">
        <v>1.5507945014212259E-2</v>
      </c>
      <c r="N82" s="302">
        <v>2.2234099529084162E-2</v>
      </c>
      <c r="O82" s="302">
        <f t="shared" si="44"/>
        <v>9.0149878456722829E-2</v>
      </c>
    </row>
    <row r="83" spans="1:15" s="236" customFormat="1" x14ac:dyDescent="0.2">
      <c r="A83" s="237" t="str">
        <f>name!E$10</f>
        <v>Sales and customer service occupations</v>
      </c>
      <c r="B83" s="302">
        <v>0.14956564959600621</v>
      </c>
      <c r="C83" s="302">
        <v>1.4806521948627459E-2</v>
      </c>
      <c r="D83" s="302">
        <v>6.5352668026406715E-3</v>
      </c>
      <c r="E83" s="302">
        <f t="shared" si="42"/>
        <v>0.17090743834727434</v>
      </c>
      <c r="F83" s="303"/>
      <c r="G83" s="302">
        <v>0.13367857436694838</v>
      </c>
      <c r="H83" s="302">
        <v>2.7817944497399983E-2</v>
      </c>
      <c r="I83" s="302">
        <v>6.0987486842189924E-3</v>
      </c>
      <c r="J83" s="302">
        <f t="shared" si="45"/>
        <v>0.16759526754856738</v>
      </c>
      <c r="K83" s="303"/>
      <c r="L83" s="302">
        <v>0.14525687860450964</v>
      </c>
      <c r="M83" s="302">
        <v>3.9621337582930037E-2</v>
      </c>
      <c r="N83" s="302">
        <v>7.5059976423160254E-3</v>
      </c>
      <c r="O83" s="302">
        <f t="shared" si="44"/>
        <v>0.19238421382975571</v>
      </c>
    </row>
    <row r="84" spans="1:15" s="236" customFormat="1" x14ac:dyDescent="0.2">
      <c r="A84" s="237" t="str">
        <f>name!E$11</f>
        <v>Process, plant and machine operatives</v>
      </c>
      <c r="B84" s="302">
        <v>0.50697394937012996</v>
      </c>
      <c r="C84" s="302">
        <v>2.2201499904699388E-2</v>
      </c>
      <c r="D84" s="302">
        <v>1.072463927915927E-2</v>
      </c>
      <c r="E84" s="302">
        <f t="shared" si="42"/>
        <v>0.53990008855398863</v>
      </c>
      <c r="F84" s="303"/>
      <c r="G84" s="302">
        <v>0.35864565129259868</v>
      </c>
      <c r="H84" s="302">
        <v>3.0806727106390753E-2</v>
      </c>
      <c r="I84" s="302">
        <v>7.4357981395385513E-3</v>
      </c>
      <c r="J84" s="302">
        <f t="shared" si="45"/>
        <v>0.39688817653852798</v>
      </c>
      <c r="K84" s="303"/>
      <c r="L84" s="302">
        <v>0.39598684623283664</v>
      </c>
      <c r="M84" s="302">
        <v>3.7675578159046014E-2</v>
      </c>
      <c r="N84" s="302">
        <v>9.3638255914482767E-3</v>
      </c>
      <c r="O84" s="302">
        <f t="shared" si="44"/>
        <v>0.4430262499833309</v>
      </c>
    </row>
    <row r="85" spans="1:15" s="236" customFormat="1" x14ac:dyDescent="0.2">
      <c r="A85" s="237" t="str">
        <f>name!E$12</f>
        <v>Elementary occupations</v>
      </c>
      <c r="B85" s="302">
        <v>0.22398496850281169</v>
      </c>
      <c r="C85" s="302">
        <v>2.3246310628474723E-2</v>
      </c>
      <c r="D85" s="302">
        <v>1.5292129650801093E-2</v>
      </c>
      <c r="E85" s="302">
        <f t="shared" si="42"/>
        <v>0.26252340878208746</v>
      </c>
      <c r="F85" s="303"/>
      <c r="G85" s="302">
        <v>0.159499596875667</v>
      </c>
      <c r="H85" s="302">
        <v>3.3928986559025154E-2</v>
      </c>
      <c r="I85" s="302">
        <v>1.501727791301994E-2</v>
      </c>
      <c r="J85" s="302">
        <f t="shared" si="45"/>
        <v>0.20844586134771209</v>
      </c>
      <c r="K85" s="303"/>
      <c r="L85" s="302">
        <v>0.11259676700934217</v>
      </c>
      <c r="M85" s="302">
        <v>3.0627361137546934E-2</v>
      </c>
      <c r="N85" s="302">
        <v>1.1688720648685518E-2</v>
      </c>
      <c r="O85" s="302">
        <f t="shared" si="44"/>
        <v>0.1549128487955746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4.558031712959786</v>
      </c>
      <c r="C87" s="311">
        <f t="shared" ref="C87:E87" si="46">SUM(C77:C85)</f>
        <v>0.19438917824304541</v>
      </c>
      <c r="D87" s="311">
        <f t="shared" si="46"/>
        <v>0.20557910879716579</v>
      </c>
      <c r="E87" s="311">
        <f t="shared" si="46"/>
        <v>4.9579999999999966</v>
      </c>
      <c r="F87" s="311"/>
      <c r="G87" s="311">
        <f t="shared" ref="G87:J87" si="47">SUM(G77:G85)</f>
        <v>4.1834753630039891</v>
      </c>
      <c r="H87" s="311">
        <f t="shared" si="47"/>
        <v>0.36063960962251662</v>
      </c>
      <c r="I87" s="311">
        <f t="shared" si="47"/>
        <v>0.15188502737350273</v>
      </c>
      <c r="J87" s="311">
        <f t="shared" si="47"/>
        <v>4.6960000000000095</v>
      </c>
      <c r="K87" s="311"/>
      <c r="L87" s="311">
        <f t="shared" ref="L87:O87" si="48">SUM(L77:L85)</f>
        <v>4.403694775650405</v>
      </c>
      <c r="M87" s="311">
        <f t="shared" si="48"/>
        <v>0.40452044812897492</v>
      </c>
      <c r="N87" s="311">
        <f t="shared" si="48"/>
        <v>0.17078477622061586</v>
      </c>
      <c r="O87" s="311">
        <f t="shared" si="48"/>
        <v>4.9789999999999957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1.9722755628423634</v>
      </c>
      <c r="C94" s="302">
        <v>7.0256419298906567E-2</v>
      </c>
      <c r="D94" s="302">
        <v>0.40168279524140721</v>
      </c>
      <c r="E94" s="302">
        <f>SUM(B94:D94)</f>
        <v>2.444214777382677</v>
      </c>
      <c r="F94" s="303"/>
      <c r="G94" s="302">
        <v>2.1001506449782443</v>
      </c>
      <c r="H94" s="302">
        <v>0.16053444461478239</v>
      </c>
      <c r="I94" s="302">
        <v>0.22499792946461827</v>
      </c>
      <c r="J94" s="302">
        <f>SUM(G94:I94)</f>
        <v>2.4856830190576451</v>
      </c>
      <c r="K94" s="303"/>
      <c r="L94" s="302">
        <v>1.8081160238948808</v>
      </c>
      <c r="M94" s="302">
        <v>0.15843645115926494</v>
      </c>
      <c r="N94" s="302">
        <v>0.19858738545411245</v>
      </c>
      <c r="O94" s="302">
        <f>SUM(L94:N94)</f>
        <v>2.1651398605082579</v>
      </c>
    </row>
    <row r="95" spans="1:15" s="236" customFormat="1" x14ac:dyDescent="0.2">
      <c r="A95" s="237" t="str">
        <f>name!E$5</f>
        <v>Professional occupations</v>
      </c>
      <c r="B95" s="302">
        <v>2.217250125897483</v>
      </c>
      <c r="C95" s="302">
        <v>6.6578868518721496E-2</v>
      </c>
      <c r="D95" s="302">
        <v>0.20536574617320391</v>
      </c>
      <c r="E95" s="302">
        <f t="shared" ref="E95:E102" si="49">SUM(B95:D95)</f>
        <v>2.4891947405894088</v>
      </c>
      <c r="F95" s="303"/>
      <c r="G95" s="302">
        <v>2.6393827487252701</v>
      </c>
      <c r="H95" s="302">
        <v>0.13824794779096511</v>
      </c>
      <c r="I95" s="302">
        <v>0.11940780312983061</v>
      </c>
      <c r="J95" s="302">
        <f t="shared" ref="J95:J97" si="50">SUM(G95:I95)</f>
        <v>2.8970384996460656</v>
      </c>
      <c r="K95" s="303"/>
      <c r="L95" s="302">
        <v>2.6970492651741713</v>
      </c>
      <c r="M95" s="302">
        <v>0.12880835659071493</v>
      </c>
      <c r="N95" s="302">
        <v>8.8932240991019054E-2</v>
      </c>
      <c r="O95" s="302">
        <f t="shared" ref="O95:O102" si="51">SUM(L95:N95)</f>
        <v>2.9147898627559052</v>
      </c>
    </row>
    <row r="96" spans="1:15" s="236" customFormat="1" x14ac:dyDescent="0.2">
      <c r="A96" s="237" t="str">
        <f>name!E$6</f>
        <v>Associate professional occupations</v>
      </c>
      <c r="B96" s="302">
        <v>1.6593694347685357</v>
      </c>
      <c r="C96" s="302">
        <v>0.10978518909034514</v>
      </c>
      <c r="D96" s="302">
        <v>0.19111355921280415</v>
      </c>
      <c r="E96" s="302">
        <f t="shared" si="49"/>
        <v>1.960268183071685</v>
      </c>
      <c r="F96" s="303"/>
      <c r="G96" s="302">
        <v>1.8164607430258757</v>
      </c>
      <c r="H96" s="302">
        <v>0.1957776758775239</v>
      </c>
      <c r="I96" s="302">
        <v>0.11345601883424344</v>
      </c>
      <c r="J96" s="302">
        <f t="shared" si="50"/>
        <v>2.1256944377376428</v>
      </c>
      <c r="K96" s="303"/>
      <c r="L96" s="302">
        <v>1.503470167222783</v>
      </c>
      <c r="M96" s="302">
        <v>0.1465796388891924</v>
      </c>
      <c r="N96" s="302">
        <v>8.5734517268715463E-2</v>
      </c>
      <c r="O96" s="302">
        <f t="shared" si="51"/>
        <v>1.7357843233806909</v>
      </c>
    </row>
    <row r="97" spans="1:15" s="236" customFormat="1" x14ac:dyDescent="0.2">
      <c r="A97" s="237" t="str">
        <f>name!E$7</f>
        <v>Administrative and secretarial occupations</v>
      </c>
      <c r="B97" s="302">
        <v>1.0937286112901448</v>
      </c>
      <c r="C97" s="302">
        <v>0.39375402312126923</v>
      </c>
      <c r="D97" s="302">
        <v>7.3602648400777196E-2</v>
      </c>
      <c r="E97" s="302">
        <f t="shared" si="49"/>
        <v>1.5610852828121913</v>
      </c>
      <c r="F97" s="303"/>
      <c r="G97" s="302">
        <v>1.0284556383886716</v>
      </c>
      <c r="H97" s="302">
        <v>0.41938638366688002</v>
      </c>
      <c r="I97" s="302">
        <v>3.8784848844960244E-2</v>
      </c>
      <c r="J97" s="302">
        <f t="shared" si="50"/>
        <v>1.4866268709005119</v>
      </c>
      <c r="K97" s="303"/>
      <c r="L97" s="302">
        <v>0.72182121812773903</v>
      </c>
      <c r="M97" s="302">
        <v>0.27613576448326399</v>
      </c>
      <c r="N97" s="302">
        <v>3.5899031202658034E-2</v>
      </c>
      <c r="O97" s="302">
        <f t="shared" si="51"/>
        <v>1.0338560138136612</v>
      </c>
    </row>
    <row r="98" spans="1:15" s="236" customFormat="1" x14ac:dyDescent="0.2">
      <c r="A98" s="237" t="str">
        <f>name!E$8</f>
        <v>Skilled trades occupations</v>
      </c>
      <c r="B98" s="302">
        <v>6.017294432949913</v>
      </c>
      <c r="C98" s="302">
        <v>0.14563289421892076</v>
      </c>
      <c r="D98" s="302">
        <v>1.1529217812625274</v>
      </c>
      <c r="E98" s="302">
        <f t="shared" si="49"/>
        <v>7.3158491084313617</v>
      </c>
      <c r="F98" s="303"/>
      <c r="G98" s="302">
        <v>4.5040456804815321</v>
      </c>
      <c r="H98" s="302">
        <v>0.19559998103092996</v>
      </c>
      <c r="I98" s="302">
        <v>0.42047738456821437</v>
      </c>
      <c r="J98" s="302">
        <f>SUM(G98:I98)</f>
        <v>5.1201230460806766</v>
      </c>
      <c r="K98" s="303"/>
      <c r="L98" s="302">
        <v>3.3465558916127924</v>
      </c>
      <c r="M98" s="302">
        <v>0.17909947543379445</v>
      </c>
      <c r="N98" s="302">
        <v>0.33452717271577559</v>
      </c>
      <c r="O98" s="302">
        <f t="shared" si="51"/>
        <v>3.8601825397623624</v>
      </c>
    </row>
    <row r="99" spans="1:15" s="236" customFormat="1" x14ac:dyDescent="0.2">
      <c r="A99" s="237" t="str">
        <f>name!E$9</f>
        <v>Caring, leisure and other service occupations</v>
      </c>
      <c r="B99" s="302">
        <v>0.20649209250914174</v>
      </c>
      <c r="C99" s="302">
        <v>3.9455627473742656E-2</v>
      </c>
      <c r="D99" s="302">
        <v>4.4772743354388078E-2</v>
      </c>
      <c r="E99" s="302">
        <f t="shared" si="49"/>
        <v>0.29072046333727247</v>
      </c>
      <c r="F99" s="303"/>
      <c r="G99" s="302">
        <v>0.19653199687465756</v>
      </c>
      <c r="H99" s="302">
        <v>4.9516109735739E-2</v>
      </c>
      <c r="I99" s="302">
        <v>4.3950026632372075E-2</v>
      </c>
      <c r="J99" s="302">
        <f t="shared" ref="J99:J102" si="52">SUM(G99:I99)</f>
        <v>0.28999813324276863</v>
      </c>
      <c r="K99" s="303"/>
      <c r="L99" s="302">
        <v>0.19266753062344943</v>
      </c>
      <c r="M99" s="302">
        <v>3.6154224642873829E-2</v>
      </c>
      <c r="N99" s="302">
        <v>4.5200302377331983E-2</v>
      </c>
      <c r="O99" s="302">
        <f t="shared" si="51"/>
        <v>0.27402205764365523</v>
      </c>
    </row>
    <row r="100" spans="1:15" s="236" customFormat="1" x14ac:dyDescent="0.2">
      <c r="A100" s="237" t="str">
        <f>name!E$10</f>
        <v>Sales and customer service occupations</v>
      </c>
      <c r="B100" s="302">
        <v>0.44338619742729796</v>
      </c>
      <c r="C100" s="302">
        <v>0.12244196810993618</v>
      </c>
      <c r="D100" s="302">
        <v>7.3794317362881723E-2</v>
      </c>
      <c r="E100" s="302">
        <f t="shared" si="49"/>
        <v>0.63962248290011581</v>
      </c>
      <c r="F100" s="303"/>
      <c r="G100" s="302">
        <v>0.39061322135274196</v>
      </c>
      <c r="H100" s="302">
        <v>0.16577456697883472</v>
      </c>
      <c r="I100" s="302">
        <v>2.9655106783074415E-2</v>
      </c>
      <c r="J100" s="302">
        <f t="shared" si="52"/>
        <v>0.58604289511465102</v>
      </c>
      <c r="K100" s="303"/>
      <c r="L100" s="302">
        <v>0.34397839180760664</v>
      </c>
      <c r="M100" s="302">
        <v>0.14821455829435101</v>
      </c>
      <c r="N100" s="302">
        <v>2.1585443632446299E-2</v>
      </c>
      <c r="O100" s="302">
        <f t="shared" si="51"/>
        <v>0.51377839373440393</v>
      </c>
    </row>
    <row r="101" spans="1:15" s="236" customFormat="1" x14ac:dyDescent="0.2">
      <c r="A101" s="237" t="str">
        <f>name!E$11</f>
        <v>Process, plant and machine operatives</v>
      </c>
      <c r="B101" s="302">
        <v>4.1968990285245988</v>
      </c>
      <c r="C101" s="302">
        <v>0.19739384503458324</v>
      </c>
      <c r="D101" s="302">
        <v>0.22789806021387127</v>
      </c>
      <c r="E101" s="302">
        <f t="shared" si="49"/>
        <v>4.6221909337730533</v>
      </c>
      <c r="F101" s="303"/>
      <c r="G101" s="302">
        <v>3.1590101322807809</v>
      </c>
      <c r="H101" s="302">
        <v>0.3101052684954933</v>
      </c>
      <c r="I101" s="302">
        <v>0.13388919232785276</v>
      </c>
      <c r="J101" s="302">
        <f t="shared" si="52"/>
        <v>3.603004593104127</v>
      </c>
      <c r="K101" s="303"/>
      <c r="L101" s="302">
        <v>2.9112361062923759</v>
      </c>
      <c r="M101" s="302">
        <v>0.35823925979477078</v>
      </c>
      <c r="N101" s="302">
        <v>0.12138129219740207</v>
      </c>
      <c r="O101" s="302">
        <f t="shared" si="51"/>
        <v>3.390856658284549</v>
      </c>
    </row>
    <row r="102" spans="1:15" s="236" customFormat="1" x14ac:dyDescent="0.2">
      <c r="A102" s="237" t="str">
        <f>name!E$12</f>
        <v>Elementary occupations</v>
      </c>
      <c r="B102" s="302">
        <v>1.2847941305557542</v>
      </c>
      <c r="C102" s="302">
        <v>0.22233140543549001</v>
      </c>
      <c r="D102" s="302">
        <v>0.22672849171093218</v>
      </c>
      <c r="E102" s="302">
        <f t="shared" si="49"/>
        <v>1.7338540277021763</v>
      </c>
      <c r="F102" s="303"/>
      <c r="G102" s="302">
        <v>0.97254224632571029</v>
      </c>
      <c r="H102" s="302">
        <v>0.30324463341287466</v>
      </c>
      <c r="I102" s="302">
        <v>0.10900162537731478</v>
      </c>
      <c r="J102" s="302">
        <f t="shared" si="52"/>
        <v>1.3847885051158997</v>
      </c>
      <c r="K102" s="303"/>
      <c r="L102" s="302">
        <v>0.5273961281326256</v>
      </c>
      <c r="M102" s="302">
        <v>0.19026049373368331</v>
      </c>
      <c r="N102" s="302">
        <v>8.6933668250230453E-2</v>
      </c>
      <c r="O102" s="302">
        <f t="shared" si="51"/>
        <v>0.80459029011653938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19.091489616765234</v>
      </c>
      <c r="C104" s="311">
        <f t="shared" ref="C104:E104" si="53">SUM(C94:C102)</f>
        <v>1.3676302403019154</v>
      </c>
      <c r="D104" s="311">
        <f t="shared" si="53"/>
        <v>2.5978801429327927</v>
      </c>
      <c r="E104" s="311">
        <f t="shared" si="53"/>
        <v>23.056999999999942</v>
      </c>
      <c r="F104" s="311"/>
      <c r="G104" s="311">
        <f t="shared" ref="G104:J104" si="54">SUM(G94:G102)</f>
        <v>16.807193052433483</v>
      </c>
      <c r="H104" s="311">
        <f t="shared" si="54"/>
        <v>1.938187011604023</v>
      </c>
      <c r="I104" s="311">
        <f t="shared" si="54"/>
        <v>1.2336199359624809</v>
      </c>
      <c r="J104" s="311">
        <f t="shared" si="54"/>
        <v>19.978999999999989</v>
      </c>
      <c r="K104" s="311"/>
      <c r="L104" s="311">
        <f t="shared" ref="L104:O104" si="55">SUM(L94:L102)</f>
        <v>14.052290722888426</v>
      </c>
      <c r="M104" s="311">
        <f t="shared" si="55"/>
        <v>1.6219282230219096</v>
      </c>
      <c r="N104" s="311">
        <f t="shared" si="55"/>
        <v>1.0187810540896913</v>
      </c>
      <c r="O104" s="311">
        <f t="shared" si="55"/>
        <v>16.693000000000026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0.19647112556330629</v>
      </c>
      <c r="C111" s="302">
        <v>1.062155439070417E-2</v>
      </c>
      <c r="D111" s="302">
        <v>3.2795027839190735E-2</v>
      </c>
      <c r="E111" s="302">
        <f>SUM(B111:D111)</f>
        <v>0.23988770779320118</v>
      </c>
      <c r="F111" s="303"/>
      <c r="G111" s="302">
        <v>0.18675701979080106</v>
      </c>
      <c r="H111" s="302">
        <v>7.4160700658686754E-3</v>
      </c>
      <c r="I111" s="302">
        <v>0</v>
      </c>
      <c r="J111" s="302">
        <f>SUM(G111:I111)</f>
        <v>0.19417308985666973</v>
      </c>
      <c r="K111" s="303"/>
      <c r="L111" s="302">
        <v>0.18820968359234139</v>
      </c>
      <c r="M111" s="302">
        <v>7.37834991809499E-3</v>
      </c>
      <c r="N111" s="302">
        <v>0</v>
      </c>
      <c r="O111" s="302">
        <f>SUM(L111:N111)</f>
        <v>0.19558803351043638</v>
      </c>
    </row>
    <row r="112" spans="1:15" s="236" customFormat="1" x14ac:dyDescent="0.2">
      <c r="A112" s="237" t="str">
        <f>name!E$5</f>
        <v>Professional occupations</v>
      </c>
      <c r="B112" s="302">
        <v>0.34470485671659462</v>
      </c>
      <c r="C112" s="302">
        <v>1.4015414991721174E-2</v>
      </c>
      <c r="D112" s="302">
        <v>4.0778585956736481E-2</v>
      </c>
      <c r="E112" s="302">
        <f t="shared" ref="E112:E119" si="56">SUM(B112:D112)</f>
        <v>0.39949885766505228</v>
      </c>
      <c r="F112" s="303"/>
      <c r="G112" s="302">
        <v>0.37217499087204126</v>
      </c>
      <c r="H112" s="302">
        <v>9.2814141619307223E-3</v>
      </c>
      <c r="I112" s="302">
        <v>0</v>
      </c>
      <c r="J112" s="302">
        <f t="shared" ref="J112:J114" si="57">SUM(G112:I112)</f>
        <v>0.38145640503397199</v>
      </c>
      <c r="K112" s="303"/>
      <c r="L112" s="302">
        <v>0.40961069375882092</v>
      </c>
      <c r="M112" s="302">
        <v>1.0426752547725491E-2</v>
      </c>
      <c r="N112" s="302">
        <v>0</v>
      </c>
      <c r="O112" s="302">
        <f t="shared" ref="O112:O119" si="58">SUM(L112:N112)</f>
        <v>0.42003744630654644</v>
      </c>
    </row>
    <row r="113" spans="1:15" s="236" customFormat="1" x14ac:dyDescent="0.2">
      <c r="A113" s="237" t="str">
        <f>name!E$6</f>
        <v>Associate professional occupations</v>
      </c>
      <c r="B113" s="302">
        <v>0.23114302460741054</v>
      </c>
      <c r="C113" s="302">
        <v>2.2230038390819346E-2</v>
      </c>
      <c r="D113" s="302">
        <v>1.3661325075010703E-2</v>
      </c>
      <c r="E113" s="302">
        <f t="shared" si="56"/>
        <v>0.26703438807324059</v>
      </c>
      <c r="F113" s="303"/>
      <c r="G113" s="302">
        <v>0.23446676160925903</v>
      </c>
      <c r="H113" s="302">
        <v>1.1736878810242679E-2</v>
      </c>
      <c r="I113" s="302">
        <v>0</v>
      </c>
      <c r="J113" s="302">
        <f t="shared" si="57"/>
        <v>0.24620364041950171</v>
      </c>
      <c r="K113" s="303"/>
      <c r="L113" s="302">
        <v>0.20016745098346478</v>
      </c>
      <c r="M113" s="302">
        <v>1.1664686124212844E-2</v>
      </c>
      <c r="N113" s="302">
        <v>0</v>
      </c>
      <c r="O113" s="302">
        <f t="shared" si="58"/>
        <v>0.21183213710767762</v>
      </c>
    </row>
    <row r="114" spans="1:15" s="236" customFormat="1" x14ac:dyDescent="0.2">
      <c r="A114" s="237" t="str">
        <f>name!E$7</f>
        <v>Administrative and secretarial occupations</v>
      </c>
      <c r="B114" s="302">
        <v>0.2742829174253209</v>
      </c>
      <c r="C114" s="302">
        <v>7.2398863824930798E-2</v>
      </c>
      <c r="D114" s="302">
        <v>1.1649865784701941E-2</v>
      </c>
      <c r="E114" s="302">
        <f t="shared" si="56"/>
        <v>0.35833164703495368</v>
      </c>
      <c r="F114" s="303"/>
      <c r="G114" s="302">
        <v>0.24313888414906834</v>
      </c>
      <c r="H114" s="302">
        <v>3.3644112489747219E-2</v>
      </c>
      <c r="I114" s="302">
        <v>0</v>
      </c>
      <c r="J114" s="302">
        <f t="shared" si="57"/>
        <v>0.27678299663881556</v>
      </c>
      <c r="K114" s="303"/>
      <c r="L114" s="302">
        <v>0.20225407321958022</v>
      </c>
      <c r="M114" s="302">
        <v>2.4707242484864621E-2</v>
      </c>
      <c r="N114" s="302">
        <v>0</v>
      </c>
      <c r="O114" s="302">
        <f t="shared" si="58"/>
        <v>0.22696131570444483</v>
      </c>
    </row>
    <row r="115" spans="1:15" s="236" customFormat="1" x14ac:dyDescent="0.2">
      <c r="A115" s="237" t="str">
        <f>name!E$8</f>
        <v>Skilled trades occupations</v>
      </c>
      <c r="B115" s="302">
        <v>0.20992995995947536</v>
      </c>
      <c r="C115" s="302">
        <v>6.4487558916354083E-3</v>
      </c>
      <c r="D115" s="302">
        <v>3.3022341386156312E-2</v>
      </c>
      <c r="E115" s="302">
        <f t="shared" si="56"/>
        <v>0.24940105723726708</v>
      </c>
      <c r="F115" s="303"/>
      <c r="G115" s="302">
        <v>0.14674856846723905</v>
      </c>
      <c r="H115" s="302">
        <v>2.2428876623954604E-3</v>
      </c>
      <c r="I115" s="302">
        <v>0</v>
      </c>
      <c r="J115" s="302">
        <f>SUM(G115:I115)</f>
        <v>0.14899145612963452</v>
      </c>
      <c r="K115" s="303"/>
      <c r="L115" s="302">
        <v>9.3829802635420304E-2</v>
      </c>
      <c r="M115" s="302">
        <v>1.9438781813719622E-3</v>
      </c>
      <c r="N115" s="302">
        <v>0</v>
      </c>
      <c r="O115" s="302">
        <f t="shared" si="58"/>
        <v>9.5773680816792273E-2</v>
      </c>
    </row>
    <row r="116" spans="1:15" s="236" customFormat="1" x14ac:dyDescent="0.2">
      <c r="A116" s="237" t="str">
        <f>name!E$9</f>
        <v>Caring, leisure and other service occupations</v>
      </c>
      <c r="B116" s="302">
        <v>2.6278214285065542E-2</v>
      </c>
      <c r="C116" s="302">
        <v>2.8312998292631176E-3</v>
      </c>
      <c r="D116" s="302">
        <v>1.7358955409477177E-3</v>
      </c>
      <c r="E116" s="302">
        <f t="shared" si="56"/>
        <v>3.0845409655276379E-2</v>
      </c>
      <c r="F116" s="303"/>
      <c r="G116" s="302">
        <v>2.2960963262303551E-2</v>
      </c>
      <c r="H116" s="302">
        <v>1.4616537397008737E-3</v>
      </c>
      <c r="I116" s="302">
        <v>0</v>
      </c>
      <c r="J116" s="302">
        <f t="shared" ref="J116:J119" si="59">SUM(G116:I116)</f>
        <v>2.4422617002004425E-2</v>
      </c>
      <c r="K116" s="303"/>
      <c r="L116" s="302">
        <v>2.3897855886940475E-2</v>
      </c>
      <c r="M116" s="302">
        <v>1.1796703449636152E-3</v>
      </c>
      <c r="N116" s="302">
        <v>0</v>
      </c>
      <c r="O116" s="302">
        <f t="shared" si="58"/>
        <v>2.5077526231904089E-2</v>
      </c>
    </row>
    <row r="117" spans="1:15" s="236" customFormat="1" x14ac:dyDescent="0.2">
      <c r="A117" s="237" t="str">
        <f>name!E$10</f>
        <v>Sales and customer service occupations</v>
      </c>
      <c r="B117" s="302">
        <v>0.18485178013255621</v>
      </c>
      <c r="C117" s="302">
        <v>7.6502099772084053E-2</v>
      </c>
      <c r="D117" s="302">
        <v>1.8631290111659149E-2</v>
      </c>
      <c r="E117" s="302">
        <f t="shared" si="56"/>
        <v>0.27998517001629941</v>
      </c>
      <c r="F117" s="303"/>
      <c r="G117" s="302">
        <v>0.16155009345275689</v>
      </c>
      <c r="H117" s="302">
        <v>4.1197614050961673E-2</v>
      </c>
      <c r="I117" s="302">
        <v>0</v>
      </c>
      <c r="J117" s="302">
        <f t="shared" si="59"/>
        <v>0.20274770750371857</v>
      </c>
      <c r="K117" s="303"/>
      <c r="L117" s="302">
        <v>0.19833149489852808</v>
      </c>
      <c r="M117" s="302">
        <v>4.8657781996658579E-2</v>
      </c>
      <c r="N117" s="302">
        <v>0</v>
      </c>
      <c r="O117" s="302">
        <f t="shared" si="58"/>
        <v>0.24698927689518665</v>
      </c>
    </row>
    <row r="118" spans="1:15" s="236" customFormat="1" x14ac:dyDescent="0.2">
      <c r="A118" s="237" t="str">
        <f>name!E$11</f>
        <v>Process, plant and machine operatives</v>
      </c>
      <c r="B118" s="302">
        <v>9.3609237367076992E-2</v>
      </c>
      <c r="C118" s="302">
        <v>2.8243950390607372E-3</v>
      </c>
      <c r="D118" s="302">
        <v>2.0476200526597394E-2</v>
      </c>
      <c r="E118" s="302">
        <f t="shared" si="56"/>
        <v>0.11690983293273512</v>
      </c>
      <c r="F118" s="303"/>
      <c r="G118" s="302">
        <v>6.7756130183196539E-2</v>
      </c>
      <c r="H118" s="302">
        <v>1.6716949583034852E-3</v>
      </c>
      <c r="I118" s="302">
        <v>0</v>
      </c>
      <c r="J118" s="302">
        <f t="shared" si="59"/>
        <v>6.9427825141500019E-2</v>
      </c>
      <c r="K118" s="303"/>
      <c r="L118" s="302">
        <v>7.2406090528504233E-2</v>
      </c>
      <c r="M118" s="302">
        <v>1.9452809268645907E-3</v>
      </c>
      <c r="N118" s="302">
        <v>0</v>
      </c>
      <c r="O118" s="302">
        <f t="shared" si="58"/>
        <v>7.4351371455368825E-2</v>
      </c>
    </row>
    <row r="119" spans="1:15" s="236" customFormat="1" x14ac:dyDescent="0.2">
      <c r="A119" s="237" t="str">
        <f>name!E$12</f>
        <v>Elementary occupations</v>
      </c>
      <c r="B119" s="302">
        <v>2.9533668872488185E-2</v>
      </c>
      <c r="C119" s="302">
        <v>5.8202901826008855E-3</v>
      </c>
      <c r="D119" s="302">
        <v>1.0751970536886027E-2</v>
      </c>
      <c r="E119" s="302">
        <f t="shared" si="56"/>
        <v>4.6105929591975098E-2</v>
      </c>
      <c r="F119" s="303"/>
      <c r="G119" s="302">
        <v>2.2627198935707533E-2</v>
      </c>
      <c r="H119" s="302">
        <v>2.1670633384760878E-3</v>
      </c>
      <c r="I119" s="302">
        <v>0</v>
      </c>
      <c r="J119" s="302">
        <f t="shared" si="59"/>
        <v>2.4794262274183621E-2</v>
      </c>
      <c r="K119" s="303"/>
      <c r="L119" s="302">
        <v>1.6602474127409603E-2</v>
      </c>
      <c r="M119" s="302">
        <v>7.8673784423236861E-4</v>
      </c>
      <c r="N119" s="302">
        <v>0</v>
      </c>
      <c r="O119" s="302">
        <f t="shared" si="58"/>
        <v>1.738921197164197E-2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1.5908047849292943</v>
      </c>
      <c r="C121" s="311">
        <f t="shared" ref="C121:E121" si="60">SUM(C111:C119)</f>
        <v>0.21369271231281969</v>
      </c>
      <c r="D121" s="311">
        <f t="shared" si="60"/>
        <v>0.18350250275788649</v>
      </c>
      <c r="E121" s="311">
        <f t="shared" si="60"/>
        <v>1.9880000000000009</v>
      </c>
      <c r="F121" s="311"/>
      <c r="G121" s="311">
        <f t="shared" ref="G121:J121" si="61">SUM(G111:G119)</f>
        <v>1.4581806107223734</v>
      </c>
      <c r="H121" s="311">
        <f t="shared" si="61"/>
        <v>0.11081938927762687</v>
      </c>
      <c r="I121" s="311">
        <f t="shared" si="61"/>
        <v>0</v>
      </c>
      <c r="J121" s="311">
        <f t="shared" si="61"/>
        <v>1.5690000000000002</v>
      </c>
      <c r="K121" s="311"/>
      <c r="L121" s="311">
        <f t="shared" ref="L121:O121" si="62">SUM(L111:L119)</f>
        <v>1.40530961963101</v>
      </c>
      <c r="M121" s="311">
        <f t="shared" si="62"/>
        <v>0.10869038036898906</v>
      </c>
      <c r="N121" s="311">
        <f t="shared" si="62"/>
        <v>0</v>
      </c>
      <c r="O121" s="311">
        <f t="shared" si="62"/>
        <v>1.5139999999999987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0.16384758027374285</v>
      </c>
      <c r="C128" s="302">
        <v>1.8175868529720581E-2</v>
      </c>
      <c r="D128" s="302">
        <v>3.5751244668044573E-2</v>
      </c>
      <c r="E128" s="302">
        <f>SUM(B128:D128)</f>
        <v>0.21777469347150802</v>
      </c>
      <c r="F128" s="303"/>
      <c r="G128" s="302">
        <v>0.131177238853462</v>
      </c>
      <c r="H128" s="302">
        <v>2.4321918306346342E-2</v>
      </c>
      <c r="I128" s="302">
        <v>1.4325451320125302E-2</v>
      </c>
      <c r="J128" s="302">
        <f>SUM(G128:I128)</f>
        <v>0.16982460847993364</v>
      </c>
      <c r="K128" s="303"/>
      <c r="L128" s="302">
        <v>0.14229340036543953</v>
      </c>
      <c r="M128" s="302">
        <v>2.9610915595278293E-2</v>
      </c>
      <c r="N128" s="302">
        <v>1.5355331664559978E-2</v>
      </c>
      <c r="O128" s="302">
        <f>SUM(L128:N128)</f>
        <v>0.1872596476252778</v>
      </c>
    </row>
    <row r="129" spans="1:15" s="236" customFormat="1" x14ac:dyDescent="0.2">
      <c r="A129" s="237" t="str">
        <f>name!E$5</f>
        <v>Professional occupations</v>
      </c>
      <c r="B129" s="302">
        <v>0.16875190380120711</v>
      </c>
      <c r="C129" s="302">
        <v>3.152047273606131E-2</v>
      </c>
      <c r="D129" s="302">
        <v>1.7319151324752053E-2</v>
      </c>
      <c r="E129" s="302">
        <f t="shared" ref="E129:E136" si="63">SUM(B129:D129)</f>
        <v>0.21759152786202049</v>
      </c>
      <c r="F129" s="303"/>
      <c r="G129" s="302">
        <v>0.16216929974384756</v>
      </c>
      <c r="H129" s="302">
        <v>3.4949562229851995E-2</v>
      </c>
      <c r="I129" s="302">
        <v>7.683586607323714E-3</v>
      </c>
      <c r="J129" s="302">
        <f t="shared" ref="J129:J131" si="64">SUM(G129:I129)</f>
        <v>0.20480244858102326</v>
      </c>
      <c r="K129" s="303"/>
      <c r="L129" s="302">
        <v>0.21141414861578323</v>
      </c>
      <c r="M129" s="302">
        <v>3.6690390909509873E-2</v>
      </c>
      <c r="N129" s="302">
        <v>8.2465247719398296E-3</v>
      </c>
      <c r="O129" s="302">
        <f t="shared" ref="O129:O136" si="65">SUM(L129:N129)</f>
        <v>0.25635106429723292</v>
      </c>
    </row>
    <row r="130" spans="1:15" s="236" customFormat="1" x14ac:dyDescent="0.2">
      <c r="A130" s="237" t="str">
        <f>name!E$6</f>
        <v>Associate professional occupations</v>
      </c>
      <c r="B130" s="302">
        <v>0.16201637483048414</v>
      </c>
      <c r="C130" s="302">
        <v>4.5053527309526532E-2</v>
      </c>
      <c r="D130" s="302">
        <v>1.5172482978762268E-2</v>
      </c>
      <c r="E130" s="302">
        <f t="shared" si="63"/>
        <v>0.22224238511877295</v>
      </c>
      <c r="F130" s="303"/>
      <c r="G130" s="302">
        <v>0.14152856727657506</v>
      </c>
      <c r="H130" s="302">
        <v>2.7943212798076697E-2</v>
      </c>
      <c r="I130" s="302">
        <v>3.0126420882783211E-3</v>
      </c>
      <c r="J130" s="302">
        <f t="shared" si="64"/>
        <v>0.17248442216293006</v>
      </c>
      <c r="K130" s="303"/>
      <c r="L130" s="302">
        <v>0.16690950100194601</v>
      </c>
      <c r="M130" s="302">
        <v>2.315615543332222E-2</v>
      </c>
      <c r="N130" s="302">
        <v>3.217024500400777E-3</v>
      </c>
      <c r="O130" s="302">
        <f t="shared" si="65"/>
        <v>0.19328268093566903</v>
      </c>
    </row>
    <row r="131" spans="1:15" s="236" customFormat="1" x14ac:dyDescent="0.2">
      <c r="A131" s="237" t="str">
        <f>name!E$7</f>
        <v>Administrative and secretarial occupations</v>
      </c>
      <c r="B131" s="302">
        <v>0.10214970550618535</v>
      </c>
      <c r="C131" s="302">
        <v>6.9433652088278799E-2</v>
      </c>
      <c r="D131" s="302">
        <v>5.3089576852364522E-3</v>
      </c>
      <c r="E131" s="302">
        <f t="shared" si="63"/>
        <v>0.17689231527970059</v>
      </c>
      <c r="F131" s="303"/>
      <c r="G131" s="302">
        <v>7.6391703896332472E-2</v>
      </c>
      <c r="H131" s="302">
        <v>6.4858166863807118E-2</v>
      </c>
      <c r="I131" s="302">
        <v>1.0435238763689114E-3</v>
      </c>
      <c r="J131" s="302">
        <f t="shared" si="64"/>
        <v>0.1422933946365085</v>
      </c>
      <c r="K131" s="303"/>
      <c r="L131" s="302">
        <v>7.46984652024891E-2</v>
      </c>
      <c r="M131" s="302">
        <v>5.6805961248270503E-2</v>
      </c>
      <c r="N131" s="302">
        <v>1.7697842981513085E-3</v>
      </c>
      <c r="O131" s="302">
        <f t="shared" si="65"/>
        <v>0.13327421074891091</v>
      </c>
    </row>
    <row r="132" spans="1:15" s="236" customFormat="1" x14ac:dyDescent="0.2">
      <c r="A132" s="237" t="str">
        <f>name!E$8</f>
        <v>Skilled trades occupations</v>
      </c>
      <c r="B132" s="302">
        <v>0.14170473109747952</v>
      </c>
      <c r="C132" s="302">
        <v>2.0557357168726805E-2</v>
      </c>
      <c r="D132" s="302">
        <v>9.8158014296161278E-2</v>
      </c>
      <c r="E132" s="302">
        <f t="shared" si="63"/>
        <v>0.26042010256236758</v>
      </c>
      <c r="F132" s="303"/>
      <c r="G132" s="302">
        <v>7.9556240966655534E-2</v>
      </c>
      <c r="H132" s="302">
        <v>3.1089647648343984E-2</v>
      </c>
      <c r="I132" s="302">
        <v>2.9038790971043057E-2</v>
      </c>
      <c r="J132" s="302">
        <f>SUM(G132:I132)</f>
        <v>0.13968467958604258</v>
      </c>
      <c r="K132" s="303"/>
      <c r="L132" s="302">
        <v>6.4954391793591124E-2</v>
      </c>
      <c r="M132" s="302">
        <v>5.0421779001109286E-2</v>
      </c>
      <c r="N132" s="302">
        <v>2.523650957039756E-2</v>
      </c>
      <c r="O132" s="302">
        <f t="shared" si="65"/>
        <v>0.14061268036509797</v>
      </c>
    </row>
    <row r="133" spans="1:15" s="236" customFormat="1" x14ac:dyDescent="0.2">
      <c r="A133" s="237" t="str">
        <f>name!E$9</f>
        <v>Caring, leisure and other service occupations</v>
      </c>
      <c r="B133" s="302">
        <v>2.3507610084231873E-2</v>
      </c>
      <c r="C133" s="302">
        <v>1.0988846787531828E-2</v>
      </c>
      <c r="D133" s="302">
        <v>7.991863597497588E-3</v>
      </c>
      <c r="E133" s="302">
        <f t="shared" si="63"/>
        <v>4.2488320469261286E-2</v>
      </c>
      <c r="F133" s="303"/>
      <c r="G133" s="302">
        <v>1.6780254840645326E-2</v>
      </c>
      <c r="H133" s="302">
        <v>1.3030539572289003E-2</v>
      </c>
      <c r="I133" s="302">
        <v>9.0056768144643608E-4</v>
      </c>
      <c r="J133" s="302">
        <f t="shared" ref="J133:J136" si="66">SUM(G133:I133)</f>
        <v>3.0711362094380763E-2</v>
      </c>
      <c r="K133" s="303"/>
      <c r="L133" s="302">
        <v>2.143049813159241E-2</v>
      </c>
      <c r="M133" s="302">
        <v>1.3590316463292548E-2</v>
      </c>
      <c r="N133" s="302">
        <v>1.1466606366116136E-3</v>
      </c>
      <c r="O133" s="302">
        <f t="shared" si="65"/>
        <v>3.6167475231496569E-2</v>
      </c>
    </row>
    <row r="134" spans="1:15" s="236" customFormat="1" x14ac:dyDescent="0.2">
      <c r="A134" s="237" t="str">
        <f>name!E$10</f>
        <v>Sales and customer service occupations</v>
      </c>
      <c r="B134" s="302">
        <v>4.4360123840215183E-2</v>
      </c>
      <c r="C134" s="302">
        <v>4.4094507457085083E-2</v>
      </c>
      <c r="D134" s="302">
        <v>8.6512818144952597E-3</v>
      </c>
      <c r="E134" s="302">
        <f t="shared" si="63"/>
        <v>9.7105913111795533E-2</v>
      </c>
      <c r="F134" s="303"/>
      <c r="G134" s="302">
        <v>3.3151296938163939E-2</v>
      </c>
      <c r="H134" s="302">
        <v>3.1130359325714473E-2</v>
      </c>
      <c r="I134" s="302">
        <v>2.4643512225106723E-3</v>
      </c>
      <c r="J134" s="302">
        <f t="shared" si="66"/>
        <v>6.6746007486389078E-2</v>
      </c>
      <c r="K134" s="303"/>
      <c r="L134" s="302">
        <v>3.8734870417615759E-2</v>
      </c>
      <c r="M134" s="302">
        <v>3.2214775068289909E-2</v>
      </c>
      <c r="N134" s="302">
        <v>2.0714343713186031E-3</v>
      </c>
      <c r="O134" s="302">
        <f t="shared" si="65"/>
        <v>7.3021079857224266E-2</v>
      </c>
    </row>
    <row r="135" spans="1:15" s="236" customFormat="1" x14ac:dyDescent="0.2">
      <c r="A135" s="237" t="str">
        <f>name!E$11</f>
        <v>Process, plant and machine operatives</v>
      </c>
      <c r="B135" s="302">
        <v>0.51896343414808743</v>
      </c>
      <c r="C135" s="302">
        <v>3.2447480707315041E-2</v>
      </c>
      <c r="D135" s="302">
        <v>1.5935778340458139E-2</v>
      </c>
      <c r="E135" s="302">
        <f t="shared" si="63"/>
        <v>0.56734669319586062</v>
      </c>
      <c r="F135" s="303"/>
      <c r="G135" s="302">
        <v>0.28891729534003269</v>
      </c>
      <c r="H135" s="302">
        <v>4.7993472950440125E-2</v>
      </c>
      <c r="I135" s="302">
        <v>9.2678397516226477E-3</v>
      </c>
      <c r="J135" s="302">
        <f t="shared" si="66"/>
        <v>0.34617860804209549</v>
      </c>
      <c r="K135" s="303"/>
      <c r="L135" s="302">
        <v>0.30920224929443141</v>
      </c>
      <c r="M135" s="302">
        <v>7.0092892260398276E-2</v>
      </c>
      <c r="N135" s="302">
        <v>8.0723149024024381E-3</v>
      </c>
      <c r="O135" s="302">
        <f t="shared" si="65"/>
        <v>0.38736745645723214</v>
      </c>
    </row>
    <row r="136" spans="1:15" s="236" customFormat="1" x14ac:dyDescent="0.2">
      <c r="A136" s="237" t="str">
        <f>name!E$12</f>
        <v>Elementary occupations</v>
      </c>
      <c r="B136" s="302">
        <v>0.23613065121962051</v>
      </c>
      <c r="C136" s="302">
        <v>3.4033600510529921E-2</v>
      </c>
      <c r="D136" s="302">
        <v>2.0973797198560361E-2</v>
      </c>
      <c r="E136" s="302">
        <f t="shared" si="63"/>
        <v>0.29113804892871081</v>
      </c>
      <c r="F136" s="303"/>
      <c r="G136" s="302">
        <v>0.13928655647840557</v>
      </c>
      <c r="H136" s="302">
        <v>2.123619326416442E-2</v>
      </c>
      <c r="I136" s="302">
        <v>8.7517191881307001E-3</v>
      </c>
      <c r="J136" s="302">
        <f t="shared" si="66"/>
        <v>0.16927446893070069</v>
      </c>
      <c r="K136" s="303"/>
      <c r="L136" s="302">
        <v>0.13434837157181903</v>
      </c>
      <c r="M136" s="302">
        <v>1.3790993569464246E-2</v>
      </c>
      <c r="N136" s="302">
        <v>8.524339340573674E-3</v>
      </c>
      <c r="O136" s="302">
        <f t="shared" si="65"/>
        <v>0.15666370448185696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1.5614321148012538</v>
      </c>
      <c r="C138" s="311">
        <f t="shared" ref="C138:E138" si="67">SUM(C128:C136)</f>
        <v>0.30630531329477595</v>
      </c>
      <c r="D138" s="311">
        <f t="shared" si="67"/>
        <v>0.22526257190396798</v>
      </c>
      <c r="E138" s="311">
        <f t="shared" si="67"/>
        <v>2.0929999999999978</v>
      </c>
      <c r="F138" s="311"/>
      <c r="G138" s="311">
        <f t="shared" ref="G138:J138" si="68">SUM(G128:G136)</f>
        <v>1.0689584543341202</v>
      </c>
      <c r="H138" s="311">
        <f t="shared" si="68"/>
        <v>0.29655307295903416</v>
      </c>
      <c r="I138" s="311">
        <f t="shared" si="68"/>
        <v>7.6488472706849761E-2</v>
      </c>
      <c r="J138" s="311">
        <f t="shared" si="68"/>
        <v>1.4420000000000039</v>
      </c>
      <c r="K138" s="311"/>
      <c r="L138" s="311">
        <f t="shared" ref="L138:O138" si="69">SUM(L128:L136)</f>
        <v>1.1639858963947076</v>
      </c>
      <c r="M138" s="311">
        <f t="shared" si="69"/>
        <v>0.32637417954893511</v>
      </c>
      <c r="N138" s="311">
        <f t="shared" si="69"/>
        <v>7.3639924056355777E-2</v>
      </c>
      <c r="O138" s="311">
        <f t="shared" si="69"/>
        <v>1.5639999999999983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1.8922769583164121</v>
      </c>
      <c r="C145" s="302">
        <v>0.17373958847273632</v>
      </c>
      <c r="D145" s="302">
        <v>0.53332278883667961</v>
      </c>
      <c r="E145" s="302">
        <f>SUM(B145:D145)</f>
        <v>2.5993393356258281</v>
      </c>
      <c r="F145" s="303"/>
      <c r="G145" s="302">
        <v>2.716399825254225</v>
      </c>
      <c r="H145" s="302">
        <v>0.39797592248646457</v>
      </c>
      <c r="I145" s="302">
        <v>0.92188733913083865</v>
      </c>
      <c r="J145" s="302">
        <f>SUM(G145:I145)</f>
        <v>4.0362630868715286</v>
      </c>
      <c r="K145" s="303"/>
      <c r="L145" s="302">
        <v>2.9256809747892238</v>
      </c>
      <c r="M145" s="302">
        <v>0.43452340672302714</v>
      </c>
      <c r="N145" s="302">
        <v>0.96280426177795309</v>
      </c>
      <c r="O145" s="302">
        <f>SUM(L145:N145)</f>
        <v>4.323008643290204</v>
      </c>
    </row>
    <row r="146" spans="1:15" s="236" customFormat="1" x14ac:dyDescent="0.2">
      <c r="A146" s="237" t="str">
        <f>name!E$5</f>
        <v>Professional occupations</v>
      </c>
      <c r="B146" s="302">
        <v>1.9644130620357005</v>
      </c>
      <c r="C146" s="302">
        <v>9.3657944405257418E-2</v>
      </c>
      <c r="D146" s="302">
        <v>0.26116266498202323</v>
      </c>
      <c r="E146" s="302">
        <f t="shared" ref="E146:E153" si="70">SUM(B146:D146)</f>
        <v>2.3192336714229813</v>
      </c>
      <c r="F146" s="303"/>
      <c r="G146" s="302">
        <v>3.1668198126478937</v>
      </c>
      <c r="H146" s="302">
        <v>0.20981358028069941</v>
      </c>
      <c r="I146" s="302">
        <v>0.35301989148174362</v>
      </c>
      <c r="J146" s="302">
        <f t="shared" ref="J146:J148" si="71">SUM(G146:I146)</f>
        <v>3.7296532844103369</v>
      </c>
      <c r="K146" s="303"/>
      <c r="L146" s="302">
        <v>3.9378656040188873</v>
      </c>
      <c r="M146" s="302">
        <v>0.24218394110638419</v>
      </c>
      <c r="N146" s="302">
        <v>0.27929651841759517</v>
      </c>
      <c r="O146" s="302">
        <f t="shared" ref="O146:O153" si="72">SUM(L146:N146)</f>
        <v>4.459346063542867</v>
      </c>
    </row>
    <row r="147" spans="1:15" s="236" customFormat="1" x14ac:dyDescent="0.2">
      <c r="A147" s="237" t="str">
        <f>name!E$6</f>
        <v>Associate professional occupations</v>
      </c>
      <c r="B147" s="302">
        <v>1.4282386946587748</v>
      </c>
      <c r="C147" s="302">
        <v>0.1499392788421299</v>
      </c>
      <c r="D147" s="302">
        <v>0.11310178246167439</v>
      </c>
      <c r="E147" s="302">
        <f t="shared" si="70"/>
        <v>1.6912797559625792</v>
      </c>
      <c r="F147" s="303"/>
      <c r="G147" s="302">
        <v>2.1652668696547255</v>
      </c>
      <c r="H147" s="302">
        <v>0.27549138083268737</v>
      </c>
      <c r="I147" s="302">
        <v>0.15411784557127706</v>
      </c>
      <c r="J147" s="302">
        <f t="shared" si="71"/>
        <v>2.5948760960586901</v>
      </c>
      <c r="K147" s="303"/>
      <c r="L147" s="302">
        <v>2.1889125849322992</v>
      </c>
      <c r="M147" s="302">
        <v>0.25709728392499381</v>
      </c>
      <c r="N147" s="302">
        <v>0.14816169877478871</v>
      </c>
      <c r="O147" s="302">
        <f t="shared" si="72"/>
        <v>2.5941715676320816</v>
      </c>
    </row>
    <row r="148" spans="1:15" s="236" customFormat="1" x14ac:dyDescent="0.2">
      <c r="A148" s="237" t="str">
        <f>name!E$7</f>
        <v>Administrative and secretarial occupations</v>
      </c>
      <c r="B148" s="302">
        <v>1.3704785476331578</v>
      </c>
      <c r="C148" s="302">
        <v>0.91452805518617442</v>
      </c>
      <c r="D148" s="302">
        <v>6.5852959993854959E-2</v>
      </c>
      <c r="E148" s="302">
        <f t="shared" si="70"/>
        <v>2.3508595628131874</v>
      </c>
      <c r="F148" s="303"/>
      <c r="G148" s="302">
        <v>1.7571318413743189</v>
      </c>
      <c r="H148" s="302">
        <v>1.0950522068757604</v>
      </c>
      <c r="I148" s="302">
        <v>0.16700265041857706</v>
      </c>
      <c r="J148" s="302">
        <f t="shared" si="71"/>
        <v>3.0191866986686562</v>
      </c>
      <c r="K148" s="303"/>
      <c r="L148" s="302">
        <v>1.5026335130072548</v>
      </c>
      <c r="M148" s="302">
        <v>1.1312782334796445</v>
      </c>
      <c r="N148" s="302">
        <v>0.12273289528752608</v>
      </c>
      <c r="O148" s="302">
        <f t="shared" si="72"/>
        <v>2.7566446417744253</v>
      </c>
    </row>
    <row r="149" spans="1:15" s="236" customFormat="1" x14ac:dyDescent="0.2">
      <c r="A149" s="237" t="str">
        <f>name!E$8</f>
        <v>Skilled trades occupations</v>
      </c>
      <c r="B149" s="302">
        <v>6.2563328038407366</v>
      </c>
      <c r="C149" s="302">
        <v>0.16901923894444709</v>
      </c>
      <c r="D149" s="302">
        <v>9.0565346851924957</v>
      </c>
      <c r="E149" s="302">
        <f t="shared" si="70"/>
        <v>15.481886727977679</v>
      </c>
      <c r="F149" s="303"/>
      <c r="G149" s="302">
        <v>6.1821531332952553</v>
      </c>
      <c r="H149" s="302">
        <v>0.28144522006922301</v>
      </c>
      <c r="I149" s="302">
        <v>7.6627927177054911</v>
      </c>
      <c r="J149" s="302">
        <f>SUM(G149:I149)</f>
        <v>14.126391071069969</v>
      </c>
      <c r="K149" s="303"/>
      <c r="L149" s="302">
        <v>4.8344588923841636</v>
      </c>
      <c r="M149" s="302">
        <v>0.42242292790327518</v>
      </c>
      <c r="N149" s="302">
        <v>7.6021936160616175</v>
      </c>
      <c r="O149" s="302">
        <f t="shared" si="72"/>
        <v>12.859075436349055</v>
      </c>
    </row>
    <row r="150" spans="1:15" s="236" customFormat="1" x14ac:dyDescent="0.2">
      <c r="A150" s="237" t="str">
        <f>name!E$9</f>
        <v>Caring, leisure and other service occupations</v>
      </c>
      <c r="B150" s="302">
        <v>5.4268126308855955E-2</v>
      </c>
      <c r="C150" s="302">
        <v>1.2549654479355776E-2</v>
      </c>
      <c r="D150" s="302">
        <v>3.8733110364731695E-3</v>
      </c>
      <c r="E150" s="302">
        <f t="shared" si="70"/>
        <v>7.0691091824684901E-2</v>
      </c>
      <c r="F150" s="303"/>
      <c r="G150" s="302">
        <v>7.2968658395655792E-2</v>
      </c>
      <c r="H150" s="302">
        <v>2.359465794559272E-2</v>
      </c>
      <c r="I150" s="302">
        <v>9.5789451085939326E-3</v>
      </c>
      <c r="J150" s="302">
        <f t="shared" ref="J150:J153" si="73">SUM(G150:I150)</f>
        <v>0.10614226144984244</v>
      </c>
      <c r="K150" s="303"/>
      <c r="L150" s="302">
        <v>7.6545541488621027E-2</v>
      </c>
      <c r="M150" s="302">
        <v>1.9297487702654027E-2</v>
      </c>
      <c r="N150" s="302">
        <v>1.8068838650709299E-2</v>
      </c>
      <c r="O150" s="302">
        <f t="shared" si="72"/>
        <v>0.11391186784198434</v>
      </c>
    </row>
    <row r="151" spans="1:15" s="236" customFormat="1" x14ac:dyDescent="0.2">
      <c r="A151" s="237" t="str">
        <f>name!E$10</f>
        <v>Sales and customer service occupations</v>
      </c>
      <c r="B151" s="302">
        <v>0.36527921019540521</v>
      </c>
      <c r="C151" s="302">
        <v>0.17058299525114223</v>
      </c>
      <c r="D151" s="302">
        <v>3.8787961783381474E-2</v>
      </c>
      <c r="E151" s="302">
        <f t="shared" si="70"/>
        <v>0.5746501672299289</v>
      </c>
      <c r="F151" s="303"/>
      <c r="G151" s="302">
        <v>0.45550746371919537</v>
      </c>
      <c r="H151" s="302">
        <v>0.22064934657908589</v>
      </c>
      <c r="I151" s="302">
        <v>5.1370768347480646E-2</v>
      </c>
      <c r="J151" s="302">
        <f t="shared" si="73"/>
        <v>0.7275275786457619</v>
      </c>
      <c r="K151" s="303"/>
      <c r="L151" s="302">
        <v>0.53965957955712862</v>
      </c>
      <c r="M151" s="302">
        <v>0.24572652286391311</v>
      </c>
      <c r="N151" s="302">
        <v>5.8385929042275346E-2</v>
      </c>
      <c r="O151" s="302">
        <f t="shared" si="72"/>
        <v>0.84377203146331714</v>
      </c>
    </row>
    <row r="152" spans="1:15" s="236" customFormat="1" x14ac:dyDescent="0.2">
      <c r="A152" s="237" t="str">
        <f>name!E$11</f>
        <v>Process, plant and machine operatives</v>
      </c>
      <c r="B152" s="302">
        <v>1.911581823250488</v>
      </c>
      <c r="C152" s="302">
        <v>4.6981819054183818E-2</v>
      </c>
      <c r="D152" s="302">
        <v>0.60344631415366856</v>
      </c>
      <c r="E152" s="302">
        <f t="shared" si="70"/>
        <v>2.5620099564583403</v>
      </c>
      <c r="F152" s="303"/>
      <c r="G152" s="302">
        <v>1.9171974890173611</v>
      </c>
      <c r="H152" s="302">
        <v>0.12937701466407231</v>
      </c>
      <c r="I152" s="302">
        <v>0.69644921639772039</v>
      </c>
      <c r="J152" s="302">
        <f t="shared" si="73"/>
        <v>2.7430237200791541</v>
      </c>
      <c r="K152" s="303"/>
      <c r="L152" s="302">
        <v>2.1014804240239244</v>
      </c>
      <c r="M152" s="302">
        <v>0.15443504814148939</v>
      </c>
      <c r="N152" s="302">
        <v>0.9936834683008483</v>
      </c>
      <c r="O152" s="302">
        <f t="shared" si="72"/>
        <v>3.249598940466262</v>
      </c>
    </row>
    <row r="153" spans="1:15" s="236" customFormat="1" x14ac:dyDescent="0.2">
      <c r="A153" s="237" t="str">
        <f>name!E$12</f>
        <v>Elementary occupations</v>
      </c>
      <c r="B153" s="302">
        <v>1.1845609475244832</v>
      </c>
      <c r="C153" s="302">
        <v>0.2581251273517195</v>
      </c>
      <c r="D153" s="302">
        <v>0.70136365580857496</v>
      </c>
      <c r="E153" s="302">
        <f t="shared" si="70"/>
        <v>2.1440497306847774</v>
      </c>
      <c r="F153" s="303"/>
      <c r="G153" s="302">
        <v>1.1525800528409254</v>
      </c>
      <c r="H153" s="302">
        <v>0.38177953256950398</v>
      </c>
      <c r="I153" s="302">
        <v>0.71357661733563338</v>
      </c>
      <c r="J153" s="302">
        <f t="shared" si="73"/>
        <v>2.2479362027460628</v>
      </c>
      <c r="K153" s="303"/>
      <c r="L153" s="302">
        <v>0.92082287052079426</v>
      </c>
      <c r="M153" s="302">
        <v>0.26437847893362404</v>
      </c>
      <c r="N153" s="302">
        <v>0.97626945818540345</v>
      </c>
      <c r="O153" s="302">
        <f t="shared" si="72"/>
        <v>2.1614708076398217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16.427430173764016</v>
      </c>
      <c r="C155" s="311">
        <f t="shared" ref="C155:E155" si="74">SUM(C145:C153)</f>
        <v>1.9891237019871464</v>
      </c>
      <c r="D155" s="311">
        <f t="shared" si="74"/>
        <v>11.377446124248825</v>
      </c>
      <c r="E155" s="311">
        <f t="shared" si="74"/>
        <v>29.793999999999986</v>
      </c>
      <c r="F155" s="311"/>
      <c r="G155" s="311">
        <f t="shared" ref="G155:J155" si="75">SUM(G145:G153)</f>
        <v>19.58602514619956</v>
      </c>
      <c r="H155" s="311">
        <f t="shared" si="75"/>
        <v>3.01517886230309</v>
      </c>
      <c r="I155" s="311">
        <f t="shared" si="75"/>
        <v>10.729795991497355</v>
      </c>
      <c r="J155" s="311">
        <f t="shared" si="75"/>
        <v>33.331000000000003</v>
      </c>
      <c r="K155" s="311"/>
      <c r="L155" s="311">
        <f t="shared" ref="L155:O155" si="76">SUM(L145:L153)</f>
        <v>19.028059984722297</v>
      </c>
      <c r="M155" s="311">
        <f t="shared" si="76"/>
        <v>3.1713433307790053</v>
      </c>
      <c r="N155" s="311">
        <f t="shared" si="76"/>
        <v>11.161596684498717</v>
      </c>
      <c r="O155" s="311">
        <f t="shared" si="76"/>
        <v>33.361000000000018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5.7171637537805653</v>
      </c>
      <c r="C162" s="302">
        <v>0.40727248063163962</v>
      </c>
      <c r="D162" s="302">
        <v>2.4156459329678368</v>
      </c>
      <c r="E162" s="302">
        <f>SUM(B162:D162)</f>
        <v>8.5400821673800422</v>
      </c>
      <c r="F162" s="303"/>
      <c r="G162" s="302">
        <v>6.6587170611948592</v>
      </c>
      <c r="H162" s="302">
        <v>0.60053007778800283</v>
      </c>
      <c r="I162" s="302">
        <v>1.9410829987410148</v>
      </c>
      <c r="J162" s="302">
        <f>SUM(G162:I162)</f>
        <v>9.200330137723876</v>
      </c>
      <c r="K162" s="303"/>
      <c r="L162" s="302">
        <v>7.7981078016782721</v>
      </c>
      <c r="M162" s="302">
        <v>0.66979749882123907</v>
      </c>
      <c r="N162" s="302">
        <v>2.2800376366125317</v>
      </c>
      <c r="O162" s="302">
        <f>SUM(L162:N162)</f>
        <v>10.747942937112043</v>
      </c>
    </row>
    <row r="163" spans="1:15" s="236" customFormat="1" x14ac:dyDescent="0.2">
      <c r="A163" s="237" t="str">
        <f>name!E$5</f>
        <v>Professional occupations</v>
      </c>
      <c r="B163" s="302">
        <v>3.7448398489344239</v>
      </c>
      <c r="C163" s="302">
        <v>0.51667973916855869</v>
      </c>
      <c r="D163" s="302">
        <v>0.49055092811024237</v>
      </c>
      <c r="E163" s="302">
        <f t="shared" ref="E163:E170" si="77">SUM(B163:D163)</f>
        <v>4.7520705162132257</v>
      </c>
      <c r="F163" s="303"/>
      <c r="G163" s="302">
        <v>4.9002650691662861</v>
      </c>
      <c r="H163" s="302">
        <v>0.70044823948093526</v>
      </c>
      <c r="I163" s="302">
        <v>0.39129408364381357</v>
      </c>
      <c r="J163" s="302">
        <f t="shared" ref="J163:J165" si="78">SUM(G163:I163)</f>
        <v>5.9920073922910353</v>
      </c>
      <c r="K163" s="303"/>
      <c r="L163" s="302">
        <v>6.359633874578047</v>
      </c>
      <c r="M163" s="302">
        <v>0.74286336104213091</v>
      </c>
      <c r="N163" s="302">
        <v>0.29176160720563177</v>
      </c>
      <c r="O163" s="302">
        <f t="shared" ref="O163:O170" si="79">SUM(L163:N163)</f>
        <v>7.3942588428258098</v>
      </c>
    </row>
    <row r="164" spans="1:15" s="236" customFormat="1" x14ac:dyDescent="0.2">
      <c r="A164" s="237" t="str">
        <f>name!E$6</f>
        <v>Associate professional occupations</v>
      </c>
      <c r="B164" s="302">
        <v>3.7500338007067118</v>
      </c>
      <c r="C164" s="302">
        <v>0.92097860510211071</v>
      </c>
      <c r="D164" s="302">
        <v>0.38890305173564321</v>
      </c>
      <c r="E164" s="302">
        <f t="shared" si="77"/>
        <v>5.0599154575444656</v>
      </c>
      <c r="F164" s="303"/>
      <c r="G164" s="302">
        <v>4.342923509482099</v>
      </c>
      <c r="H164" s="302">
        <v>1.0221703919175857</v>
      </c>
      <c r="I164" s="302">
        <v>0.25345115836605825</v>
      </c>
      <c r="J164" s="302">
        <f t="shared" si="78"/>
        <v>5.6185450597657427</v>
      </c>
      <c r="K164" s="303"/>
      <c r="L164" s="302">
        <v>4.6687377374812167</v>
      </c>
      <c r="M164" s="302">
        <v>0.95065007413774283</v>
      </c>
      <c r="N164" s="302">
        <v>0.18517458076087906</v>
      </c>
      <c r="O164" s="302">
        <f t="shared" si="79"/>
        <v>5.8045623923798386</v>
      </c>
    </row>
    <row r="165" spans="1:15" s="236" customFormat="1" x14ac:dyDescent="0.2">
      <c r="A165" s="237" t="str">
        <f>name!E$7</f>
        <v>Administrative and secretarial occupations</v>
      </c>
      <c r="B165" s="302">
        <v>4.2308780876842667</v>
      </c>
      <c r="C165" s="302">
        <v>1.7498364758106741</v>
      </c>
      <c r="D165" s="302">
        <v>0.16670610683812229</v>
      </c>
      <c r="E165" s="302">
        <f t="shared" si="77"/>
        <v>6.1474206703330623</v>
      </c>
      <c r="F165" s="303"/>
      <c r="G165" s="302">
        <v>4.1690327529605558</v>
      </c>
      <c r="H165" s="302">
        <v>1.6070312436695231</v>
      </c>
      <c r="I165" s="302">
        <v>9.4873254230163587E-2</v>
      </c>
      <c r="J165" s="302">
        <f t="shared" si="78"/>
        <v>5.8709372508602424</v>
      </c>
      <c r="K165" s="303"/>
      <c r="L165" s="302">
        <v>4.5021428929498306</v>
      </c>
      <c r="M165" s="302">
        <v>1.428191227382452</v>
      </c>
      <c r="N165" s="302">
        <v>8.6323334485808562E-2</v>
      </c>
      <c r="O165" s="302">
        <f t="shared" si="79"/>
        <v>6.016657454818092</v>
      </c>
    </row>
    <row r="166" spans="1:15" s="236" customFormat="1" x14ac:dyDescent="0.2">
      <c r="A166" s="237" t="str">
        <f>name!E$8</f>
        <v>Skilled trades occupations</v>
      </c>
      <c r="B166" s="302">
        <v>4.3577934459990502</v>
      </c>
      <c r="C166" s="302">
        <v>0.49719746856180258</v>
      </c>
      <c r="D166" s="302">
        <v>1.4458134345499154</v>
      </c>
      <c r="E166" s="302">
        <f t="shared" si="77"/>
        <v>6.3008043491107681</v>
      </c>
      <c r="F166" s="303"/>
      <c r="G166" s="302">
        <v>3.8138458842625229</v>
      </c>
      <c r="H166" s="302">
        <v>0.38082900437727085</v>
      </c>
      <c r="I166" s="302">
        <v>1.106203466736039</v>
      </c>
      <c r="J166" s="302">
        <f>SUM(G166:I166)</f>
        <v>5.3008783553758327</v>
      </c>
      <c r="K166" s="303"/>
      <c r="L166" s="302">
        <v>3.7706897844451484</v>
      </c>
      <c r="M166" s="302">
        <v>0.37175867554982639</v>
      </c>
      <c r="N166" s="302">
        <v>1.2102159566736215</v>
      </c>
      <c r="O166" s="302">
        <f t="shared" si="79"/>
        <v>5.3526644166685955</v>
      </c>
    </row>
    <row r="167" spans="1:15" s="236" customFormat="1" x14ac:dyDescent="0.2">
      <c r="A167" s="237" t="str">
        <f>name!E$9</f>
        <v>Caring, leisure and other service occupations</v>
      </c>
      <c r="B167" s="302">
        <v>0.33715210185761357</v>
      </c>
      <c r="C167" s="302">
        <v>0.11627222452767197</v>
      </c>
      <c r="D167" s="302">
        <v>9.8318267518950397E-2</v>
      </c>
      <c r="E167" s="302">
        <f t="shared" si="77"/>
        <v>0.55174259390423597</v>
      </c>
      <c r="F167" s="303"/>
      <c r="G167" s="302">
        <v>0.29979494824304564</v>
      </c>
      <c r="H167" s="302">
        <v>0.10403599199275587</v>
      </c>
      <c r="I167" s="302">
        <v>6.9340683273057174E-2</v>
      </c>
      <c r="J167" s="302">
        <f t="shared" ref="J167:J170" si="80">SUM(G167:I167)</f>
        <v>0.47317162350885866</v>
      </c>
      <c r="K167" s="303"/>
      <c r="L167" s="302">
        <v>0.41553275655081762</v>
      </c>
      <c r="M167" s="302">
        <v>9.1073794234386871E-2</v>
      </c>
      <c r="N167" s="302">
        <v>0.11707139668868177</v>
      </c>
      <c r="O167" s="302">
        <f t="shared" si="79"/>
        <v>0.62367794747388627</v>
      </c>
    </row>
    <row r="168" spans="1:15" s="236" customFormat="1" x14ac:dyDescent="0.2">
      <c r="A168" s="237" t="str">
        <f>name!E$10</f>
        <v>Sales and customer service occupations</v>
      </c>
      <c r="B168" s="302">
        <v>6.9891773752912538</v>
      </c>
      <c r="C168" s="302">
        <v>15.20290068959363</v>
      </c>
      <c r="D168" s="302">
        <v>1.1080884604216223</v>
      </c>
      <c r="E168" s="302">
        <f t="shared" si="77"/>
        <v>23.300166525306505</v>
      </c>
      <c r="F168" s="303"/>
      <c r="G168" s="302">
        <v>6.2725891194894148</v>
      </c>
      <c r="H168" s="302">
        <v>14.805608892627449</v>
      </c>
      <c r="I168" s="302">
        <v>0.62696336692330612</v>
      </c>
      <c r="J168" s="302">
        <f t="shared" si="80"/>
        <v>21.70516137904017</v>
      </c>
      <c r="K168" s="303"/>
      <c r="L168" s="302">
        <v>5.0640769848584437</v>
      </c>
      <c r="M168" s="302">
        <v>13.113387095865257</v>
      </c>
      <c r="N168" s="302">
        <v>0.46056804082664859</v>
      </c>
      <c r="O168" s="302">
        <f t="shared" si="79"/>
        <v>18.638032121550349</v>
      </c>
    </row>
    <row r="169" spans="1:15" s="236" customFormat="1" x14ac:dyDescent="0.2">
      <c r="A169" s="237" t="str">
        <f>name!E$11</f>
        <v>Process, plant and machine operatives</v>
      </c>
      <c r="B169" s="302">
        <v>4.4084870171411259</v>
      </c>
      <c r="C169" s="302">
        <v>0.733703057705688</v>
      </c>
      <c r="D169" s="302">
        <v>0.1612923558878708</v>
      </c>
      <c r="E169" s="302">
        <f t="shared" si="77"/>
        <v>5.3034824307346851</v>
      </c>
      <c r="F169" s="303"/>
      <c r="G169" s="302">
        <v>3.4695314769363823</v>
      </c>
      <c r="H169" s="302">
        <v>0.76459448127085194</v>
      </c>
      <c r="I169" s="302">
        <v>0.1328635050761785</v>
      </c>
      <c r="J169" s="302">
        <f t="shared" si="80"/>
        <v>4.3669894632834128</v>
      </c>
      <c r="K169" s="303"/>
      <c r="L169" s="302">
        <v>3.8627296175337298</v>
      </c>
      <c r="M169" s="302">
        <v>1.1738164026876861</v>
      </c>
      <c r="N169" s="302">
        <v>0.16516179021550448</v>
      </c>
      <c r="O169" s="302">
        <f t="shared" si="79"/>
        <v>5.2017078104369201</v>
      </c>
    </row>
    <row r="170" spans="1:15" s="236" customFormat="1" x14ac:dyDescent="0.2">
      <c r="A170" s="237" t="str">
        <f>name!E$12</f>
        <v>Elementary occupations</v>
      </c>
      <c r="B170" s="302">
        <v>3.9677719253164363</v>
      </c>
      <c r="C170" s="302">
        <v>3.0299769291204788</v>
      </c>
      <c r="D170" s="302">
        <v>0.10456643503613651</v>
      </c>
      <c r="E170" s="302">
        <f t="shared" si="77"/>
        <v>7.1023152894730517</v>
      </c>
      <c r="F170" s="303"/>
      <c r="G170" s="302">
        <v>3.1340599284682784</v>
      </c>
      <c r="H170" s="302">
        <v>2.480650203964577</v>
      </c>
      <c r="I170" s="302">
        <v>7.3269205717898286E-2</v>
      </c>
      <c r="J170" s="302">
        <f t="shared" si="80"/>
        <v>5.687979338150754</v>
      </c>
      <c r="K170" s="303"/>
      <c r="L170" s="302">
        <v>2.3731033576050438</v>
      </c>
      <c r="M170" s="302">
        <v>1.8344103041717501</v>
      </c>
      <c r="N170" s="302">
        <v>8.2982414957661496E-2</v>
      </c>
      <c r="O170" s="302">
        <f t="shared" si="79"/>
        <v>4.2904960767344553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37.50329735671145</v>
      </c>
      <c r="C172" s="311">
        <f t="shared" ref="C172:E172" si="81">SUM(C162:C170)</f>
        <v>23.174817670222257</v>
      </c>
      <c r="D172" s="311">
        <f t="shared" si="81"/>
        <v>6.3798849730663392</v>
      </c>
      <c r="E172" s="311">
        <f t="shared" si="81"/>
        <v>67.058000000000035</v>
      </c>
      <c r="F172" s="311"/>
      <c r="G172" s="311">
        <f t="shared" ref="G172:J172" si="82">SUM(G162:G170)</f>
        <v>37.060759750203438</v>
      </c>
      <c r="H172" s="311">
        <f t="shared" si="82"/>
        <v>22.46589852708895</v>
      </c>
      <c r="I172" s="311">
        <f t="shared" si="82"/>
        <v>4.68934172270753</v>
      </c>
      <c r="J172" s="311">
        <f t="shared" si="82"/>
        <v>64.215999999999923</v>
      </c>
      <c r="K172" s="311"/>
      <c r="L172" s="311">
        <f t="shared" ref="L172:O172" si="83">SUM(L162:L170)</f>
        <v>38.814754807680551</v>
      </c>
      <c r="M172" s="311">
        <f t="shared" si="83"/>
        <v>20.375948433892471</v>
      </c>
      <c r="N172" s="311">
        <f t="shared" si="83"/>
        <v>4.8792967584269684</v>
      </c>
      <c r="O172" s="311">
        <f t="shared" si="83"/>
        <v>64.069999999999979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1.1847962524992846</v>
      </c>
      <c r="C179" s="302">
        <v>7.9820897424846354E-2</v>
      </c>
      <c r="D179" s="302">
        <v>0.3249998143038707</v>
      </c>
      <c r="E179" s="302">
        <f>SUM(B179:D179)</f>
        <v>1.5896169642280018</v>
      </c>
      <c r="F179" s="303"/>
      <c r="G179" s="302">
        <v>1.3574332090598331</v>
      </c>
      <c r="H179" s="302">
        <v>0.16535393187986028</v>
      </c>
      <c r="I179" s="302">
        <v>0.23334077591483904</v>
      </c>
      <c r="J179" s="302">
        <f>SUM(G179:I179)</f>
        <v>1.7561279168545325</v>
      </c>
      <c r="K179" s="303"/>
      <c r="L179" s="302">
        <v>1.6656710270827626</v>
      </c>
      <c r="M179" s="302">
        <v>0.23061001719679125</v>
      </c>
      <c r="N179" s="302">
        <v>0.26701386785389764</v>
      </c>
      <c r="O179" s="302">
        <f>SUM(L179:N179)</f>
        <v>2.1632949121334515</v>
      </c>
    </row>
    <row r="180" spans="1:15" s="236" customFormat="1" x14ac:dyDescent="0.2">
      <c r="A180" s="237" t="str">
        <f>name!E$5</f>
        <v>Professional occupations</v>
      </c>
      <c r="B180" s="302">
        <v>0.98553019359470595</v>
      </c>
      <c r="C180" s="302">
        <v>6.2228102042644014E-2</v>
      </c>
      <c r="D180" s="302">
        <v>9.3917445345660586E-2</v>
      </c>
      <c r="E180" s="302">
        <f t="shared" ref="E180:E187" si="84">SUM(B180:D180)</f>
        <v>1.1416757409830105</v>
      </c>
      <c r="F180" s="303"/>
      <c r="G180" s="302">
        <v>1.3395899433824658</v>
      </c>
      <c r="H180" s="302">
        <v>0.12731088580207831</v>
      </c>
      <c r="I180" s="302">
        <v>6.4034944922491552E-2</v>
      </c>
      <c r="J180" s="302">
        <f t="shared" ref="J180:J182" si="85">SUM(G180:I180)</f>
        <v>1.5309357741070357</v>
      </c>
      <c r="K180" s="303"/>
      <c r="L180" s="302">
        <v>2.0213474990761546</v>
      </c>
      <c r="M180" s="302">
        <v>0.20609205833173558</v>
      </c>
      <c r="N180" s="302">
        <v>6.1568971787225243E-2</v>
      </c>
      <c r="O180" s="302">
        <f t="shared" ref="O180:O187" si="86">SUM(L180:N180)</f>
        <v>2.2890085291951152</v>
      </c>
    </row>
    <row r="181" spans="1:15" s="236" customFormat="1" x14ac:dyDescent="0.2">
      <c r="A181" s="237" t="str">
        <f>name!E$6</f>
        <v>Associate professional occupations</v>
      </c>
      <c r="B181" s="302">
        <v>1.1613726644040656</v>
      </c>
      <c r="C181" s="302">
        <v>9.2376426901047859E-2</v>
      </c>
      <c r="D181" s="302">
        <v>6.2372860215510417E-2</v>
      </c>
      <c r="E181" s="302">
        <f t="shared" si="84"/>
        <v>1.3161219515206239</v>
      </c>
      <c r="F181" s="303"/>
      <c r="G181" s="302">
        <v>1.4302330251321109</v>
      </c>
      <c r="H181" s="302">
        <v>0.15845126579420679</v>
      </c>
      <c r="I181" s="302">
        <v>4.3263316138230069E-2</v>
      </c>
      <c r="J181" s="302">
        <f t="shared" si="85"/>
        <v>1.6319476070645478</v>
      </c>
      <c r="K181" s="303"/>
      <c r="L181" s="302">
        <v>1.808590432817355</v>
      </c>
      <c r="M181" s="302">
        <v>0.2005394208071769</v>
      </c>
      <c r="N181" s="302">
        <v>4.1647225011390662E-2</v>
      </c>
      <c r="O181" s="302">
        <f t="shared" si="86"/>
        <v>2.0507770786359223</v>
      </c>
    </row>
    <row r="182" spans="1:15" s="236" customFormat="1" x14ac:dyDescent="0.2">
      <c r="A182" s="237" t="str">
        <f>name!E$7</f>
        <v>Administrative and secretarial occupations</v>
      </c>
      <c r="B182" s="302">
        <v>1.6503294778086302</v>
      </c>
      <c r="C182" s="302">
        <v>0.54827388905463426</v>
      </c>
      <c r="D182" s="302">
        <v>6.9623653111145101E-2</v>
      </c>
      <c r="E182" s="302">
        <f t="shared" si="84"/>
        <v>2.2682270199744097</v>
      </c>
      <c r="F182" s="303"/>
      <c r="G182" s="302">
        <v>1.705272011094074</v>
      </c>
      <c r="H182" s="302">
        <v>0.79102815619750899</v>
      </c>
      <c r="I182" s="302">
        <v>4.4092372580104282E-2</v>
      </c>
      <c r="J182" s="302">
        <f t="shared" si="85"/>
        <v>2.5403925398716871</v>
      </c>
      <c r="K182" s="303"/>
      <c r="L182" s="302">
        <v>1.8793829004324449</v>
      </c>
      <c r="M182" s="302">
        <v>0.77931734562863253</v>
      </c>
      <c r="N182" s="302">
        <v>4.0271769468806201E-2</v>
      </c>
      <c r="O182" s="302">
        <f t="shared" si="86"/>
        <v>2.6989720155298835</v>
      </c>
    </row>
    <row r="183" spans="1:15" s="236" customFormat="1" x14ac:dyDescent="0.2">
      <c r="A183" s="237" t="str">
        <f>name!E$8</f>
        <v>Skilled trades occupations</v>
      </c>
      <c r="B183" s="302">
        <v>0.7446522682569463</v>
      </c>
      <c r="C183" s="302">
        <v>0.12594818991404047</v>
      </c>
      <c r="D183" s="302">
        <v>0.2986566672509462</v>
      </c>
      <c r="E183" s="302">
        <f t="shared" si="84"/>
        <v>1.1692571254219328</v>
      </c>
      <c r="F183" s="303"/>
      <c r="G183" s="302">
        <v>0.58963020478433803</v>
      </c>
      <c r="H183" s="302">
        <v>0.12902575734045582</v>
      </c>
      <c r="I183" s="302">
        <v>0.12386075151379347</v>
      </c>
      <c r="J183" s="302">
        <f>SUM(G183:I183)</f>
        <v>0.84251671363858738</v>
      </c>
      <c r="K183" s="303"/>
      <c r="L183" s="302">
        <v>0.61613892111113888</v>
      </c>
      <c r="M183" s="302">
        <v>0.1694518483279929</v>
      </c>
      <c r="N183" s="302">
        <v>0.13579931853416941</v>
      </c>
      <c r="O183" s="302">
        <f t="shared" si="86"/>
        <v>0.92139008797330113</v>
      </c>
    </row>
    <row r="184" spans="1:15" s="236" customFormat="1" x14ac:dyDescent="0.2">
      <c r="A184" s="237" t="str">
        <f>name!E$9</f>
        <v>Caring, leisure and other service occupations</v>
      </c>
      <c r="B184" s="302">
        <v>0.65212239454525289</v>
      </c>
      <c r="C184" s="302">
        <v>0.40982450691196409</v>
      </c>
      <c r="D184" s="302">
        <v>0.11944568581836719</v>
      </c>
      <c r="E184" s="302">
        <f t="shared" si="84"/>
        <v>1.1813925872755842</v>
      </c>
      <c r="F184" s="303"/>
      <c r="G184" s="302">
        <v>0.71446676523204156</v>
      </c>
      <c r="H184" s="302">
        <v>0.48173407655380107</v>
      </c>
      <c r="I184" s="302">
        <v>6.3563099482616833E-2</v>
      </c>
      <c r="J184" s="302">
        <f t="shared" ref="J184:J187" si="87">SUM(G184:I184)</f>
        <v>1.2597639412684594</v>
      </c>
      <c r="K184" s="303"/>
      <c r="L184" s="302">
        <v>0.88772760863221645</v>
      </c>
      <c r="M184" s="302">
        <v>0.57516754261241487</v>
      </c>
      <c r="N184" s="302">
        <v>8.2292280691776284E-2</v>
      </c>
      <c r="O184" s="302">
        <f t="shared" si="86"/>
        <v>1.5451874319364076</v>
      </c>
    </row>
    <row r="185" spans="1:15" s="236" customFormat="1" x14ac:dyDescent="0.2">
      <c r="A185" s="237" t="str">
        <f>name!E$10</f>
        <v>Sales and customer service occupations</v>
      </c>
      <c r="B185" s="302">
        <v>0.60475531335703769</v>
      </c>
      <c r="C185" s="302">
        <v>0.16838784939900384</v>
      </c>
      <c r="D185" s="302">
        <v>6.1470698098922173E-2</v>
      </c>
      <c r="E185" s="302">
        <f t="shared" si="84"/>
        <v>0.8346138608549637</v>
      </c>
      <c r="F185" s="303"/>
      <c r="G185" s="302">
        <v>0.63777964520827302</v>
      </c>
      <c r="H185" s="302">
        <v>0.22300269260314051</v>
      </c>
      <c r="I185" s="302">
        <v>3.042236994046426E-2</v>
      </c>
      <c r="J185" s="302">
        <f t="shared" si="87"/>
        <v>0.89120470775187777</v>
      </c>
      <c r="K185" s="303"/>
      <c r="L185" s="302">
        <v>0.91662260355092096</v>
      </c>
      <c r="M185" s="302">
        <v>0.34509689451609871</v>
      </c>
      <c r="N185" s="302">
        <v>2.9964806860392643E-2</v>
      </c>
      <c r="O185" s="302">
        <f t="shared" si="86"/>
        <v>1.2916843049274123</v>
      </c>
    </row>
    <row r="186" spans="1:15" s="236" customFormat="1" x14ac:dyDescent="0.2">
      <c r="A186" s="237" t="str">
        <f>name!E$11</f>
        <v>Process, plant and machine operatives</v>
      </c>
      <c r="B186" s="302">
        <v>4.6242445791151727</v>
      </c>
      <c r="C186" s="302">
        <v>0.54576699459072853</v>
      </c>
      <c r="D186" s="302">
        <v>2.6672662931497237</v>
      </c>
      <c r="E186" s="302">
        <f t="shared" si="84"/>
        <v>7.8372778668556249</v>
      </c>
      <c r="F186" s="303"/>
      <c r="G186" s="302">
        <v>3.4788305383989222</v>
      </c>
      <c r="H186" s="302">
        <v>0.79653969401673208</v>
      </c>
      <c r="I186" s="302">
        <v>1.5854010900430089</v>
      </c>
      <c r="J186" s="302">
        <f t="shared" si="87"/>
        <v>5.8607713224586631</v>
      </c>
      <c r="K186" s="303"/>
      <c r="L186" s="302">
        <v>3.3704742119428763</v>
      </c>
      <c r="M186" s="302">
        <v>1.0853949654750168</v>
      </c>
      <c r="N186" s="302">
        <v>1.9478913418201003</v>
      </c>
      <c r="O186" s="302">
        <f t="shared" si="86"/>
        <v>6.4037605192379941</v>
      </c>
    </row>
    <row r="187" spans="1:15" s="236" customFormat="1" x14ac:dyDescent="0.2">
      <c r="A187" s="237" t="str">
        <f>name!E$12</f>
        <v>Elementary occupations</v>
      </c>
      <c r="B187" s="302">
        <v>2.4719203590101904</v>
      </c>
      <c r="C187" s="302">
        <v>0.68946308043509541</v>
      </c>
      <c r="D187" s="302">
        <v>0.12343344344053739</v>
      </c>
      <c r="E187" s="302">
        <f t="shared" si="84"/>
        <v>3.2848168828858233</v>
      </c>
      <c r="F187" s="303"/>
      <c r="G187" s="302">
        <v>1.987688196634535</v>
      </c>
      <c r="H187" s="302">
        <v>0.74562897356766766</v>
      </c>
      <c r="I187" s="302">
        <v>6.4022306782403643E-2</v>
      </c>
      <c r="J187" s="302">
        <f t="shared" si="87"/>
        <v>2.7973394769846061</v>
      </c>
      <c r="K187" s="303"/>
      <c r="L187" s="302">
        <v>1.7285086721013514</v>
      </c>
      <c r="M187" s="302">
        <v>0.83809591914580173</v>
      </c>
      <c r="N187" s="302">
        <v>7.2320529183349011E-2</v>
      </c>
      <c r="O187" s="302">
        <f t="shared" si="86"/>
        <v>2.6389251204305024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14.079723502591285</v>
      </c>
      <c r="C189" s="311">
        <f t="shared" ref="C189:E189" si="88">SUM(C179:C187)</f>
        <v>2.722089936674005</v>
      </c>
      <c r="D189" s="311">
        <f t="shared" si="88"/>
        <v>3.821186560734684</v>
      </c>
      <c r="E189" s="311">
        <f t="shared" si="88"/>
        <v>20.622999999999973</v>
      </c>
      <c r="F189" s="311"/>
      <c r="G189" s="311">
        <f t="shared" ref="G189:J189" si="89">SUM(G179:G187)</f>
        <v>13.240923538926593</v>
      </c>
      <c r="H189" s="311">
        <f t="shared" si="89"/>
        <v>3.6180754337554517</v>
      </c>
      <c r="I189" s="311">
        <f t="shared" si="89"/>
        <v>2.2520010273179518</v>
      </c>
      <c r="J189" s="311">
        <f t="shared" si="89"/>
        <v>19.111000000000001</v>
      </c>
      <c r="K189" s="311"/>
      <c r="L189" s="311">
        <f t="shared" ref="L189:O189" si="90">SUM(L179:L187)</f>
        <v>14.894463876747221</v>
      </c>
      <c r="M189" s="311">
        <f t="shared" si="90"/>
        <v>4.4297660120416609</v>
      </c>
      <c r="N189" s="311">
        <f t="shared" si="90"/>
        <v>2.6787701112111075</v>
      </c>
      <c r="O189" s="311">
        <f t="shared" si="90"/>
        <v>22.002999999999993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3.440697534963697</v>
      </c>
      <c r="C196" s="302">
        <v>0.69337429012747975</v>
      </c>
      <c r="D196" s="302">
        <v>2.03668477970677</v>
      </c>
      <c r="E196" s="302">
        <f>SUM(B196:D196)</f>
        <v>6.1707566047979459</v>
      </c>
      <c r="F196" s="303"/>
      <c r="G196" s="302">
        <v>3.8803138402685673</v>
      </c>
      <c r="H196" s="302">
        <v>1.0351158996088519</v>
      </c>
      <c r="I196" s="302">
        <v>1.4305265239738056</v>
      </c>
      <c r="J196" s="302">
        <f>SUM(G196:I196)</f>
        <v>6.3459562638512246</v>
      </c>
      <c r="K196" s="303"/>
      <c r="L196" s="302">
        <v>4.9370597474072833</v>
      </c>
      <c r="M196" s="302">
        <v>1.7807518393411479</v>
      </c>
      <c r="N196" s="302">
        <v>1.7728824987321397</v>
      </c>
      <c r="O196" s="302">
        <f>SUM(L196:N196)</f>
        <v>8.4906940854805715</v>
      </c>
    </row>
    <row r="197" spans="1:15" s="236" customFormat="1" x14ac:dyDescent="0.2">
      <c r="A197" s="237" t="str">
        <f>name!E$5</f>
        <v>Professional occupations</v>
      </c>
      <c r="B197" s="302">
        <v>0.99418389772476168</v>
      </c>
      <c r="C197" s="302">
        <v>0.20539246700293989</v>
      </c>
      <c r="D197" s="302">
        <v>0.14307875999257677</v>
      </c>
      <c r="E197" s="302">
        <f t="shared" ref="E197:E204" si="91">SUM(B197:D197)</f>
        <v>1.3426551247202783</v>
      </c>
      <c r="F197" s="303"/>
      <c r="G197" s="302">
        <v>1.3480666639466594</v>
      </c>
      <c r="H197" s="302">
        <v>0.33105919579536663</v>
      </c>
      <c r="I197" s="302">
        <v>9.7909552144746559E-2</v>
      </c>
      <c r="J197" s="302">
        <f t="shared" ref="J197:J199" si="92">SUM(G197:I197)</f>
        <v>1.7770354118867726</v>
      </c>
      <c r="K197" s="303"/>
      <c r="L197" s="302">
        <v>1.5745377895286747</v>
      </c>
      <c r="M197" s="302">
        <v>0.45291445466371638</v>
      </c>
      <c r="N197" s="302">
        <v>5.5843646863471694E-2</v>
      </c>
      <c r="O197" s="302">
        <f t="shared" ref="O197:O204" si="93">SUM(L197:N197)</f>
        <v>2.0832958910558625</v>
      </c>
    </row>
    <row r="198" spans="1:15" s="236" customFormat="1" x14ac:dyDescent="0.2">
      <c r="A198" s="237" t="str">
        <f>name!E$6</f>
        <v>Associate professional occupations</v>
      </c>
      <c r="B198" s="302">
        <v>0.72505960321046803</v>
      </c>
      <c r="C198" s="302">
        <v>0.64357387353429474</v>
      </c>
      <c r="D198" s="302">
        <v>9.0844203033022694E-2</v>
      </c>
      <c r="E198" s="302">
        <f t="shared" si="91"/>
        <v>1.4594776797777855</v>
      </c>
      <c r="F198" s="303"/>
      <c r="G198" s="302">
        <v>0.89871428255656038</v>
      </c>
      <c r="H198" s="302">
        <v>0.71294228278693916</v>
      </c>
      <c r="I198" s="302">
        <v>5.465957000690249E-2</v>
      </c>
      <c r="J198" s="302">
        <f t="shared" si="92"/>
        <v>1.6663161353504021</v>
      </c>
      <c r="K198" s="303"/>
      <c r="L198" s="302">
        <v>0.97716291503737673</v>
      </c>
      <c r="M198" s="302">
        <v>1.0603435946611466</v>
      </c>
      <c r="N198" s="302">
        <v>4.3223367102475457E-2</v>
      </c>
      <c r="O198" s="302">
        <f t="shared" si="93"/>
        <v>2.0807298768009987</v>
      </c>
    </row>
    <row r="199" spans="1:15" s="236" customFormat="1" x14ac:dyDescent="0.2">
      <c r="A199" s="237" t="str">
        <f>name!E$7</f>
        <v>Administrative and secretarial occupations</v>
      </c>
      <c r="B199" s="302">
        <v>1.0292279329765193</v>
      </c>
      <c r="C199" s="302">
        <v>0.96587834768270608</v>
      </c>
      <c r="D199" s="302">
        <v>3.0140229716380623E-2</v>
      </c>
      <c r="E199" s="302">
        <f t="shared" si="91"/>
        <v>2.0252465103756059</v>
      </c>
      <c r="F199" s="303"/>
      <c r="G199" s="302">
        <v>1.0525550972054563</v>
      </c>
      <c r="H199" s="302">
        <v>1.0564697364787421</v>
      </c>
      <c r="I199" s="302">
        <v>2.1629320744797176E-2</v>
      </c>
      <c r="J199" s="302">
        <f t="shared" si="92"/>
        <v>2.1306541544289956</v>
      </c>
      <c r="K199" s="303"/>
      <c r="L199" s="302">
        <v>1.2254671483342463</v>
      </c>
      <c r="M199" s="302">
        <v>1.3616752238782628</v>
      </c>
      <c r="N199" s="302">
        <v>1.6810975967990346E-2</v>
      </c>
      <c r="O199" s="302">
        <f t="shared" si="93"/>
        <v>2.6039533481804993</v>
      </c>
    </row>
    <row r="200" spans="1:15" s="236" customFormat="1" x14ac:dyDescent="0.2">
      <c r="A200" s="237" t="str">
        <f>name!E$8</f>
        <v>Skilled trades occupations</v>
      </c>
      <c r="B200" s="302">
        <v>1.7494217100832088</v>
      </c>
      <c r="C200" s="302">
        <v>2.5892535974289714</v>
      </c>
      <c r="D200" s="302">
        <v>0.61556339646893532</v>
      </c>
      <c r="E200" s="302">
        <f t="shared" si="91"/>
        <v>4.9542387039811153</v>
      </c>
      <c r="F200" s="303"/>
      <c r="G200" s="302">
        <v>1.4691375200833132</v>
      </c>
      <c r="H200" s="302">
        <v>1.9766579965606439</v>
      </c>
      <c r="I200" s="302">
        <v>0.44185674171495093</v>
      </c>
      <c r="J200" s="302">
        <f>SUM(G200:I200)</f>
        <v>3.8876522583589082</v>
      </c>
      <c r="K200" s="303"/>
      <c r="L200" s="302">
        <v>1.0081826383444719</v>
      </c>
      <c r="M200" s="302">
        <v>2.0835778568027146</v>
      </c>
      <c r="N200" s="302">
        <v>0.53280017200082697</v>
      </c>
      <c r="O200" s="302">
        <f t="shared" si="93"/>
        <v>3.6245606671480131</v>
      </c>
    </row>
    <row r="201" spans="1:15" s="236" customFormat="1" x14ac:dyDescent="0.2">
      <c r="A201" s="237" t="str">
        <f>name!E$9</f>
        <v>Caring, leisure and other service occupations</v>
      </c>
      <c r="B201" s="302">
        <v>0.95270240011154206</v>
      </c>
      <c r="C201" s="302">
        <v>0.99103537663751962</v>
      </c>
      <c r="D201" s="302">
        <v>0.13628279313970448</v>
      </c>
      <c r="E201" s="302">
        <f t="shared" si="91"/>
        <v>2.0800205698887662</v>
      </c>
      <c r="F201" s="303"/>
      <c r="G201" s="302">
        <v>0.89731842252874594</v>
      </c>
      <c r="H201" s="302">
        <v>0.87133252904164715</v>
      </c>
      <c r="I201" s="302">
        <v>0.13210024215526381</v>
      </c>
      <c r="J201" s="302">
        <f t="shared" ref="J201:J204" si="94">SUM(G201:I201)</f>
        <v>1.9007511937256569</v>
      </c>
      <c r="K201" s="303"/>
      <c r="L201" s="302">
        <v>1.0292781694062787</v>
      </c>
      <c r="M201" s="302">
        <v>0.89752651112915049</v>
      </c>
      <c r="N201" s="302">
        <v>0.2131504973777209</v>
      </c>
      <c r="O201" s="302">
        <f t="shared" si="93"/>
        <v>2.13995517791315</v>
      </c>
    </row>
    <row r="202" spans="1:15" s="236" customFormat="1" x14ac:dyDescent="0.2">
      <c r="A202" s="237" t="str">
        <f>name!E$10</f>
        <v>Sales and customer service occupations</v>
      </c>
      <c r="B202" s="302">
        <v>0.90307997086558101</v>
      </c>
      <c r="C202" s="302">
        <v>2.5334516307555321</v>
      </c>
      <c r="D202" s="302">
        <v>0.75697674898666134</v>
      </c>
      <c r="E202" s="302">
        <f t="shared" si="91"/>
        <v>4.1935083506077744</v>
      </c>
      <c r="F202" s="303"/>
      <c r="G202" s="302">
        <v>0.8848543740897945</v>
      </c>
      <c r="H202" s="302">
        <v>2.5014867007787061</v>
      </c>
      <c r="I202" s="302">
        <v>0.3764596063697403</v>
      </c>
      <c r="J202" s="302">
        <f t="shared" si="94"/>
        <v>3.7628006812382409</v>
      </c>
      <c r="K202" s="303"/>
      <c r="L202" s="302">
        <v>1.0168365868881839</v>
      </c>
      <c r="M202" s="302">
        <v>3.3780755731187773</v>
      </c>
      <c r="N202" s="302">
        <v>0.29253869012208711</v>
      </c>
      <c r="O202" s="302">
        <f t="shared" si="93"/>
        <v>4.6874508501290482</v>
      </c>
    </row>
    <row r="203" spans="1:15" s="236" customFormat="1" x14ac:dyDescent="0.2">
      <c r="A203" s="237" t="str">
        <f>name!E$11</f>
        <v>Process, plant and machine operatives</v>
      </c>
      <c r="B203" s="302">
        <v>0.46066295621725184</v>
      </c>
      <c r="C203" s="302">
        <v>1.1363280565949545</v>
      </c>
      <c r="D203" s="302">
        <v>7.158694955958593E-2</v>
      </c>
      <c r="E203" s="302">
        <f t="shared" si="91"/>
        <v>1.6685779623717925</v>
      </c>
      <c r="F203" s="303"/>
      <c r="G203" s="302">
        <v>0.35814577411349957</v>
      </c>
      <c r="H203" s="302">
        <v>1.1725882630342968</v>
      </c>
      <c r="I203" s="302">
        <v>3.9513859289150549E-2</v>
      </c>
      <c r="J203" s="302">
        <f t="shared" si="94"/>
        <v>1.5702478964369468</v>
      </c>
      <c r="K203" s="303"/>
      <c r="L203" s="302">
        <v>0.45293041744786167</v>
      </c>
      <c r="M203" s="302">
        <v>1.6765968108472338</v>
      </c>
      <c r="N203" s="302">
        <v>6.4529789544648997E-2</v>
      </c>
      <c r="O203" s="302">
        <f t="shared" si="93"/>
        <v>2.1940570178397443</v>
      </c>
    </row>
    <row r="204" spans="1:15" s="236" customFormat="1" x14ac:dyDescent="0.2">
      <c r="A204" s="237" t="str">
        <f>name!E$12</f>
        <v>Elementary occupations</v>
      </c>
      <c r="B204" s="302">
        <v>5.6426416820153129</v>
      </c>
      <c r="C204" s="302">
        <v>14.61669436469473</v>
      </c>
      <c r="D204" s="302">
        <v>0.39418244676885916</v>
      </c>
      <c r="E204" s="302">
        <f t="shared" si="91"/>
        <v>20.653518493478902</v>
      </c>
      <c r="F204" s="303"/>
      <c r="G204" s="302">
        <v>4.9143770121685275</v>
      </c>
      <c r="H204" s="302">
        <v>12.128384625525429</v>
      </c>
      <c r="I204" s="302">
        <v>0.18182436702889007</v>
      </c>
      <c r="J204" s="302">
        <f t="shared" si="94"/>
        <v>17.224586004722848</v>
      </c>
      <c r="K204" s="303"/>
      <c r="L204" s="302">
        <v>6.0016099478177898</v>
      </c>
      <c r="M204" s="302">
        <v>11.850316887489369</v>
      </c>
      <c r="N204" s="302">
        <v>0.36037625014495006</v>
      </c>
      <c r="O204" s="302">
        <f t="shared" si="93"/>
        <v>18.212303085452106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15.897677688168343</v>
      </c>
      <c r="C206" s="311">
        <f t="shared" ref="C206:E206" si="95">SUM(C196:C204)</f>
        <v>24.374982004459127</v>
      </c>
      <c r="D206" s="311">
        <f t="shared" si="95"/>
        <v>4.2753403073724963</v>
      </c>
      <c r="E206" s="311">
        <f t="shared" si="95"/>
        <v>44.547999999999966</v>
      </c>
      <c r="F206" s="311"/>
      <c r="G206" s="311">
        <f t="shared" ref="G206:J206" si="96">SUM(G196:G204)</f>
        <v>15.703482986961124</v>
      </c>
      <c r="H206" s="311">
        <f t="shared" si="96"/>
        <v>21.786037229610621</v>
      </c>
      <c r="I206" s="311">
        <f t="shared" si="96"/>
        <v>2.7764797834282473</v>
      </c>
      <c r="J206" s="311">
        <f t="shared" si="96"/>
        <v>40.265999999999991</v>
      </c>
      <c r="K206" s="311"/>
      <c r="L206" s="311">
        <f t="shared" ref="L206:O206" si="97">SUM(L196:L204)</f>
        <v>18.223065360212168</v>
      </c>
      <c r="M206" s="311">
        <f t="shared" si="97"/>
        <v>24.541778751931517</v>
      </c>
      <c r="N206" s="311">
        <f t="shared" si="97"/>
        <v>3.3521558878563114</v>
      </c>
      <c r="O206" s="311">
        <f t="shared" si="97"/>
        <v>46.11699999999999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8.3187221100127343E-2</v>
      </c>
      <c r="C213" s="302">
        <v>1.7292020110932588E-2</v>
      </c>
      <c r="D213" s="302">
        <v>4.7315358594861669E-2</v>
      </c>
      <c r="E213" s="302">
        <f>SUM(B213:D213)</f>
        <v>0.14779459980592161</v>
      </c>
      <c r="F213" s="303"/>
      <c r="G213" s="302">
        <v>0.17552493546365852</v>
      </c>
      <c r="H213" s="302">
        <v>1.3576685889718179E-2</v>
      </c>
      <c r="I213" s="302">
        <v>6.7562353058408034E-2</v>
      </c>
      <c r="J213" s="302">
        <f>SUM(G213:I213)</f>
        <v>0.25666397441178473</v>
      </c>
      <c r="K213" s="303"/>
      <c r="L213" s="302">
        <v>0.18480287313570123</v>
      </c>
      <c r="M213" s="302">
        <v>1.7311267856282012E-2</v>
      </c>
      <c r="N213" s="302">
        <v>7.120054362773004E-2</v>
      </c>
      <c r="O213" s="302">
        <f>SUM(L213:N213)</f>
        <v>0.27331468461971331</v>
      </c>
    </row>
    <row r="214" spans="1:15" s="236" customFormat="1" x14ac:dyDescent="0.2">
      <c r="A214" s="237" t="str">
        <f>name!E$5</f>
        <v>Professional occupations</v>
      </c>
      <c r="B214" s="302">
        <v>9.3124230286406831E-2</v>
      </c>
      <c r="C214" s="302">
        <v>2.1854273434253706E-2</v>
      </c>
      <c r="D214" s="302">
        <v>0.13742766018061567</v>
      </c>
      <c r="E214" s="302">
        <f t="shared" ref="E214:E221" si="98">SUM(B214:D214)</f>
        <v>0.25240616390127624</v>
      </c>
      <c r="F214" s="303"/>
      <c r="G214" s="302">
        <v>0.23830505103791785</v>
      </c>
      <c r="H214" s="302">
        <v>2.5063977296124938E-2</v>
      </c>
      <c r="I214" s="302">
        <v>0.13739766284722282</v>
      </c>
      <c r="J214" s="302">
        <f t="shared" ref="J214:J216" si="99">SUM(G214:I214)</f>
        <v>0.40076669118126562</v>
      </c>
      <c r="K214" s="303"/>
      <c r="L214" s="302">
        <v>0.27680469604781144</v>
      </c>
      <c r="M214" s="302">
        <v>3.3245238643328394E-2</v>
      </c>
      <c r="N214" s="302">
        <v>0.12088109581126849</v>
      </c>
      <c r="O214" s="302">
        <f t="shared" ref="O214:O221" si="100">SUM(L214:N214)</f>
        <v>0.43093103050240833</v>
      </c>
    </row>
    <row r="215" spans="1:15" s="236" customFormat="1" x14ac:dyDescent="0.2">
      <c r="A215" s="237" t="str">
        <f>name!E$6</f>
        <v>Associate professional occupations</v>
      </c>
      <c r="B215" s="302">
        <v>9.337686263761108E-2</v>
      </c>
      <c r="C215" s="302">
        <v>4.311062431410994E-2</v>
      </c>
      <c r="D215" s="302">
        <v>0.1236408866521581</v>
      </c>
      <c r="E215" s="302">
        <f t="shared" si="98"/>
        <v>0.26012837360387914</v>
      </c>
      <c r="F215" s="303"/>
      <c r="G215" s="302">
        <v>0.23871191652329538</v>
      </c>
      <c r="H215" s="302">
        <v>3.5524825641955617E-2</v>
      </c>
      <c r="I215" s="302">
        <v>0.27644764032031999</v>
      </c>
      <c r="J215" s="302">
        <f t="shared" si="99"/>
        <v>0.55068438248557094</v>
      </c>
      <c r="K215" s="303"/>
      <c r="L215" s="302">
        <v>0.23796681522860272</v>
      </c>
      <c r="M215" s="302">
        <v>3.9491621827542928E-2</v>
      </c>
      <c r="N215" s="302">
        <v>0.26932784283738309</v>
      </c>
      <c r="O215" s="302">
        <f t="shared" si="100"/>
        <v>0.54678627989352879</v>
      </c>
    </row>
    <row r="216" spans="1:15" s="236" customFormat="1" x14ac:dyDescent="0.2">
      <c r="A216" s="237" t="str">
        <f>name!E$7</f>
        <v>Administrative and secretarial occupations</v>
      </c>
      <c r="B216" s="302">
        <v>6.8197029351626581E-2</v>
      </c>
      <c r="C216" s="302">
        <v>8.3452812968351053E-2</v>
      </c>
      <c r="D216" s="302">
        <v>7.4996969695315151E-3</v>
      </c>
      <c r="E216" s="302">
        <f t="shared" si="98"/>
        <v>0.15914953928950915</v>
      </c>
      <c r="F216" s="303"/>
      <c r="G216" s="302">
        <v>0.17784671602467444</v>
      </c>
      <c r="H216" s="302">
        <v>7.4697345001878968E-2</v>
      </c>
      <c r="I216" s="302">
        <v>1.3154263663877756E-2</v>
      </c>
      <c r="J216" s="302">
        <f t="shared" si="99"/>
        <v>0.26569832469043114</v>
      </c>
      <c r="K216" s="303"/>
      <c r="L216" s="302">
        <v>0.14881403727690387</v>
      </c>
      <c r="M216" s="302">
        <v>7.4709314199487675E-2</v>
      </c>
      <c r="N216" s="302">
        <v>9.7077558591081425E-3</v>
      </c>
      <c r="O216" s="302">
        <f t="shared" si="100"/>
        <v>0.23323110733549968</v>
      </c>
    </row>
    <row r="217" spans="1:15" s="236" customFormat="1" x14ac:dyDescent="0.2">
      <c r="A217" s="237" t="str">
        <f>name!E$8</f>
        <v>Skilled trades occupations</v>
      </c>
      <c r="B217" s="302">
        <v>8.9964449364552473E-2</v>
      </c>
      <c r="C217" s="302">
        <v>2.286230049854936E-2</v>
      </c>
      <c r="D217" s="302">
        <v>7.2402843995300337E-2</v>
      </c>
      <c r="E217" s="302">
        <f t="shared" si="98"/>
        <v>0.18522959385840215</v>
      </c>
      <c r="F217" s="303"/>
      <c r="G217" s="302">
        <v>0.12449110369617246</v>
      </c>
      <c r="H217" s="302">
        <v>9.6106642719779173E-3</v>
      </c>
      <c r="I217" s="302">
        <v>8.2974244311354736E-2</v>
      </c>
      <c r="J217" s="302">
        <f>SUM(G217:I217)</f>
        <v>0.21707601227950513</v>
      </c>
      <c r="K217" s="303"/>
      <c r="L217" s="302">
        <v>9.908815138399546E-2</v>
      </c>
      <c r="M217" s="302">
        <v>1.2520894624700614E-2</v>
      </c>
      <c r="N217" s="302">
        <v>8.9548748218373303E-2</v>
      </c>
      <c r="O217" s="302">
        <f t="shared" si="100"/>
        <v>0.20115779422706936</v>
      </c>
    </row>
    <row r="218" spans="1:15" s="236" customFormat="1" x14ac:dyDescent="0.2">
      <c r="A218" s="237" t="str">
        <f>name!E$9</f>
        <v>Caring, leisure and other service occupations</v>
      </c>
      <c r="B218" s="302">
        <v>2.3573210251437174E-2</v>
      </c>
      <c r="C218" s="302">
        <v>2.2285053286912528E-2</v>
      </c>
      <c r="D218" s="302">
        <v>8.0883077280131492E-3</v>
      </c>
      <c r="E218" s="302">
        <f t="shared" si="98"/>
        <v>5.3946571266362847E-2</v>
      </c>
      <c r="F218" s="303"/>
      <c r="G218" s="302">
        <v>7.848136561404738E-2</v>
      </c>
      <c r="H218" s="302">
        <v>3.2248187746017204E-2</v>
      </c>
      <c r="I218" s="302">
        <v>2.1602251514996902E-2</v>
      </c>
      <c r="J218" s="302">
        <f t="shared" ref="J218:J221" si="101">SUM(G218:I218)</f>
        <v>0.13233180487506149</v>
      </c>
      <c r="K218" s="303"/>
      <c r="L218" s="302">
        <v>8.2295132285895342E-2</v>
      </c>
      <c r="M218" s="302">
        <v>3.1492020522358888E-2</v>
      </c>
      <c r="N218" s="302">
        <v>2.414608695769924E-2</v>
      </c>
      <c r="O218" s="302">
        <f t="shared" si="100"/>
        <v>0.13793323976595348</v>
      </c>
    </row>
    <row r="219" spans="1:15" s="236" customFormat="1" x14ac:dyDescent="0.2">
      <c r="A219" s="237" t="str">
        <f>name!E$10</f>
        <v>Sales and customer service occupations</v>
      </c>
      <c r="B219" s="302">
        <v>4.2240243633424511E-2</v>
      </c>
      <c r="C219" s="302">
        <v>3.5047904370293988E-2</v>
      </c>
      <c r="D219" s="302">
        <v>8.1596382572768564E-3</v>
      </c>
      <c r="E219" s="302">
        <f t="shared" si="98"/>
        <v>8.5447786260995362E-2</v>
      </c>
      <c r="F219" s="303"/>
      <c r="G219" s="302">
        <v>8.9947381245142885E-2</v>
      </c>
      <c r="H219" s="302">
        <v>2.6877107493632247E-2</v>
      </c>
      <c r="I219" s="302">
        <v>1.1433056968435291E-2</v>
      </c>
      <c r="J219" s="302">
        <f t="shared" si="101"/>
        <v>0.12825754570721043</v>
      </c>
      <c r="K219" s="303"/>
      <c r="L219" s="302">
        <v>0.1053404228975881</v>
      </c>
      <c r="M219" s="302">
        <v>2.9854870743655879E-2</v>
      </c>
      <c r="N219" s="302">
        <v>9.0711893898662594E-3</v>
      </c>
      <c r="O219" s="302">
        <f t="shared" si="100"/>
        <v>0.14426648303111025</v>
      </c>
    </row>
    <row r="220" spans="1:15" s="236" customFormat="1" x14ac:dyDescent="0.2">
      <c r="A220" s="237" t="str">
        <f>name!E$11</f>
        <v>Process, plant and machine operatives</v>
      </c>
      <c r="B220" s="302">
        <v>2.550987245584679E-2</v>
      </c>
      <c r="C220" s="302">
        <v>1.9631747803294946E-2</v>
      </c>
      <c r="D220" s="302">
        <v>2.6752884234662797E-2</v>
      </c>
      <c r="E220" s="302">
        <f t="shared" si="98"/>
        <v>7.1894504493804537E-2</v>
      </c>
      <c r="F220" s="303"/>
      <c r="G220" s="302">
        <v>4.7109110593122151E-2</v>
      </c>
      <c r="H220" s="302">
        <v>7.2862241497401404E-3</v>
      </c>
      <c r="I220" s="302">
        <v>2.967020980777979E-2</v>
      </c>
      <c r="J220" s="302">
        <f t="shared" si="101"/>
        <v>8.406554455064208E-2</v>
      </c>
      <c r="K220" s="303"/>
      <c r="L220" s="302">
        <v>4.6015512918654349E-2</v>
      </c>
      <c r="M220" s="302">
        <v>1.0672644826229056E-2</v>
      </c>
      <c r="N220" s="302">
        <v>3.5349509975094638E-2</v>
      </c>
      <c r="O220" s="302">
        <f t="shared" si="100"/>
        <v>9.2037667719978039E-2</v>
      </c>
    </row>
    <row r="221" spans="1:15" s="236" customFormat="1" x14ac:dyDescent="0.2">
      <c r="A221" s="237" t="str">
        <f>name!E$12</f>
        <v>Elementary occupations</v>
      </c>
      <c r="B221" s="302">
        <v>5.8760412657577421E-2</v>
      </c>
      <c r="C221" s="302">
        <v>0.10952873940559639</v>
      </c>
      <c r="D221" s="302">
        <v>5.6713715456673294E-2</v>
      </c>
      <c r="E221" s="302">
        <f t="shared" si="98"/>
        <v>0.22500286751984711</v>
      </c>
      <c r="F221" s="303"/>
      <c r="G221" s="302">
        <v>0.15152946413268234</v>
      </c>
      <c r="H221" s="302">
        <v>7.6858824879597207E-2</v>
      </c>
      <c r="I221" s="302">
        <v>7.3067430806254441E-2</v>
      </c>
      <c r="J221" s="302">
        <f t="shared" si="101"/>
        <v>0.30145571981853397</v>
      </c>
      <c r="K221" s="303"/>
      <c r="L221" s="302">
        <v>0.13360855194628954</v>
      </c>
      <c r="M221" s="302">
        <v>6.5389127852303164E-2</v>
      </c>
      <c r="N221" s="302">
        <v>7.934403310614499E-2</v>
      </c>
      <c r="O221" s="302">
        <f t="shared" si="100"/>
        <v>0.27834171290473769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0.57793353173861006</v>
      </c>
      <c r="C223" s="311">
        <f t="shared" ref="C223:E223" si="102">SUM(C213:C221)</f>
        <v>0.37506547619229447</v>
      </c>
      <c r="D223" s="311">
        <f t="shared" si="102"/>
        <v>0.48800099206909342</v>
      </c>
      <c r="E223" s="311">
        <f t="shared" si="102"/>
        <v>1.4409999999999985</v>
      </c>
      <c r="F223" s="311"/>
      <c r="G223" s="311">
        <f t="shared" ref="G223:J223" si="103">SUM(G213:G221)</f>
        <v>1.3219470443307131</v>
      </c>
      <c r="H223" s="311">
        <f t="shared" si="103"/>
        <v>0.30174384237064245</v>
      </c>
      <c r="I223" s="311">
        <f t="shared" si="103"/>
        <v>0.71330911329864977</v>
      </c>
      <c r="J223" s="311">
        <f t="shared" si="103"/>
        <v>2.3370000000000055</v>
      </c>
      <c r="K223" s="311"/>
      <c r="L223" s="311">
        <f t="shared" ref="L223:O223" si="104">SUM(L213:L221)</f>
        <v>1.3147361931214421</v>
      </c>
      <c r="M223" s="311">
        <f t="shared" si="104"/>
        <v>0.31468700109588865</v>
      </c>
      <c r="N223" s="311">
        <f t="shared" si="104"/>
        <v>0.70857680578266835</v>
      </c>
      <c r="O223" s="311">
        <f t="shared" si="104"/>
        <v>2.3379999999999987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0.81236226905058539</v>
      </c>
      <c r="C230" s="302">
        <v>0.14760114286236994</v>
      </c>
      <c r="D230" s="302">
        <v>7.7908084798616967E-2</v>
      </c>
      <c r="E230" s="302">
        <f>SUM(B230:D230)</f>
        <v>1.0378714967115723</v>
      </c>
      <c r="F230" s="303"/>
      <c r="G230" s="302">
        <v>0.95192961568738621</v>
      </c>
      <c r="H230" s="302">
        <v>0.14711630621438268</v>
      </c>
      <c r="I230" s="302">
        <v>7.6555089427995479E-2</v>
      </c>
      <c r="J230" s="302">
        <f>SUM(G230:I230)</f>
        <v>1.1756010113297644</v>
      </c>
      <c r="K230" s="303"/>
      <c r="L230" s="302">
        <v>1.0446505084921871</v>
      </c>
      <c r="M230" s="302">
        <v>0.20059621841844172</v>
      </c>
      <c r="N230" s="302">
        <v>8.4402133146817548E-2</v>
      </c>
      <c r="O230" s="302">
        <f>SUM(L230:N230)</f>
        <v>1.3296488600574463</v>
      </c>
    </row>
    <row r="231" spans="1:15" s="236" customFormat="1" x14ac:dyDescent="0.2">
      <c r="A231" s="237" t="str">
        <f>name!E$5</f>
        <v>Professional occupations</v>
      </c>
      <c r="B231" s="302">
        <v>2.3230298997349306</v>
      </c>
      <c r="C231" s="302">
        <v>0.13604171444484336</v>
      </c>
      <c r="D231" s="302">
        <v>0.29064895297911264</v>
      </c>
      <c r="E231" s="302">
        <f t="shared" ref="E231:E238" si="105">SUM(B231:D231)</f>
        <v>2.7497205671588865</v>
      </c>
      <c r="F231" s="303"/>
      <c r="G231" s="302">
        <v>3.0288408038735786</v>
      </c>
      <c r="H231" s="302">
        <v>0.12209741441650623</v>
      </c>
      <c r="I231" s="302">
        <v>0.24912913973068437</v>
      </c>
      <c r="J231" s="302">
        <f t="shared" ref="J231:J233" si="106">SUM(G231:I231)</f>
        <v>3.400067358020769</v>
      </c>
      <c r="K231" s="303"/>
      <c r="L231" s="302">
        <v>3.6942769452839519</v>
      </c>
      <c r="M231" s="302">
        <v>0.15345548678101834</v>
      </c>
      <c r="N231" s="302">
        <v>0.23860068593053621</v>
      </c>
      <c r="O231" s="302">
        <f t="shared" ref="O231:O238" si="107">SUM(L231:N231)</f>
        <v>4.0863331179955065</v>
      </c>
    </row>
    <row r="232" spans="1:15" s="236" customFormat="1" x14ac:dyDescent="0.2">
      <c r="A232" s="237" t="str">
        <f>name!E$6</f>
        <v>Associate professional occupations</v>
      </c>
      <c r="B232" s="302">
        <v>0.94066381689194545</v>
      </c>
      <c r="C232" s="302">
        <v>0.12011309499150843</v>
      </c>
      <c r="D232" s="302">
        <v>9.4437329676440293E-2</v>
      </c>
      <c r="E232" s="302">
        <f t="shared" si="105"/>
        <v>1.1552142415598941</v>
      </c>
      <c r="F232" s="303"/>
      <c r="G232" s="302">
        <v>1.1379250839749893</v>
      </c>
      <c r="H232" s="302">
        <v>9.9844812043563519E-2</v>
      </c>
      <c r="I232" s="302">
        <v>8.65938399671803E-2</v>
      </c>
      <c r="J232" s="302">
        <f t="shared" si="106"/>
        <v>1.3243637359857332</v>
      </c>
      <c r="K232" s="303"/>
      <c r="L232" s="302">
        <v>1.2327097614744524</v>
      </c>
      <c r="M232" s="302">
        <v>0.10017765686818535</v>
      </c>
      <c r="N232" s="302">
        <v>9.7909666475728824E-2</v>
      </c>
      <c r="O232" s="302">
        <f t="shared" si="107"/>
        <v>1.4307970848183666</v>
      </c>
    </row>
    <row r="233" spans="1:15" s="236" customFormat="1" x14ac:dyDescent="0.2">
      <c r="A233" s="237" t="str">
        <f>name!E$7</f>
        <v>Administrative and secretarial occupations</v>
      </c>
      <c r="B233" s="302">
        <v>0.42291757842048366</v>
      </c>
      <c r="C233" s="302">
        <v>0.25163909001376644</v>
      </c>
      <c r="D233" s="302">
        <v>1.5746215186724248E-2</v>
      </c>
      <c r="E233" s="302">
        <f t="shared" si="105"/>
        <v>0.69030288362097436</v>
      </c>
      <c r="F233" s="303"/>
      <c r="G233" s="302">
        <v>0.42783785480517084</v>
      </c>
      <c r="H233" s="302">
        <v>0.1647560595316582</v>
      </c>
      <c r="I233" s="302">
        <v>1.0837262909614561E-2</v>
      </c>
      <c r="J233" s="302">
        <f t="shared" si="106"/>
        <v>0.60343117724644357</v>
      </c>
      <c r="K233" s="303"/>
      <c r="L233" s="302">
        <v>0.40822206940827066</v>
      </c>
      <c r="M233" s="302">
        <v>0.1438776997280935</v>
      </c>
      <c r="N233" s="302">
        <v>9.5625190862865719E-3</v>
      </c>
      <c r="O233" s="302">
        <f t="shared" si="107"/>
        <v>0.56166228822265074</v>
      </c>
    </row>
    <row r="234" spans="1:15" s="236" customFormat="1" x14ac:dyDescent="0.2">
      <c r="A234" s="237" t="str">
        <f>name!E$8</f>
        <v>Skilled trades occupations</v>
      </c>
      <c r="B234" s="302">
        <v>0.34853990313033351</v>
      </c>
      <c r="C234" s="302">
        <v>3.7380718707373022E-2</v>
      </c>
      <c r="D234" s="302">
        <v>0.12372889496853642</v>
      </c>
      <c r="E234" s="302">
        <f t="shared" si="105"/>
        <v>0.50964951680624293</v>
      </c>
      <c r="F234" s="303"/>
      <c r="G234" s="302">
        <v>0.31454061885014667</v>
      </c>
      <c r="H234" s="302">
        <v>1.7531707253932504E-2</v>
      </c>
      <c r="I234" s="302">
        <v>8.7472687753677877E-2</v>
      </c>
      <c r="J234" s="302">
        <f>SUM(G234:I234)</f>
        <v>0.41954501385775705</v>
      </c>
      <c r="K234" s="303"/>
      <c r="L234" s="302">
        <v>0.21583223062461701</v>
      </c>
      <c r="M234" s="302">
        <v>1.8998638908192408E-2</v>
      </c>
      <c r="N234" s="302">
        <v>0.15850577588082812</v>
      </c>
      <c r="O234" s="302">
        <f t="shared" si="107"/>
        <v>0.39333664541363755</v>
      </c>
    </row>
    <row r="235" spans="1:15" s="236" customFormat="1" x14ac:dyDescent="0.2">
      <c r="A235" s="237" t="str">
        <f>name!E$9</f>
        <v>Caring, leisure and other service occupations</v>
      </c>
      <c r="B235" s="302">
        <v>0.11436123063676715</v>
      </c>
      <c r="C235" s="302">
        <v>3.0956256713440142E-2</v>
      </c>
      <c r="D235" s="302">
        <v>1.0642257104487676E-2</v>
      </c>
      <c r="E235" s="302">
        <f t="shared" si="105"/>
        <v>0.15595974445469496</v>
      </c>
      <c r="F235" s="303"/>
      <c r="G235" s="302">
        <v>0.11170610556082518</v>
      </c>
      <c r="H235" s="302">
        <v>2.149770622127839E-2</v>
      </c>
      <c r="I235" s="302">
        <v>1.0629647447966292E-2</v>
      </c>
      <c r="J235" s="302">
        <f t="shared" ref="J235:J238" si="108">SUM(G235:I235)</f>
        <v>0.14383345923006985</v>
      </c>
      <c r="K235" s="303"/>
      <c r="L235" s="302">
        <v>0.15109147299718836</v>
      </c>
      <c r="M235" s="302">
        <v>2.2512099948537711E-2</v>
      </c>
      <c r="N235" s="302">
        <v>1.8356050983583078E-2</v>
      </c>
      <c r="O235" s="302">
        <f t="shared" si="107"/>
        <v>0.19195962392930915</v>
      </c>
    </row>
    <row r="236" spans="1:15" s="236" customFormat="1" x14ac:dyDescent="0.2">
      <c r="A236" s="237" t="str">
        <f>name!E$10</f>
        <v>Sales and customer service occupations</v>
      </c>
      <c r="B236" s="302">
        <v>0.28964857814968042</v>
      </c>
      <c r="C236" s="302">
        <v>0.17560868224665194</v>
      </c>
      <c r="D236" s="302">
        <v>1.3024478831765588E-2</v>
      </c>
      <c r="E236" s="302">
        <f t="shared" si="105"/>
        <v>0.47828173922809797</v>
      </c>
      <c r="F236" s="303"/>
      <c r="G236" s="302">
        <v>0.27618689184329742</v>
      </c>
      <c r="H236" s="302">
        <v>0.10160430261198795</v>
      </c>
      <c r="I236" s="302">
        <v>7.6867479637024476E-3</v>
      </c>
      <c r="J236" s="302">
        <f t="shared" si="108"/>
        <v>0.38547794241898781</v>
      </c>
      <c r="K236" s="303"/>
      <c r="L236" s="302">
        <v>0.37420014615582475</v>
      </c>
      <c r="M236" s="302">
        <v>0.13579899835536968</v>
      </c>
      <c r="N236" s="302">
        <v>8.700690632038828E-3</v>
      </c>
      <c r="O236" s="302">
        <f t="shared" si="107"/>
        <v>0.51869983514323326</v>
      </c>
    </row>
    <row r="237" spans="1:15" s="236" customFormat="1" x14ac:dyDescent="0.2">
      <c r="A237" s="237" t="str">
        <f>name!E$11</f>
        <v>Process, plant and machine operatives</v>
      </c>
      <c r="B237" s="302">
        <v>5.4646763405989035E-2</v>
      </c>
      <c r="C237" s="302">
        <v>3.4031113704019449E-2</v>
      </c>
      <c r="D237" s="302">
        <v>2.8550506226499062E-2</v>
      </c>
      <c r="E237" s="302">
        <f t="shared" si="105"/>
        <v>0.11722838333650755</v>
      </c>
      <c r="F237" s="303"/>
      <c r="G237" s="302">
        <v>3.9624133231911336E-2</v>
      </c>
      <c r="H237" s="302">
        <v>2.5662279104832954E-2</v>
      </c>
      <c r="I237" s="302">
        <v>2.4884372493796797E-2</v>
      </c>
      <c r="J237" s="302">
        <f t="shared" si="108"/>
        <v>9.0170784830541084E-2</v>
      </c>
      <c r="K237" s="303"/>
      <c r="L237" s="302">
        <v>4.1983717898881008E-2</v>
      </c>
      <c r="M237" s="302">
        <v>2.7024450468939379E-2</v>
      </c>
      <c r="N237" s="302">
        <v>3.6575552054874519E-2</v>
      </c>
      <c r="O237" s="302">
        <f t="shared" si="107"/>
        <v>0.10558372042269491</v>
      </c>
    </row>
    <row r="238" spans="1:15" s="236" customFormat="1" x14ac:dyDescent="0.2">
      <c r="A238" s="237" t="str">
        <f>name!E$12</f>
        <v>Elementary occupations</v>
      </c>
      <c r="B238" s="302">
        <v>0.10731149228969561</v>
      </c>
      <c r="C238" s="302">
        <v>6.5288234418457436E-2</v>
      </c>
      <c r="D238" s="302">
        <v>3.1171700414984117E-2</v>
      </c>
      <c r="E238" s="302">
        <f t="shared" si="105"/>
        <v>0.20377142712313717</v>
      </c>
      <c r="F238" s="303"/>
      <c r="G238" s="302">
        <v>7.4990701758124126E-2</v>
      </c>
      <c r="H238" s="302">
        <v>5.538922378102383E-2</v>
      </c>
      <c r="I238" s="302">
        <v>2.0129591540785561E-2</v>
      </c>
      <c r="J238" s="302">
        <f t="shared" si="108"/>
        <v>0.15050951707993351</v>
      </c>
      <c r="K238" s="303"/>
      <c r="L238" s="302">
        <v>7.1732282101684905E-2</v>
      </c>
      <c r="M238" s="302">
        <v>3.8980232085590726E-2</v>
      </c>
      <c r="N238" s="302">
        <v>2.7266309809892818E-2</v>
      </c>
      <c r="O238" s="302">
        <f t="shared" si="107"/>
        <v>0.13797882399716843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5.4134815317104117</v>
      </c>
      <c r="C240" s="311">
        <f t="shared" ref="C240:E240" si="109">SUM(C230:C238)</f>
        <v>0.99866004810243014</v>
      </c>
      <c r="D240" s="311">
        <f t="shared" si="109"/>
        <v>0.68585842018716692</v>
      </c>
      <c r="E240" s="311">
        <f t="shared" si="109"/>
        <v>7.0980000000000079</v>
      </c>
      <c r="F240" s="311"/>
      <c r="G240" s="311">
        <f t="shared" ref="G240:J240" si="110">SUM(G230:G238)</f>
        <v>6.3635818095854289</v>
      </c>
      <c r="H240" s="311">
        <f t="shared" si="110"/>
        <v>0.75549981117916631</v>
      </c>
      <c r="I240" s="311">
        <f t="shared" si="110"/>
        <v>0.57391837923540368</v>
      </c>
      <c r="J240" s="311">
        <f t="shared" si="110"/>
        <v>7.6930000000000005</v>
      </c>
      <c r="K240" s="311"/>
      <c r="L240" s="311">
        <f t="shared" ref="L240:O240" si="111">SUM(L230:L238)</f>
        <v>7.234699134437057</v>
      </c>
      <c r="M240" s="311">
        <f t="shared" si="111"/>
        <v>0.84142148156236896</v>
      </c>
      <c r="N240" s="311">
        <f t="shared" si="111"/>
        <v>0.67987938400058656</v>
      </c>
      <c r="O240" s="311">
        <f t="shared" si="111"/>
        <v>8.7560000000000127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1.4500787347530466</v>
      </c>
      <c r="C247" s="302">
        <v>0.13443490389648685</v>
      </c>
      <c r="D247" s="302">
        <v>4.9215878233818122E-2</v>
      </c>
      <c r="E247" s="302">
        <f>SUM(B247:D247)</f>
        <v>1.6337295168833517</v>
      </c>
      <c r="F247" s="303"/>
      <c r="G247" s="302">
        <v>1.1721837148072216</v>
      </c>
      <c r="H247" s="302">
        <v>0.16455296647893397</v>
      </c>
      <c r="I247" s="302">
        <v>9.0611200920885454E-2</v>
      </c>
      <c r="J247" s="302">
        <f>SUM(G247:I247)</f>
        <v>1.4273478822070411</v>
      </c>
      <c r="K247" s="303"/>
      <c r="L247" s="302">
        <v>1.1636648019878884</v>
      </c>
      <c r="M247" s="302">
        <v>0.20713177097388119</v>
      </c>
      <c r="N247" s="302">
        <v>9.8722994894204122E-2</v>
      </c>
      <c r="O247" s="302">
        <f>SUM(L247:N247)</f>
        <v>1.4695195678559736</v>
      </c>
    </row>
    <row r="248" spans="1:15" s="236" customFormat="1" x14ac:dyDescent="0.2">
      <c r="A248" s="237" t="str">
        <f>name!E$5</f>
        <v>Professional occupations</v>
      </c>
      <c r="B248" s="302">
        <v>1.9749125731507051</v>
      </c>
      <c r="C248" s="302">
        <v>0.1034867784275844</v>
      </c>
      <c r="D248" s="302">
        <v>8.5951708133517629E-2</v>
      </c>
      <c r="E248" s="302">
        <f t="shared" ref="E248:E255" si="112">SUM(B248:D248)</f>
        <v>2.1643510597118074</v>
      </c>
      <c r="F248" s="303"/>
      <c r="G248" s="302">
        <v>1.9255261280323583</v>
      </c>
      <c r="H248" s="302">
        <v>0.12152917908844994</v>
      </c>
      <c r="I248" s="302">
        <v>0.1240065873608973</v>
      </c>
      <c r="J248" s="302">
        <f t="shared" ref="J248:J250" si="113">SUM(G248:I248)</f>
        <v>2.1710618944817055</v>
      </c>
      <c r="K248" s="303"/>
      <c r="L248" s="302">
        <v>2.3363941426287447</v>
      </c>
      <c r="M248" s="302">
        <v>0.14343369844595186</v>
      </c>
      <c r="N248" s="302">
        <v>0.1283813907773641</v>
      </c>
      <c r="O248" s="302">
        <f t="shared" ref="O248:O255" si="114">SUM(L248:N248)</f>
        <v>2.6082092318520607</v>
      </c>
    </row>
    <row r="249" spans="1:15" s="236" customFormat="1" x14ac:dyDescent="0.2">
      <c r="A249" s="237" t="str">
        <f>name!E$6</f>
        <v>Associate professional occupations</v>
      </c>
      <c r="B249" s="302">
        <v>2.0676797207263986</v>
      </c>
      <c r="C249" s="302">
        <v>0.25083901160560973</v>
      </c>
      <c r="D249" s="302">
        <v>0.10659651622590106</v>
      </c>
      <c r="E249" s="302">
        <f t="shared" si="112"/>
        <v>2.4251152485579097</v>
      </c>
      <c r="F249" s="303"/>
      <c r="G249" s="302">
        <v>1.7209119409457907</v>
      </c>
      <c r="H249" s="302">
        <v>0.23186106713645954</v>
      </c>
      <c r="I249" s="302">
        <v>0.1663406109255256</v>
      </c>
      <c r="J249" s="302">
        <f t="shared" si="113"/>
        <v>2.1191136190077757</v>
      </c>
      <c r="K249" s="303"/>
      <c r="L249" s="302">
        <v>1.5635875871885323</v>
      </c>
      <c r="M249" s="302">
        <v>0.25338233722395509</v>
      </c>
      <c r="N249" s="302">
        <v>0.17554865772925321</v>
      </c>
      <c r="O249" s="302">
        <f t="shared" si="114"/>
        <v>1.9925185821417406</v>
      </c>
    </row>
    <row r="250" spans="1:15" s="236" customFormat="1" x14ac:dyDescent="0.2">
      <c r="A250" s="237" t="str">
        <f>name!E$7</f>
        <v>Administrative and secretarial occupations</v>
      </c>
      <c r="B250" s="302">
        <v>2.9671706418761392</v>
      </c>
      <c r="C250" s="302">
        <v>1.1631207549529161</v>
      </c>
      <c r="D250" s="302">
        <v>4.3274053870989808E-2</v>
      </c>
      <c r="E250" s="302">
        <f t="shared" si="112"/>
        <v>4.1735654507000453</v>
      </c>
      <c r="F250" s="303"/>
      <c r="G250" s="302">
        <v>2.1429882583093893</v>
      </c>
      <c r="H250" s="302">
        <v>0.9037938701090874</v>
      </c>
      <c r="I250" s="302">
        <v>5.7812494422242559E-2</v>
      </c>
      <c r="J250" s="302">
        <f t="shared" si="113"/>
        <v>3.1045946228407191</v>
      </c>
      <c r="K250" s="303"/>
      <c r="L250" s="302">
        <v>1.7169871921376494</v>
      </c>
      <c r="M250" s="302">
        <v>0.71409351458393089</v>
      </c>
      <c r="N250" s="302">
        <v>4.3531535276248576E-2</v>
      </c>
      <c r="O250" s="302">
        <f t="shared" si="114"/>
        <v>2.4746122419978289</v>
      </c>
    </row>
    <row r="251" spans="1:15" s="236" customFormat="1" x14ac:dyDescent="0.2">
      <c r="A251" s="237" t="str">
        <f>name!E$8</f>
        <v>Skilled trades occupations</v>
      </c>
      <c r="B251" s="302">
        <v>0.11597103676462382</v>
      </c>
      <c r="C251" s="302">
        <v>2.5700008438530271E-2</v>
      </c>
      <c r="D251" s="302">
        <v>1.9159279479300066E-2</v>
      </c>
      <c r="E251" s="302">
        <f t="shared" si="112"/>
        <v>0.16083032468245417</v>
      </c>
      <c r="F251" s="303"/>
      <c r="G251" s="302">
        <v>7.2471379603829017E-2</v>
      </c>
      <c r="H251" s="302">
        <v>1.6847183804380089E-2</v>
      </c>
      <c r="I251" s="302">
        <v>2.9736363624655381E-2</v>
      </c>
      <c r="J251" s="302">
        <f>SUM(G251:I251)</f>
        <v>0.11905492703286449</v>
      </c>
      <c r="K251" s="303"/>
      <c r="L251" s="302">
        <v>6.69395851026542E-2</v>
      </c>
      <c r="M251" s="302">
        <v>1.7868536877646665E-2</v>
      </c>
      <c r="N251" s="302">
        <v>3.3159770219279475E-2</v>
      </c>
      <c r="O251" s="302">
        <f t="shared" si="114"/>
        <v>0.11796789219958034</v>
      </c>
    </row>
    <row r="252" spans="1:15" s="236" customFormat="1" x14ac:dyDescent="0.2">
      <c r="A252" s="237" t="str">
        <f>name!E$9</f>
        <v>Caring, leisure and other service occupations</v>
      </c>
      <c r="B252" s="302">
        <v>4.9189317296889849E-2</v>
      </c>
      <c r="C252" s="302">
        <v>7.7716462356079612E-3</v>
      </c>
      <c r="D252" s="302">
        <v>1.506700050269179E-2</v>
      </c>
      <c r="E252" s="302">
        <f t="shared" si="112"/>
        <v>7.2027964035189601E-2</v>
      </c>
      <c r="F252" s="303"/>
      <c r="G252" s="302">
        <v>5.852004076194136E-2</v>
      </c>
      <c r="H252" s="302">
        <v>6.1242251346106035E-3</v>
      </c>
      <c r="I252" s="302">
        <v>2.4085163372633146E-2</v>
      </c>
      <c r="J252" s="302">
        <f t="shared" ref="J252:J255" si="115">SUM(G252:I252)</f>
        <v>8.8729429269185117E-2</v>
      </c>
      <c r="K252" s="303"/>
      <c r="L252" s="302">
        <v>6.6000850898357416E-2</v>
      </c>
      <c r="M252" s="302">
        <v>5.206929132902694E-3</v>
      </c>
      <c r="N252" s="302">
        <v>3.4100901012120599E-2</v>
      </c>
      <c r="O252" s="302">
        <f t="shared" si="114"/>
        <v>0.1053086810433807</v>
      </c>
    </row>
    <row r="253" spans="1:15" s="236" customFormat="1" x14ac:dyDescent="0.2">
      <c r="A253" s="237" t="str">
        <f>name!E$10</f>
        <v>Sales and customer service occupations</v>
      </c>
      <c r="B253" s="302">
        <v>0.65430779029390074</v>
      </c>
      <c r="C253" s="302">
        <v>0.30658503871228837</v>
      </c>
      <c r="D253" s="302">
        <v>5.049156025442194E-2</v>
      </c>
      <c r="E253" s="302">
        <f t="shared" si="112"/>
        <v>1.0113843892606111</v>
      </c>
      <c r="F253" s="303"/>
      <c r="G253" s="302">
        <v>0.50759274675736532</v>
      </c>
      <c r="H253" s="302">
        <v>0.2743529488275751</v>
      </c>
      <c r="I253" s="302">
        <v>5.0021565436913606E-2</v>
      </c>
      <c r="J253" s="302">
        <f t="shared" si="115"/>
        <v>0.83196726102185403</v>
      </c>
      <c r="K253" s="303"/>
      <c r="L253" s="302">
        <v>0.57911993763986802</v>
      </c>
      <c r="M253" s="302">
        <v>0.34387377054532403</v>
      </c>
      <c r="N253" s="302">
        <v>4.2519785811796725E-2</v>
      </c>
      <c r="O253" s="302">
        <f t="shared" si="114"/>
        <v>0.96551349399698871</v>
      </c>
    </row>
    <row r="254" spans="1:15" s="236" customFormat="1" x14ac:dyDescent="0.2">
      <c r="A254" s="237" t="str">
        <f>name!E$11</f>
        <v>Process, plant and machine operatives</v>
      </c>
      <c r="B254" s="302">
        <v>6.3342418606646314E-2</v>
      </c>
      <c r="C254" s="302">
        <v>9.3283631623587628E-3</v>
      </c>
      <c r="D254" s="302">
        <v>1.122105527120665E-2</v>
      </c>
      <c r="E254" s="302">
        <f t="shared" si="112"/>
        <v>8.389183704021172E-2</v>
      </c>
      <c r="F254" s="303"/>
      <c r="G254" s="302">
        <v>3.4287593324630522E-2</v>
      </c>
      <c r="H254" s="302">
        <v>7.2296412608135723E-3</v>
      </c>
      <c r="I254" s="302">
        <v>2.7897215680696259E-2</v>
      </c>
      <c r="J254" s="302">
        <f t="shared" si="115"/>
        <v>6.9414450266140348E-2</v>
      </c>
      <c r="K254" s="303"/>
      <c r="L254" s="302">
        <v>4.0557989546959133E-2</v>
      </c>
      <c r="M254" s="302">
        <v>1.3712739553032954E-2</v>
      </c>
      <c r="N254" s="302">
        <v>4.5194558481600609E-2</v>
      </c>
      <c r="O254" s="302">
        <f t="shared" si="114"/>
        <v>9.9465287581592704E-2</v>
      </c>
    </row>
    <row r="255" spans="1:15" s="236" customFormat="1" x14ac:dyDescent="0.2">
      <c r="A255" s="237" t="str">
        <f>name!E$12</f>
        <v>Elementary occupations</v>
      </c>
      <c r="B255" s="302">
        <v>0.17149450692662838</v>
      </c>
      <c r="C255" s="302">
        <v>3.7864718014560178E-2</v>
      </c>
      <c r="D255" s="302">
        <v>1.6744984187232394E-2</v>
      </c>
      <c r="E255" s="302">
        <f t="shared" si="112"/>
        <v>0.22610420912842094</v>
      </c>
      <c r="F255" s="303"/>
      <c r="G255" s="302">
        <v>9.0618192047346696E-2</v>
      </c>
      <c r="H255" s="302">
        <v>2.7146451753023243E-2</v>
      </c>
      <c r="I255" s="302">
        <v>2.0951270072338626E-2</v>
      </c>
      <c r="J255" s="302">
        <f t="shared" si="115"/>
        <v>0.13871591387270857</v>
      </c>
      <c r="K255" s="303"/>
      <c r="L255" s="302">
        <v>8.4806301117651181E-2</v>
      </c>
      <c r="M255" s="302">
        <v>2.1669042767471454E-2</v>
      </c>
      <c r="N255" s="302">
        <v>2.8409677445756645E-2</v>
      </c>
      <c r="O255" s="302">
        <f t="shared" si="114"/>
        <v>0.13488502133087929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9.5141467403949775</v>
      </c>
      <c r="C257" s="311">
        <f t="shared" ref="C257:E257" si="116">SUM(C247:C255)</f>
        <v>2.0391312234459424</v>
      </c>
      <c r="D257" s="311">
        <f t="shared" si="116"/>
        <v>0.39772203615907947</v>
      </c>
      <c r="E257" s="311">
        <f t="shared" si="116"/>
        <v>11.950999999999999</v>
      </c>
      <c r="F257" s="311"/>
      <c r="G257" s="311">
        <f t="shared" ref="G257:J257" si="117">SUM(G247:G255)</f>
        <v>7.7250999945898728</v>
      </c>
      <c r="H257" s="311">
        <f t="shared" si="117"/>
        <v>1.7534375335933334</v>
      </c>
      <c r="I257" s="311">
        <f t="shared" si="117"/>
        <v>0.59146247181678802</v>
      </c>
      <c r="J257" s="311">
        <f t="shared" si="117"/>
        <v>10.069999999999995</v>
      </c>
      <c r="K257" s="311"/>
      <c r="L257" s="311">
        <f t="shared" ref="L257:O257" si="118">SUM(L247:L255)</f>
        <v>7.6180583882483051</v>
      </c>
      <c r="M257" s="311">
        <f t="shared" si="118"/>
        <v>1.7203723401040969</v>
      </c>
      <c r="N257" s="311">
        <f t="shared" si="118"/>
        <v>0.629569271647624</v>
      </c>
      <c r="O257" s="311">
        <f t="shared" si="118"/>
        <v>9.9680000000000248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0.62170467180844347</v>
      </c>
      <c r="C264" s="302">
        <v>0.11693838345922533</v>
      </c>
      <c r="D264" s="302">
        <v>0.4366209808058728</v>
      </c>
      <c r="E264" s="302">
        <f>SUM(B264:D264)</f>
        <v>1.1752640360735416</v>
      </c>
      <c r="F264" s="303"/>
      <c r="G264" s="302">
        <v>0.8846909743768242</v>
      </c>
      <c r="H264" s="302">
        <v>0.17798868006491847</v>
      </c>
      <c r="I264" s="302">
        <v>0.87326404197010865</v>
      </c>
      <c r="J264" s="302">
        <f>SUM(G264:I264)</f>
        <v>1.9359436964118513</v>
      </c>
      <c r="K264" s="303"/>
      <c r="L264" s="302">
        <v>0.91354722187252468</v>
      </c>
      <c r="M264" s="302">
        <v>0.17965505490065983</v>
      </c>
      <c r="N264" s="302">
        <v>0.86370638540209055</v>
      </c>
      <c r="O264" s="302">
        <f>SUM(L264:N264)</f>
        <v>1.9569086621752751</v>
      </c>
    </row>
    <row r="265" spans="1:15" s="236" customFormat="1" x14ac:dyDescent="0.2">
      <c r="A265" s="237" t="str">
        <f>name!E$5</f>
        <v>Professional occupations</v>
      </c>
      <c r="B265" s="302">
        <v>0.65325548038254011</v>
      </c>
      <c r="C265" s="302">
        <v>0.12343469208022634</v>
      </c>
      <c r="D265" s="302">
        <v>0.10188773943916098</v>
      </c>
      <c r="E265" s="302">
        <f t="shared" ref="E265:E272" si="119">SUM(B265:D265)</f>
        <v>0.87857791190192736</v>
      </c>
      <c r="F265" s="303"/>
      <c r="G265" s="302">
        <v>1.0773995984783851</v>
      </c>
      <c r="H265" s="302">
        <v>0.1665333088301654</v>
      </c>
      <c r="I265" s="302">
        <v>0.17369820624154458</v>
      </c>
      <c r="J265" s="302">
        <f t="shared" ref="J265:J267" si="120">SUM(G265:I265)</f>
        <v>1.4176311135500952</v>
      </c>
      <c r="K265" s="303"/>
      <c r="L265" s="302">
        <v>1.156942044325437</v>
      </c>
      <c r="M265" s="302">
        <v>0.172807568287006</v>
      </c>
      <c r="N265" s="302">
        <v>0.10231836043636079</v>
      </c>
      <c r="O265" s="302">
        <f t="shared" ref="O265:O272" si="121">SUM(L265:N265)</f>
        <v>1.432067973048804</v>
      </c>
    </row>
    <row r="266" spans="1:15" s="236" customFormat="1" x14ac:dyDescent="0.2">
      <c r="A266" s="237" t="str">
        <f>name!E$6</f>
        <v>Associate professional occupations</v>
      </c>
      <c r="B266" s="302">
        <v>0.56223403285556039</v>
      </c>
      <c r="C266" s="302">
        <v>0.15799274518763695</v>
      </c>
      <c r="D266" s="302">
        <v>8.9778069525789247E-2</v>
      </c>
      <c r="E266" s="302">
        <f t="shared" si="119"/>
        <v>0.81000484756898661</v>
      </c>
      <c r="F266" s="303"/>
      <c r="G266" s="302">
        <v>0.82070211193652765</v>
      </c>
      <c r="H266" s="302">
        <v>0.19254983884961599</v>
      </c>
      <c r="I266" s="302">
        <v>0.15048035316527389</v>
      </c>
      <c r="J266" s="302">
        <f t="shared" si="120"/>
        <v>1.1637323039514176</v>
      </c>
      <c r="K266" s="303"/>
      <c r="L266" s="302">
        <v>0.78158902472970937</v>
      </c>
      <c r="M266" s="302">
        <v>0.16555700915366442</v>
      </c>
      <c r="N266" s="302">
        <v>0.11677195688111999</v>
      </c>
      <c r="O266" s="302">
        <f t="shared" si="121"/>
        <v>1.0639179907644938</v>
      </c>
    </row>
    <row r="267" spans="1:15" s="236" customFormat="1" x14ac:dyDescent="0.2">
      <c r="A267" s="237" t="str">
        <f>name!E$7</f>
        <v>Administrative and secretarial occupations</v>
      </c>
      <c r="B267" s="302">
        <v>0.71333632634724797</v>
      </c>
      <c r="C267" s="302">
        <v>0.58044604901622099</v>
      </c>
      <c r="D267" s="302">
        <v>4.8775206116271355E-2</v>
      </c>
      <c r="E267" s="302">
        <f t="shared" si="119"/>
        <v>1.3425575814797404</v>
      </c>
      <c r="F267" s="303"/>
      <c r="G267" s="302">
        <v>0.88217870965108003</v>
      </c>
      <c r="H267" s="302">
        <v>0.45349211127968742</v>
      </c>
      <c r="I267" s="302">
        <v>0.16396178272646977</v>
      </c>
      <c r="J267" s="302">
        <f t="shared" si="120"/>
        <v>1.4996326036572372</v>
      </c>
      <c r="K267" s="303"/>
      <c r="L267" s="302">
        <v>0.67677039626873836</v>
      </c>
      <c r="M267" s="302">
        <v>0.31122170493839657</v>
      </c>
      <c r="N267" s="302">
        <v>0.13927710495086468</v>
      </c>
      <c r="O267" s="302">
        <f t="shared" si="121"/>
        <v>1.1272692061579996</v>
      </c>
    </row>
    <row r="268" spans="1:15" s="236" customFormat="1" x14ac:dyDescent="0.2">
      <c r="A268" s="237" t="str">
        <f>name!E$8</f>
        <v>Skilled trades occupations</v>
      </c>
      <c r="B268" s="302">
        <v>0.23361614035141859</v>
      </c>
      <c r="C268" s="302">
        <v>4.4484515205575038E-2</v>
      </c>
      <c r="D268" s="302">
        <v>0.28977425257149592</v>
      </c>
      <c r="E268" s="302">
        <f t="shared" si="119"/>
        <v>0.56787490812848951</v>
      </c>
      <c r="F268" s="303"/>
      <c r="G268" s="302">
        <v>0.25469784056706463</v>
      </c>
      <c r="H268" s="302">
        <v>4.1274513942523232E-2</v>
      </c>
      <c r="I268" s="302">
        <v>0.3443596451914554</v>
      </c>
      <c r="J268" s="302">
        <f>SUM(G268:I268)</f>
        <v>0.64033199970104326</v>
      </c>
      <c r="K268" s="303"/>
      <c r="L268" s="302">
        <v>0.26390212160733051</v>
      </c>
      <c r="M268" s="302">
        <v>5.5468748246405929E-2</v>
      </c>
      <c r="N268" s="302">
        <v>0.43014234447378175</v>
      </c>
      <c r="O268" s="302">
        <f t="shared" si="121"/>
        <v>0.74951321432751816</v>
      </c>
    </row>
    <row r="269" spans="1:15" s="236" customFormat="1" x14ac:dyDescent="0.2">
      <c r="A269" s="237" t="str">
        <f>name!E$9</f>
        <v>Caring, leisure and other service occupations</v>
      </c>
      <c r="B269" s="302">
        <v>0.11555725772530093</v>
      </c>
      <c r="C269" s="302">
        <v>6.490259970659816E-2</v>
      </c>
      <c r="D269" s="302">
        <v>4.0920243176902571E-2</v>
      </c>
      <c r="E269" s="302">
        <f t="shared" si="119"/>
        <v>0.22138010060880164</v>
      </c>
      <c r="F269" s="303"/>
      <c r="G269" s="302">
        <v>0.13878483992305074</v>
      </c>
      <c r="H269" s="302">
        <v>5.7051728498332094E-2</v>
      </c>
      <c r="I269" s="302">
        <v>7.0786243113612216E-2</v>
      </c>
      <c r="J269" s="302">
        <f t="shared" ref="J269:J272" si="122">SUM(G269:I269)</f>
        <v>0.26662281153499506</v>
      </c>
      <c r="K269" s="303"/>
      <c r="L269" s="302">
        <v>0.15225436566110109</v>
      </c>
      <c r="M269" s="302">
        <v>4.6393950968620624E-2</v>
      </c>
      <c r="N269" s="302">
        <v>0.10731032296807975</v>
      </c>
      <c r="O269" s="302">
        <f t="shared" si="121"/>
        <v>0.30595863959780145</v>
      </c>
    </row>
    <row r="270" spans="1:15" s="236" customFormat="1" x14ac:dyDescent="0.2">
      <c r="A270" s="237" t="str">
        <f>name!E$10</f>
        <v>Sales and customer service occupations</v>
      </c>
      <c r="B270" s="302">
        <v>0.47685310298397798</v>
      </c>
      <c r="C270" s="302">
        <v>0.25206115757176373</v>
      </c>
      <c r="D270" s="302">
        <v>0.11025198307539326</v>
      </c>
      <c r="E270" s="302">
        <f t="shared" si="119"/>
        <v>0.83916624363113501</v>
      </c>
      <c r="F270" s="303"/>
      <c r="G270" s="302">
        <v>0.51994557038880707</v>
      </c>
      <c r="H270" s="302">
        <v>0.21762345280163575</v>
      </c>
      <c r="I270" s="302">
        <v>0.16460708541822083</v>
      </c>
      <c r="J270" s="302">
        <f t="shared" si="122"/>
        <v>0.90217610860866371</v>
      </c>
      <c r="K270" s="303"/>
      <c r="L270" s="302">
        <v>0.49242792540727354</v>
      </c>
      <c r="M270" s="302">
        <v>0.19355107735711308</v>
      </c>
      <c r="N270" s="302">
        <v>0.11676296359130729</v>
      </c>
      <c r="O270" s="302">
        <f t="shared" si="121"/>
        <v>0.80274196635569395</v>
      </c>
    </row>
    <row r="271" spans="1:15" s="236" customFormat="1" x14ac:dyDescent="0.2">
      <c r="A271" s="237" t="str">
        <f>name!E$11</f>
        <v>Process, plant and machine operatives</v>
      </c>
      <c r="B271" s="302">
        <v>0.14199461112595316</v>
      </c>
      <c r="C271" s="302">
        <v>1.3987622843422294E-2</v>
      </c>
      <c r="D271" s="302">
        <v>9.8358439304102457E-3</v>
      </c>
      <c r="E271" s="302">
        <f t="shared" si="119"/>
        <v>0.1658180778997857</v>
      </c>
      <c r="F271" s="303"/>
      <c r="G271" s="302">
        <v>0.14850732513806189</v>
      </c>
      <c r="H271" s="302">
        <v>1.636564679884453E-2</v>
      </c>
      <c r="I271" s="302">
        <v>1.5423025764579081E-2</v>
      </c>
      <c r="J271" s="302">
        <f t="shared" si="122"/>
        <v>0.18029599770148549</v>
      </c>
      <c r="K271" s="303"/>
      <c r="L271" s="302">
        <v>0.13004309679141476</v>
      </c>
      <c r="M271" s="302">
        <v>1.8120115802661457E-2</v>
      </c>
      <c r="N271" s="302">
        <v>1.8693104191936327E-2</v>
      </c>
      <c r="O271" s="302">
        <f t="shared" si="121"/>
        <v>0.16685631678601254</v>
      </c>
    </row>
    <row r="272" spans="1:15" s="236" customFormat="1" x14ac:dyDescent="0.2">
      <c r="A272" s="237" t="str">
        <f>name!E$12</f>
        <v>Elementary occupations</v>
      </c>
      <c r="B272" s="302">
        <v>0.16474214982844432</v>
      </c>
      <c r="C272" s="302">
        <v>0.17134474965077864</v>
      </c>
      <c r="D272" s="302">
        <v>2.5269393228371895E-2</v>
      </c>
      <c r="E272" s="302">
        <f t="shared" si="119"/>
        <v>0.36135629270759489</v>
      </c>
      <c r="F272" s="303"/>
      <c r="G272" s="302">
        <v>0.1714468275869622</v>
      </c>
      <c r="H272" s="302">
        <v>0.11881268334910255</v>
      </c>
      <c r="I272" s="302">
        <v>3.8373853947137909E-2</v>
      </c>
      <c r="J272" s="302">
        <f t="shared" si="122"/>
        <v>0.32863336488320261</v>
      </c>
      <c r="K272" s="303"/>
      <c r="L272" s="302">
        <v>0.12945640404959041</v>
      </c>
      <c r="M272" s="302">
        <v>6.9312108677807821E-2</v>
      </c>
      <c r="N272" s="302">
        <v>4.4997518059005683E-2</v>
      </c>
      <c r="O272" s="302">
        <f t="shared" si="121"/>
        <v>0.24376603078640391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3.6832937734088871</v>
      </c>
      <c r="C274" s="311">
        <f t="shared" ref="C274:E274" si="123">SUM(C264:C272)</f>
        <v>1.5255925147214475</v>
      </c>
      <c r="D274" s="311">
        <f t="shared" si="123"/>
        <v>1.1531137118696682</v>
      </c>
      <c r="E274" s="311">
        <f t="shared" si="123"/>
        <v>6.3620000000000028</v>
      </c>
      <c r="F274" s="311"/>
      <c r="G274" s="311">
        <f t="shared" ref="G274:J274" si="124">SUM(G264:G272)</f>
        <v>4.8983537980467631</v>
      </c>
      <c r="H274" s="311">
        <f t="shared" si="124"/>
        <v>1.4416919644148254</v>
      </c>
      <c r="I274" s="311">
        <f t="shared" si="124"/>
        <v>1.9949542375384024</v>
      </c>
      <c r="J274" s="311">
        <f t="shared" si="124"/>
        <v>8.3349999999999902</v>
      </c>
      <c r="K274" s="311"/>
      <c r="L274" s="311">
        <f t="shared" ref="L274:O274" si="125">SUM(L264:L272)</f>
        <v>4.6969326007131187</v>
      </c>
      <c r="M274" s="311">
        <f t="shared" si="125"/>
        <v>1.2120873383323358</v>
      </c>
      <c r="N274" s="311">
        <f t="shared" si="125"/>
        <v>1.9399800609545468</v>
      </c>
      <c r="O274" s="311">
        <f t="shared" si="125"/>
        <v>7.8490000000000029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2.3891709974302908</v>
      </c>
      <c r="C281" s="302">
        <v>0.39857104958129269</v>
      </c>
      <c r="D281" s="302">
        <v>0.52923426047420807</v>
      </c>
      <c r="E281" s="302">
        <f>SUM(B281:D281)</f>
        <v>3.3169763074857919</v>
      </c>
      <c r="F281" s="303"/>
      <c r="G281" s="302">
        <v>2.4597118520315417</v>
      </c>
      <c r="H281" s="302">
        <v>0.61013040061926005</v>
      </c>
      <c r="I281" s="302">
        <v>0.77210864488699626</v>
      </c>
      <c r="J281" s="302">
        <f>SUM(G281:I281)</f>
        <v>3.8419508975377985</v>
      </c>
      <c r="K281" s="303"/>
      <c r="L281" s="302">
        <v>2.7075219359344134</v>
      </c>
      <c r="M281" s="302">
        <v>0.81602350486502961</v>
      </c>
      <c r="N281" s="302">
        <v>1.0352762140043967</v>
      </c>
      <c r="O281" s="302">
        <f>SUM(L281:N281)</f>
        <v>4.5588216548038396</v>
      </c>
    </row>
    <row r="282" spans="1:15" s="236" customFormat="1" x14ac:dyDescent="0.2">
      <c r="A282" s="237" t="str">
        <f>name!E$5</f>
        <v>Professional occupations</v>
      </c>
      <c r="B282" s="302">
        <v>7.6769406967579714</v>
      </c>
      <c r="C282" s="302">
        <v>0.78661215968617837</v>
      </c>
      <c r="D282" s="302">
        <v>1.8398822910119912</v>
      </c>
      <c r="E282" s="302">
        <f t="shared" ref="E282:E289" si="126">SUM(B282:D282)</f>
        <v>10.30343514745614</v>
      </c>
      <c r="F282" s="303"/>
      <c r="G282" s="302">
        <v>9.1814630802986752</v>
      </c>
      <c r="H282" s="302">
        <v>1.1780656382710717</v>
      </c>
      <c r="I282" s="302">
        <v>2.3853231760274038</v>
      </c>
      <c r="J282" s="302">
        <f t="shared" ref="J282:J284" si="127">SUM(G282:I282)</f>
        <v>12.744851894597151</v>
      </c>
      <c r="K282" s="303"/>
      <c r="L282" s="302">
        <v>11.47582578478314</v>
      </c>
      <c r="M282" s="302">
        <v>1.5688008312939674</v>
      </c>
      <c r="N282" s="302">
        <v>2.5414482995852703</v>
      </c>
      <c r="O282" s="302">
        <f t="shared" ref="O282:O289" si="128">SUM(L282:N282)</f>
        <v>15.586074915662376</v>
      </c>
    </row>
    <row r="283" spans="1:15" s="236" customFormat="1" x14ac:dyDescent="0.2">
      <c r="A283" s="237" t="str">
        <f>name!E$6</f>
        <v>Associate professional occupations</v>
      </c>
      <c r="B283" s="302">
        <v>3.6982323019291736</v>
      </c>
      <c r="C283" s="302">
        <v>0.70521481361983807</v>
      </c>
      <c r="D283" s="302">
        <v>0.71575665294667123</v>
      </c>
      <c r="E283" s="302">
        <f t="shared" si="126"/>
        <v>5.1192037684956837</v>
      </c>
      <c r="F283" s="303"/>
      <c r="G283" s="302">
        <v>4.0663560915959298</v>
      </c>
      <c r="H283" s="302">
        <v>0.88956205986027748</v>
      </c>
      <c r="I283" s="302">
        <v>0.83840142943756402</v>
      </c>
      <c r="J283" s="302">
        <f t="shared" si="127"/>
        <v>5.7943195808937711</v>
      </c>
      <c r="K283" s="303"/>
      <c r="L283" s="302">
        <v>4.3351320423507991</v>
      </c>
      <c r="M283" s="302">
        <v>1.0604744576289946</v>
      </c>
      <c r="N283" s="302">
        <v>0.99787044894768429</v>
      </c>
      <c r="O283" s="302">
        <f t="shared" si="128"/>
        <v>6.3934769489274776</v>
      </c>
    </row>
    <row r="284" spans="1:15" s="236" customFormat="1" x14ac:dyDescent="0.2">
      <c r="A284" s="237" t="str">
        <f>name!E$7</f>
        <v>Administrative and secretarial occupations</v>
      </c>
      <c r="B284" s="302">
        <v>4.342732509889994</v>
      </c>
      <c r="C284" s="302">
        <v>2.8313232024091852</v>
      </c>
      <c r="D284" s="302">
        <v>0.4484646354290131</v>
      </c>
      <c r="E284" s="302">
        <f t="shared" si="126"/>
        <v>7.6225203477281918</v>
      </c>
      <c r="F284" s="303"/>
      <c r="G284" s="302">
        <v>4.1151299204123459</v>
      </c>
      <c r="H284" s="302">
        <v>2.8756371271831638</v>
      </c>
      <c r="I284" s="302">
        <v>0.39009296676339145</v>
      </c>
      <c r="J284" s="302">
        <f t="shared" si="127"/>
        <v>7.3808600143589009</v>
      </c>
      <c r="K284" s="303"/>
      <c r="L284" s="302">
        <v>3.2198150437986257</v>
      </c>
      <c r="M284" s="302">
        <v>2.9516276234817664</v>
      </c>
      <c r="N284" s="302">
        <v>0.43574250171295581</v>
      </c>
      <c r="O284" s="302">
        <f t="shared" si="128"/>
        <v>6.6071851689933476</v>
      </c>
    </row>
    <row r="285" spans="1:15" s="236" customFormat="1" x14ac:dyDescent="0.2">
      <c r="A285" s="237" t="str">
        <f>name!E$8</f>
        <v>Skilled trades occupations</v>
      </c>
      <c r="B285" s="302">
        <v>0.65240601928915642</v>
      </c>
      <c r="C285" s="302">
        <v>0.13357210948333284</v>
      </c>
      <c r="D285" s="302">
        <v>0.18977965425377116</v>
      </c>
      <c r="E285" s="302">
        <f t="shared" si="126"/>
        <v>0.97575778302626048</v>
      </c>
      <c r="F285" s="303"/>
      <c r="G285" s="302">
        <v>0.46473481674202982</v>
      </c>
      <c r="H285" s="302">
        <v>8.2019971755796575E-2</v>
      </c>
      <c r="I285" s="302">
        <v>0.20244170315735621</v>
      </c>
      <c r="J285" s="302">
        <f>SUM(G285:I285)</f>
        <v>0.74919649165518265</v>
      </c>
      <c r="K285" s="303"/>
      <c r="L285" s="302">
        <v>0.43713800778376366</v>
      </c>
      <c r="M285" s="302">
        <v>0.1178568717930579</v>
      </c>
      <c r="N285" s="302">
        <v>0.28393971511720634</v>
      </c>
      <c r="O285" s="302">
        <f t="shared" si="128"/>
        <v>0.83893459469402787</v>
      </c>
    </row>
    <row r="286" spans="1:15" s="236" customFormat="1" x14ac:dyDescent="0.2">
      <c r="A286" s="237" t="str">
        <f>name!E$9</f>
        <v>Caring, leisure and other service occupations</v>
      </c>
      <c r="B286" s="302">
        <v>0.2728313428482303</v>
      </c>
      <c r="C286" s="302">
        <v>0.16826101748520197</v>
      </c>
      <c r="D286" s="302">
        <v>0.14749981815242044</v>
      </c>
      <c r="E286" s="302">
        <f t="shared" si="126"/>
        <v>0.58859217848585266</v>
      </c>
      <c r="F286" s="303"/>
      <c r="G286" s="302">
        <v>0.31607793883225849</v>
      </c>
      <c r="H286" s="302">
        <v>0.2724341697700654</v>
      </c>
      <c r="I286" s="302">
        <v>0.19694149964816199</v>
      </c>
      <c r="J286" s="302">
        <f t="shared" ref="J286:J289" si="129">SUM(G286:I286)</f>
        <v>0.78545360825048594</v>
      </c>
      <c r="K286" s="303"/>
      <c r="L286" s="302">
        <v>0.43643030040890762</v>
      </c>
      <c r="M286" s="302">
        <v>0.38484134618421179</v>
      </c>
      <c r="N286" s="302">
        <v>0.33268203841282096</v>
      </c>
      <c r="O286" s="302">
        <f t="shared" si="128"/>
        <v>1.1539536850059404</v>
      </c>
    </row>
    <row r="287" spans="1:15" s="236" customFormat="1" x14ac:dyDescent="0.2">
      <c r="A287" s="237" t="str">
        <f>name!E$10</f>
        <v>Sales and customer service occupations</v>
      </c>
      <c r="B287" s="302">
        <v>0.82008102537678484</v>
      </c>
      <c r="C287" s="302">
        <v>0.48688941543058106</v>
      </c>
      <c r="D287" s="302">
        <v>0.1445875842798037</v>
      </c>
      <c r="E287" s="302">
        <f t="shared" si="126"/>
        <v>1.4515580250871696</v>
      </c>
      <c r="F287" s="303"/>
      <c r="G287" s="302">
        <v>0.72653255697266039</v>
      </c>
      <c r="H287" s="302">
        <v>0.47845937239951114</v>
      </c>
      <c r="I287" s="302">
        <v>0.11277205209938418</v>
      </c>
      <c r="J287" s="302">
        <f t="shared" si="129"/>
        <v>1.3177639814715558</v>
      </c>
      <c r="K287" s="303"/>
      <c r="L287" s="302">
        <v>0.86272724218500529</v>
      </c>
      <c r="M287" s="302">
        <v>0.62974567137459059</v>
      </c>
      <c r="N287" s="302">
        <v>0.1182785310066593</v>
      </c>
      <c r="O287" s="302">
        <f t="shared" si="128"/>
        <v>1.610751444566255</v>
      </c>
    </row>
    <row r="288" spans="1:15" s="236" customFormat="1" x14ac:dyDescent="0.2">
      <c r="A288" s="237" t="str">
        <f>name!E$11</f>
        <v>Process, plant and machine operatives</v>
      </c>
      <c r="B288" s="302">
        <v>0.4650517800205064</v>
      </c>
      <c r="C288" s="302">
        <v>0.14689071590718128</v>
      </c>
      <c r="D288" s="302">
        <v>5.1313850167441839E-2</v>
      </c>
      <c r="E288" s="302">
        <f t="shared" si="126"/>
        <v>0.66325634609512951</v>
      </c>
      <c r="F288" s="303"/>
      <c r="G288" s="302">
        <v>0.2959400390400958</v>
      </c>
      <c r="H288" s="302">
        <v>0.13338927390774102</v>
      </c>
      <c r="I288" s="302">
        <v>6.5587037366750284E-2</v>
      </c>
      <c r="J288" s="302">
        <f t="shared" si="129"/>
        <v>0.49491635031458714</v>
      </c>
      <c r="K288" s="303"/>
      <c r="L288" s="302">
        <v>0.31027597600209766</v>
      </c>
      <c r="M288" s="302">
        <v>0.19764968548234185</v>
      </c>
      <c r="N288" s="302">
        <v>9.6089081074551136E-2</v>
      </c>
      <c r="O288" s="302">
        <f t="shared" si="128"/>
        <v>0.60401474255899068</v>
      </c>
    </row>
    <row r="289" spans="1:15" s="236" customFormat="1" x14ac:dyDescent="0.2">
      <c r="A289" s="237" t="str">
        <f>name!E$12</f>
        <v>Elementary occupations</v>
      </c>
      <c r="B289" s="302">
        <v>0.63308468929891204</v>
      </c>
      <c r="C289" s="302">
        <v>0.37635781074531849</v>
      </c>
      <c r="D289" s="302">
        <v>0.10525759609553129</v>
      </c>
      <c r="E289" s="302">
        <f t="shared" si="126"/>
        <v>1.1147000961397617</v>
      </c>
      <c r="F289" s="303"/>
      <c r="G289" s="302">
        <v>0.45785667450702527</v>
      </c>
      <c r="H289" s="302">
        <v>0.32269303083611739</v>
      </c>
      <c r="I289" s="302">
        <v>8.5137475577402699E-2</v>
      </c>
      <c r="J289" s="302">
        <f t="shared" si="129"/>
        <v>0.86568718092054542</v>
      </c>
      <c r="K289" s="303"/>
      <c r="L289" s="302">
        <v>0.43537350488653581</v>
      </c>
      <c r="M289" s="302">
        <v>0.23542016738568816</v>
      </c>
      <c r="N289" s="302">
        <v>0.12199317251545312</v>
      </c>
      <c r="O289" s="302">
        <f t="shared" si="128"/>
        <v>0.79278684478767714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20.950531362841019</v>
      </c>
      <c r="C291" s="311">
        <f t="shared" ref="C291:E291" si="130">SUM(C281:C289)</f>
        <v>6.0336922943481106</v>
      </c>
      <c r="D291" s="311">
        <f t="shared" si="130"/>
        <v>4.1717763428108521</v>
      </c>
      <c r="E291" s="311">
        <f t="shared" si="130"/>
        <v>31.155999999999981</v>
      </c>
      <c r="F291" s="311"/>
      <c r="G291" s="311">
        <f t="shared" ref="G291:J291" si="131">SUM(G281:G289)</f>
        <v>22.083802970432561</v>
      </c>
      <c r="H291" s="311">
        <f t="shared" si="131"/>
        <v>6.842391044603005</v>
      </c>
      <c r="I291" s="311">
        <f t="shared" si="131"/>
        <v>5.0488059849644102</v>
      </c>
      <c r="J291" s="311">
        <f t="shared" si="131"/>
        <v>33.97499999999998</v>
      </c>
      <c r="K291" s="311"/>
      <c r="L291" s="311">
        <f t="shared" ref="L291:O291" si="132">SUM(L281:L289)</f>
        <v>24.220239838133288</v>
      </c>
      <c r="M291" s="311">
        <f t="shared" si="132"/>
        <v>7.962440159489649</v>
      </c>
      <c r="N291" s="311">
        <f t="shared" si="132"/>
        <v>5.9633200023769977</v>
      </c>
      <c r="O291" s="311">
        <f t="shared" si="132"/>
        <v>38.14599999999993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1.6469892521714684</v>
      </c>
      <c r="C298" s="302">
        <v>0.27898083888720898</v>
      </c>
      <c r="D298" s="302">
        <v>0.67181314181342422</v>
      </c>
      <c r="E298" s="302">
        <f>SUM(B298:D298)</f>
        <v>2.5977832328721018</v>
      </c>
      <c r="F298" s="303"/>
      <c r="G298" s="302">
        <v>1.7517738322612604</v>
      </c>
      <c r="H298" s="302">
        <v>0.37499461159722047</v>
      </c>
      <c r="I298" s="302">
        <v>0.55100578862314831</v>
      </c>
      <c r="J298" s="302">
        <f>SUM(G298:I298)</f>
        <v>2.6777742324816289</v>
      </c>
      <c r="K298" s="303"/>
      <c r="L298" s="302">
        <v>2.1542161280499679</v>
      </c>
      <c r="M298" s="302">
        <v>0.48647493295760036</v>
      </c>
      <c r="N298" s="302">
        <v>0.72390813278689403</v>
      </c>
      <c r="O298" s="302">
        <f>SUM(L298:N298)</f>
        <v>3.3645991937944624</v>
      </c>
    </row>
    <row r="299" spans="1:15" s="236" customFormat="1" x14ac:dyDescent="0.2">
      <c r="A299" s="237" t="str">
        <f>name!E$5</f>
        <v>Professional occupations</v>
      </c>
      <c r="B299" s="302">
        <v>1.972354321237086</v>
      </c>
      <c r="C299" s="302">
        <v>0.4131043043686855</v>
      </c>
      <c r="D299" s="302">
        <v>0.3918763379728904</v>
      </c>
      <c r="E299" s="302">
        <f t="shared" ref="E299:E306" si="133">SUM(B299:D299)</f>
        <v>2.7773349635786619</v>
      </c>
      <c r="F299" s="303"/>
      <c r="G299" s="302">
        <v>2.4070624479278622</v>
      </c>
      <c r="H299" s="302">
        <v>0.54347120389238557</v>
      </c>
      <c r="I299" s="302">
        <v>0.31713069230921148</v>
      </c>
      <c r="J299" s="302">
        <f t="shared" ref="J299:J301" si="134">SUM(G299:I299)</f>
        <v>3.2676643441294591</v>
      </c>
      <c r="K299" s="303"/>
      <c r="L299" s="302">
        <v>3.339189816879141</v>
      </c>
      <c r="M299" s="302">
        <v>0.74848226268133022</v>
      </c>
      <c r="N299" s="302">
        <v>0.30309002894995446</v>
      </c>
      <c r="O299" s="302">
        <f t="shared" ref="O299:O306" si="135">SUM(L299:N299)</f>
        <v>4.390762108510426</v>
      </c>
    </row>
    <row r="300" spans="1:15" s="236" customFormat="1" x14ac:dyDescent="0.2">
      <c r="A300" s="237" t="str">
        <f>name!E$6</f>
        <v>Associate professional occupations</v>
      </c>
      <c r="B300" s="302">
        <v>2.4276662303157464</v>
      </c>
      <c r="C300" s="302">
        <v>0.6413527819391498</v>
      </c>
      <c r="D300" s="302">
        <v>0.93331298148256914</v>
      </c>
      <c r="E300" s="302">
        <f t="shared" si="133"/>
        <v>4.0023319937374655</v>
      </c>
      <c r="F300" s="303"/>
      <c r="G300" s="302">
        <v>2.7213814611672746</v>
      </c>
      <c r="H300" s="302">
        <v>0.69679034519294736</v>
      </c>
      <c r="I300" s="302">
        <v>0.81769530325004569</v>
      </c>
      <c r="J300" s="302">
        <f t="shared" si="134"/>
        <v>4.2358671096102682</v>
      </c>
      <c r="K300" s="303"/>
      <c r="L300" s="302">
        <v>2.9637451029145523</v>
      </c>
      <c r="M300" s="302">
        <v>0.87270374749359036</v>
      </c>
      <c r="N300" s="302">
        <v>0.92122514641418052</v>
      </c>
      <c r="O300" s="302">
        <f t="shared" si="135"/>
        <v>4.7576739968223229</v>
      </c>
    </row>
    <row r="301" spans="1:15" s="236" customFormat="1" x14ac:dyDescent="0.2">
      <c r="A301" s="237" t="str">
        <f>name!E$7</f>
        <v>Administrative and secretarial occupations</v>
      </c>
      <c r="B301" s="302">
        <v>2.7954920188776904</v>
      </c>
      <c r="C301" s="302">
        <v>1.5218037297704203</v>
      </c>
      <c r="D301" s="302">
        <v>0.14771314559783477</v>
      </c>
      <c r="E301" s="302">
        <f t="shared" si="133"/>
        <v>4.4650088942459449</v>
      </c>
      <c r="F301" s="303"/>
      <c r="G301" s="302">
        <v>2.8638975814652947</v>
      </c>
      <c r="H301" s="302">
        <v>1.4675292281404713</v>
      </c>
      <c r="I301" s="302">
        <v>0.16818899741356819</v>
      </c>
      <c r="J301" s="302">
        <f t="shared" si="134"/>
        <v>4.4996158070193344</v>
      </c>
      <c r="K301" s="303"/>
      <c r="L301" s="302">
        <v>2.9845205854227452</v>
      </c>
      <c r="M301" s="302">
        <v>2.0395274025477916</v>
      </c>
      <c r="N301" s="302">
        <v>0.17109007691662573</v>
      </c>
      <c r="O301" s="302">
        <f t="shared" si="135"/>
        <v>5.1951380648871623</v>
      </c>
    </row>
    <row r="302" spans="1:15" s="236" customFormat="1" x14ac:dyDescent="0.2">
      <c r="A302" s="237" t="str">
        <f>name!E$8</f>
        <v>Skilled trades occupations</v>
      </c>
      <c r="B302" s="302">
        <v>0.69624946748466987</v>
      </c>
      <c r="C302" s="302">
        <v>0.25764773379776135</v>
      </c>
      <c r="D302" s="302">
        <v>0.47953084228469084</v>
      </c>
      <c r="E302" s="302">
        <f t="shared" si="133"/>
        <v>1.4334280435671221</v>
      </c>
      <c r="F302" s="303"/>
      <c r="G302" s="302">
        <v>0.4911624485381767</v>
      </c>
      <c r="H302" s="302">
        <v>0.16714060497163405</v>
      </c>
      <c r="I302" s="302">
        <v>0.30811175244200428</v>
      </c>
      <c r="J302" s="302">
        <f>SUM(G302:I302)</f>
        <v>0.96641480595181506</v>
      </c>
      <c r="K302" s="303"/>
      <c r="L302" s="302">
        <v>0.47714886720740707</v>
      </c>
      <c r="M302" s="302">
        <v>0.25307184164310609</v>
      </c>
      <c r="N302" s="302">
        <v>0.49972035106705992</v>
      </c>
      <c r="O302" s="302">
        <f t="shared" si="135"/>
        <v>1.2299410599175731</v>
      </c>
    </row>
    <row r="303" spans="1:15" s="236" customFormat="1" x14ac:dyDescent="0.2">
      <c r="A303" s="237" t="str">
        <f>name!E$9</f>
        <v>Caring, leisure and other service occupations</v>
      </c>
      <c r="B303" s="302">
        <v>0.9971377936411111</v>
      </c>
      <c r="C303" s="302">
        <v>1.1163669343704594</v>
      </c>
      <c r="D303" s="302">
        <v>0.28801619326667388</v>
      </c>
      <c r="E303" s="302">
        <f t="shared" si="133"/>
        <v>2.4015209212782445</v>
      </c>
      <c r="F303" s="303"/>
      <c r="G303" s="302">
        <v>1.0721924836087962</v>
      </c>
      <c r="H303" s="302">
        <v>0.94669975856053457</v>
      </c>
      <c r="I303" s="302">
        <v>0.33336973540753628</v>
      </c>
      <c r="J303" s="302">
        <f t="shared" ref="J303:J306" si="136">SUM(G303:I303)</f>
        <v>2.3522619775768674</v>
      </c>
      <c r="K303" s="303"/>
      <c r="L303" s="302">
        <v>1.3491951489433658</v>
      </c>
      <c r="M303" s="302">
        <v>1.1314938860139709</v>
      </c>
      <c r="N303" s="302">
        <v>0.32872694172520567</v>
      </c>
      <c r="O303" s="302">
        <f t="shared" si="135"/>
        <v>2.8094159766825424</v>
      </c>
    </row>
    <row r="304" spans="1:15" s="236" customFormat="1" x14ac:dyDescent="0.2">
      <c r="A304" s="237" t="str">
        <f>name!E$10</f>
        <v>Sales and customer service occupations</v>
      </c>
      <c r="B304" s="302">
        <v>1.6333322113397799</v>
      </c>
      <c r="C304" s="302">
        <v>0.83221140638920243</v>
      </c>
      <c r="D304" s="302">
        <v>0.19369707552072044</v>
      </c>
      <c r="E304" s="302">
        <f t="shared" si="133"/>
        <v>2.659240693249703</v>
      </c>
      <c r="F304" s="303"/>
      <c r="G304" s="302">
        <v>1.5751729661289331</v>
      </c>
      <c r="H304" s="302">
        <v>0.74944266020619588</v>
      </c>
      <c r="I304" s="302">
        <v>0.11342372739604614</v>
      </c>
      <c r="J304" s="302">
        <f t="shared" si="136"/>
        <v>2.4380393537311753</v>
      </c>
      <c r="K304" s="303"/>
      <c r="L304" s="302">
        <v>2.2734875567684338</v>
      </c>
      <c r="M304" s="302">
        <v>1.2671377190153525</v>
      </c>
      <c r="N304" s="302">
        <v>0.10256022413393935</v>
      </c>
      <c r="O304" s="302">
        <f t="shared" si="135"/>
        <v>3.6431854999177258</v>
      </c>
    </row>
    <row r="305" spans="1:15" s="236" customFormat="1" x14ac:dyDescent="0.2">
      <c r="A305" s="237" t="str">
        <f>name!E$11</f>
        <v>Process, plant and machine operatives</v>
      </c>
      <c r="B305" s="302">
        <v>1.7414424497342926</v>
      </c>
      <c r="C305" s="302">
        <v>0.60141008498352011</v>
      </c>
      <c r="D305" s="302">
        <v>8.9811891957341447E-2</v>
      </c>
      <c r="E305" s="302">
        <f t="shared" si="133"/>
        <v>2.4326644266751543</v>
      </c>
      <c r="F305" s="303"/>
      <c r="G305" s="302">
        <v>1.2376202442981077</v>
      </c>
      <c r="H305" s="302">
        <v>0.4796778955996176</v>
      </c>
      <c r="I305" s="302">
        <v>5.3594218354259315E-2</v>
      </c>
      <c r="J305" s="302">
        <f t="shared" si="136"/>
        <v>1.7708923582519847</v>
      </c>
      <c r="K305" s="303"/>
      <c r="L305" s="302">
        <v>1.4599693729147212</v>
      </c>
      <c r="M305" s="302">
        <v>0.63709990869368627</v>
      </c>
      <c r="N305" s="302">
        <v>6.3861708452325971E-2</v>
      </c>
      <c r="O305" s="302">
        <f t="shared" si="135"/>
        <v>2.1609309900607334</v>
      </c>
    </row>
    <row r="306" spans="1:15" s="236" customFormat="1" x14ac:dyDescent="0.2">
      <c r="A306" s="237" t="str">
        <f>name!E$12</f>
        <v>Elementary occupations</v>
      </c>
      <c r="B306" s="302">
        <v>5.1881878602775862</v>
      </c>
      <c r="C306" s="302">
        <v>6.2378716269806791</v>
      </c>
      <c r="D306" s="302">
        <v>0.63762734353734662</v>
      </c>
      <c r="E306" s="302">
        <f t="shared" si="133"/>
        <v>12.063686830795611</v>
      </c>
      <c r="F306" s="303"/>
      <c r="G306" s="302">
        <v>4.2369556696692969</v>
      </c>
      <c r="H306" s="302">
        <v>4.4559716370225004</v>
      </c>
      <c r="I306" s="302">
        <v>0.41054270455565883</v>
      </c>
      <c r="J306" s="302">
        <f t="shared" si="136"/>
        <v>9.103470011247456</v>
      </c>
      <c r="K306" s="303"/>
      <c r="L306" s="302">
        <v>4.9011085125169629</v>
      </c>
      <c r="M306" s="302">
        <v>3.7630576176342383</v>
      </c>
      <c r="N306" s="302">
        <v>0.46218697925582436</v>
      </c>
      <c r="O306" s="302">
        <f t="shared" si="135"/>
        <v>9.1263531094070256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19.098851605079432</v>
      </c>
      <c r="C308" s="311">
        <f t="shared" ref="C308:E308" si="137">SUM(C298:C306)</f>
        <v>11.900749441487086</v>
      </c>
      <c r="D308" s="311">
        <f t="shared" si="137"/>
        <v>3.833398953433492</v>
      </c>
      <c r="E308" s="311">
        <f t="shared" si="137"/>
        <v>34.833000000000013</v>
      </c>
      <c r="F308" s="311"/>
      <c r="G308" s="311">
        <f t="shared" ref="G308:J308" si="138">SUM(G298:G306)</f>
        <v>18.357219135065002</v>
      </c>
      <c r="H308" s="311">
        <f t="shared" si="138"/>
        <v>9.8817179451835067</v>
      </c>
      <c r="I308" s="311">
        <f t="shared" si="138"/>
        <v>3.0730629197514787</v>
      </c>
      <c r="J308" s="311">
        <f t="shared" si="138"/>
        <v>31.311999999999991</v>
      </c>
      <c r="K308" s="311"/>
      <c r="L308" s="311">
        <f t="shared" ref="L308:O308" si="139">SUM(L298:L306)</f>
        <v>21.902581091617296</v>
      </c>
      <c r="M308" s="311">
        <f t="shared" si="139"/>
        <v>11.199049318680666</v>
      </c>
      <c r="N308" s="311">
        <f t="shared" si="139"/>
        <v>3.5763695897020096</v>
      </c>
      <c r="O308" s="311">
        <f t="shared" si="139"/>
        <v>36.677999999999976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0.67261124669765882</v>
      </c>
      <c r="C315" s="302">
        <v>0.23490250488382183</v>
      </c>
      <c r="D315" s="302">
        <v>3.9475107403188388E-3</v>
      </c>
      <c r="E315" s="302">
        <f>SUM(B315:D315)</f>
        <v>0.91146126232179947</v>
      </c>
      <c r="F315" s="303"/>
      <c r="G315" s="302">
        <v>0.88999187897682019</v>
      </c>
      <c r="H315" s="302">
        <v>0.36607956046712053</v>
      </c>
      <c r="I315" s="302">
        <v>9.4574980228981989E-2</v>
      </c>
      <c r="J315" s="302">
        <f>SUM(G315:I315)</f>
        <v>1.3506464196729226</v>
      </c>
      <c r="K315" s="303"/>
      <c r="L315" s="302">
        <v>0.86688046372439065</v>
      </c>
      <c r="M315" s="302">
        <v>0.44060708945801169</v>
      </c>
      <c r="N315" s="302">
        <v>0.10396756956683689</v>
      </c>
      <c r="O315" s="302">
        <f>SUM(L315:N315)</f>
        <v>1.4114551227492393</v>
      </c>
    </row>
    <row r="316" spans="1:15" s="236" customFormat="1" x14ac:dyDescent="0.2">
      <c r="A316" s="237" t="str">
        <f>name!E$5</f>
        <v>Professional occupations</v>
      </c>
      <c r="B316" s="302">
        <v>1.5442506482108633</v>
      </c>
      <c r="C316" s="302">
        <v>0.82115193244217377</v>
      </c>
      <c r="D316" s="302">
        <v>1.7037241987388929E-2</v>
      </c>
      <c r="E316" s="302">
        <f t="shared" ref="E316:E323" si="140">SUM(B316:D316)</f>
        <v>2.3824398226404262</v>
      </c>
      <c r="F316" s="303"/>
      <c r="G316" s="302">
        <v>2.3918962551043141</v>
      </c>
      <c r="H316" s="302">
        <v>1.1755649362846043</v>
      </c>
      <c r="I316" s="302">
        <v>0.18375336542384341</v>
      </c>
      <c r="J316" s="302">
        <f t="shared" ref="J316:J318" si="141">SUM(G316:I316)</f>
        <v>3.7512145568127622</v>
      </c>
      <c r="K316" s="303"/>
      <c r="L316" s="302">
        <v>2.6687818215515806</v>
      </c>
      <c r="M316" s="302">
        <v>1.4628826465378744</v>
      </c>
      <c r="N316" s="302">
        <v>8.1242921862678993E-2</v>
      </c>
      <c r="O316" s="302">
        <f t="shared" ref="O316:O323" si="142">SUM(L316:N316)</f>
        <v>4.2129073899521341</v>
      </c>
    </row>
    <row r="317" spans="1:15" s="236" customFormat="1" x14ac:dyDescent="0.2">
      <c r="A317" s="237" t="str">
        <f>name!E$6</f>
        <v>Associate professional occupations</v>
      </c>
      <c r="B317" s="302">
        <v>3.2044788733804541</v>
      </c>
      <c r="C317" s="302">
        <v>0.89682036321872116</v>
      </c>
      <c r="D317" s="302">
        <v>7.8149997328438789E-3</v>
      </c>
      <c r="E317" s="302">
        <f t="shared" si="140"/>
        <v>4.1091142363320188</v>
      </c>
      <c r="F317" s="303"/>
      <c r="G317" s="302">
        <v>4.2805197957554819</v>
      </c>
      <c r="H317" s="302">
        <v>1.0782805828125031</v>
      </c>
      <c r="I317" s="302">
        <v>0.10514390686663595</v>
      </c>
      <c r="J317" s="302">
        <f t="shared" si="141"/>
        <v>5.4639442854346205</v>
      </c>
      <c r="K317" s="303"/>
      <c r="L317" s="302">
        <v>4.6902975038195756</v>
      </c>
      <c r="M317" s="302">
        <v>1.2471408885362543</v>
      </c>
      <c r="N317" s="302">
        <v>8.4263421022222076E-2</v>
      </c>
      <c r="O317" s="302">
        <f t="shared" si="142"/>
        <v>6.0217018133780522</v>
      </c>
    </row>
    <row r="318" spans="1:15" s="236" customFormat="1" x14ac:dyDescent="0.2">
      <c r="A318" s="237" t="str">
        <f>name!E$7</f>
        <v>Administrative and secretarial occupations</v>
      </c>
      <c r="B318" s="302">
        <v>3.4303872420295143</v>
      </c>
      <c r="C318" s="302">
        <v>2.9600932555518153</v>
      </c>
      <c r="D318" s="302">
        <v>2.1716718074177264E-3</v>
      </c>
      <c r="E318" s="302">
        <f t="shared" si="140"/>
        <v>6.3926521693887466</v>
      </c>
      <c r="F318" s="303"/>
      <c r="G318" s="302">
        <v>3.9980352891279001</v>
      </c>
      <c r="H318" s="302">
        <v>3.0449141196512466</v>
      </c>
      <c r="I318" s="302">
        <v>4.5469755082705059E-2</v>
      </c>
      <c r="J318" s="302">
        <f t="shared" si="141"/>
        <v>7.0884191638618521</v>
      </c>
      <c r="K318" s="303"/>
      <c r="L318" s="302">
        <v>3.0906105682361873</v>
      </c>
      <c r="M318" s="302">
        <v>2.6001770543768088</v>
      </c>
      <c r="N318" s="302">
        <v>5.5688211792532874E-2</v>
      </c>
      <c r="O318" s="302">
        <f t="shared" si="142"/>
        <v>5.7464758344055289</v>
      </c>
    </row>
    <row r="319" spans="1:15" s="236" customFormat="1" x14ac:dyDescent="0.2">
      <c r="A319" s="237" t="str">
        <f>name!E$8</f>
        <v>Skilled trades occupations</v>
      </c>
      <c r="B319" s="302">
        <v>0.11621232587547466</v>
      </c>
      <c r="C319" s="302">
        <v>2.2690468721054395E-2</v>
      </c>
      <c r="D319" s="302">
        <v>4.7172008127476688E-4</v>
      </c>
      <c r="E319" s="302">
        <f t="shared" si="140"/>
        <v>0.13937451467780382</v>
      </c>
      <c r="F319" s="303"/>
      <c r="G319" s="302">
        <v>0.11433854980378967</v>
      </c>
      <c r="H319" s="302">
        <v>2.2153038092369653E-2</v>
      </c>
      <c r="I319" s="302">
        <v>4.9733867248149183E-2</v>
      </c>
      <c r="J319" s="302">
        <f>SUM(G319:I319)</f>
        <v>0.18622545514430852</v>
      </c>
      <c r="K319" s="303"/>
      <c r="L319" s="302">
        <v>0.1154281391253736</v>
      </c>
      <c r="M319" s="302">
        <v>5.9623728814094855E-2</v>
      </c>
      <c r="N319" s="302">
        <v>6.2023477904403226E-2</v>
      </c>
      <c r="O319" s="302">
        <f t="shared" si="142"/>
        <v>0.23707534584387169</v>
      </c>
    </row>
    <row r="320" spans="1:15" s="236" customFormat="1" x14ac:dyDescent="0.2">
      <c r="A320" s="237" t="str">
        <f>name!E$9</f>
        <v>Caring, leisure and other service occupations</v>
      </c>
      <c r="B320" s="302">
        <v>0.33953776152024279</v>
      </c>
      <c r="C320" s="302">
        <v>0.35451851850001798</v>
      </c>
      <c r="D320" s="302">
        <v>5.5691377879790917E-3</v>
      </c>
      <c r="E320" s="302">
        <f t="shared" si="140"/>
        <v>0.69962541780823984</v>
      </c>
      <c r="F320" s="303"/>
      <c r="G320" s="302">
        <v>0.38761824989392268</v>
      </c>
      <c r="H320" s="302">
        <v>0.37202960218715897</v>
      </c>
      <c r="I320" s="302">
        <v>3.3811308410220363E-2</v>
      </c>
      <c r="J320" s="302">
        <f t="shared" ref="J320:J323" si="143">SUM(G320:I320)</f>
        <v>0.79345916049130205</v>
      </c>
      <c r="K320" s="303"/>
      <c r="L320" s="302">
        <v>0.41398891342560307</v>
      </c>
      <c r="M320" s="302">
        <v>0.3910045738328678</v>
      </c>
      <c r="N320" s="302">
        <v>3.7064230522166633E-2</v>
      </c>
      <c r="O320" s="302">
        <f t="shared" si="142"/>
        <v>0.84205771778063754</v>
      </c>
    </row>
    <row r="321" spans="1:15" s="236" customFormat="1" x14ac:dyDescent="0.2">
      <c r="A321" s="237" t="str">
        <f>name!E$10</f>
        <v>Sales and customer service occupations</v>
      </c>
      <c r="B321" s="302">
        <v>0.26740070502657776</v>
      </c>
      <c r="C321" s="302">
        <v>0.2637606177924039</v>
      </c>
      <c r="D321" s="302">
        <v>3.9605861109637246E-3</v>
      </c>
      <c r="E321" s="302">
        <f t="shared" si="140"/>
        <v>0.53512190892994538</v>
      </c>
      <c r="F321" s="303"/>
      <c r="G321" s="302">
        <v>0.30840399107542954</v>
      </c>
      <c r="H321" s="302">
        <v>0.29413284432323417</v>
      </c>
      <c r="I321" s="302">
        <v>1.8325490875423359E-2</v>
      </c>
      <c r="J321" s="302">
        <f t="shared" si="143"/>
        <v>0.62086232627408711</v>
      </c>
      <c r="K321" s="303"/>
      <c r="L321" s="302">
        <v>0.36804557313025366</v>
      </c>
      <c r="M321" s="302">
        <v>0.39421930551442286</v>
      </c>
      <c r="N321" s="302">
        <v>1.8329767690630397E-2</v>
      </c>
      <c r="O321" s="302">
        <f t="shared" si="142"/>
        <v>0.78059464633530695</v>
      </c>
    </row>
    <row r="322" spans="1:15" s="236" customFormat="1" x14ac:dyDescent="0.2">
      <c r="A322" s="237" t="str">
        <f>name!E$11</f>
        <v>Process, plant and machine operatives</v>
      </c>
      <c r="B322" s="302">
        <v>4.9817424038462191E-2</v>
      </c>
      <c r="C322" s="302">
        <v>5.1268106658811957E-2</v>
      </c>
      <c r="D322" s="302">
        <v>1.6833933174000776E-3</v>
      </c>
      <c r="E322" s="302">
        <f t="shared" si="140"/>
        <v>0.10276892401467423</v>
      </c>
      <c r="F322" s="303"/>
      <c r="G322" s="302">
        <v>4.4375049712000389E-2</v>
      </c>
      <c r="H322" s="302">
        <v>4.3138238772650613E-2</v>
      </c>
      <c r="I322" s="302">
        <v>1.488701482858055E-2</v>
      </c>
      <c r="J322" s="302">
        <f t="shared" si="143"/>
        <v>0.10240030331323156</v>
      </c>
      <c r="K322" s="303"/>
      <c r="L322" s="302">
        <v>3.4561061857416961E-2</v>
      </c>
      <c r="M322" s="302">
        <v>6.395973111275631E-2</v>
      </c>
      <c r="N322" s="302">
        <v>3.0857354420177636E-2</v>
      </c>
      <c r="O322" s="302">
        <f t="shared" si="142"/>
        <v>0.12937814739035092</v>
      </c>
    </row>
    <row r="323" spans="1:15" s="236" customFormat="1" x14ac:dyDescent="0.2">
      <c r="A323" s="237" t="str">
        <f>name!E$12</f>
        <v>Elementary occupations</v>
      </c>
      <c r="B323" s="302">
        <v>0.21514598102739449</v>
      </c>
      <c r="C323" s="302">
        <v>0.39201835474818364</v>
      </c>
      <c r="D323" s="302">
        <v>4.4277408110768905E-2</v>
      </c>
      <c r="E323" s="302">
        <f t="shared" si="140"/>
        <v>0.65144174388634701</v>
      </c>
      <c r="F323" s="303"/>
      <c r="G323" s="302">
        <v>0.20217808338398482</v>
      </c>
      <c r="H323" s="302">
        <v>0.32421949979086889</v>
      </c>
      <c r="I323" s="302">
        <v>0.12343074582004238</v>
      </c>
      <c r="J323" s="302">
        <f t="shared" si="143"/>
        <v>0.64982832899489607</v>
      </c>
      <c r="K323" s="303"/>
      <c r="L323" s="302">
        <v>0.14678628726583637</v>
      </c>
      <c r="M323" s="302">
        <v>0.35036980674094642</v>
      </c>
      <c r="N323" s="302">
        <v>0.21319788815813134</v>
      </c>
      <c r="O323" s="302">
        <f t="shared" si="142"/>
        <v>0.71035398216491408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9.8398422078066421</v>
      </c>
      <c r="C325" s="311">
        <f t="shared" ref="C325:E325" si="144">SUM(C315:C323)</f>
        <v>5.9972241225170047</v>
      </c>
      <c r="D325" s="311">
        <f t="shared" si="144"/>
        <v>8.6933669676355935E-2</v>
      </c>
      <c r="E325" s="311">
        <f t="shared" si="144"/>
        <v>15.924000000000001</v>
      </c>
      <c r="F325" s="311"/>
      <c r="G325" s="311">
        <f t="shared" ref="G325:J325" si="145">SUM(G315:G323)</f>
        <v>12.617357142833642</v>
      </c>
      <c r="H325" s="311">
        <f t="shared" si="145"/>
        <v>6.7205124223817565</v>
      </c>
      <c r="I325" s="311">
        <f t="shared" si="145"/>
        <v>0.66913043478458234</v>
      </c>
      <c r="J325" s="311">
        <f t="shared" si="145"/>
        <v>20.006999999999984</v>
      </c>
      <c r="K325" s="311"/>
      <c r="L325" s="311">
        <f t="shared" ref="L325:O325" si="146">SUM(L315:L323)</f>
        <v>12.395380332136218</v>
      </c>
      <c r="M325" s="311">
        <f t="shared" si="146"/>
        <v>7.0099848249240377</v>
      </c>
      <c r="N325" s="311">
        <f t="shared" si="146"/>
        <v>0.68663484293977994</v>
      </c>
      <c r="O325" s="311">
        <f t="shared" si="146"/>
        <v>20.092000000000034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0.55518267300458168</v>
      </c>
      <c r="C332" s="302">
        <v>0.22346515723467589</v>
      </c>
      <c r="D332" s="302">
        <v>0.27474178114406372</v>
      </c>
      <c r="E332" s="302">
        <f>SUM(B332:D332)</f>
        <v>1.0533896113833212</v>
      </c>
      <c r="F332" s="303"/>
      <c r="G332" s="302">
        <v>0.51931712202507996</v>
      </c>
      <c r="H332" s="302">
        <v>0.25140798626880501</v>
      </c>
      <c r="I332" s="302">
        <v>0.27051097630948584</v>
      </c>
      <c r="J332" s="302">
        <f>SUM(G332:I332)</f>
        <v>1.0412360846033708</v>
      </c>
      <c r="K332" s="303"/>
      <c r="L332" s="302">
        <v>0.52744864454016693</v>
      </c>
      <c r="M332" s="302">
        <v>0.29629502342545244</v>
      </c>
      <c r="N332" s="302">
        <v>0.30163134705237271</v>
      </c>
      <c r="O332" s="302">
        <f>SUM(L332:N332)</f>
        <v>1.1253750150179922</v>
      </c>
    </row>
    <row r="333" spans="1:15" s="236" customFormat="1" x14ac:dyDescent="0.2">
      <c r="A333" s="237" t="str">
        <f>name!E$5</f>
        <v>Professional occupations</v>
      </c>
      <c r="B333" s="302">
        <v>11.459803925485954</v>
      </c>
      <c r="C333" s="302">
        <v>6.0494605107527812</v>
      </c>
      <c r="D333" s="302">
        <v>1.4314885309182446</v>
      </c>
      <c r="E333" s="302">
        <f t="shared" ref="E333:E340" si="147">SUM(B333:D333)</f>
        <v>18.940752967156978</v>
      </c>
      <c r="F333" s="303"/>
      <c r="G333" s="302">
        <v>11.574638869601413</v>
      </c>
      <c r="H333" s="302">
        <v>5.9430375807720548</v>
      </c>
      <c r="I333" s="302">
        <v>1.6849703736355359</v>
      </c>
      <c r="J333" s="302">
        <f t="shared" ref="J333:J335" si="148">SUM(G333:I333)</f>
        <v>19.202646824009005</v>
      </c>
      <c r="K333" s="303"/>
      <c r="L333" s="302">
        <v>12.698980414145192</v>
      </c>
      <c r="M333" s="302">
        <v>7.21404475961433</v>
      </c>
      <c r="N333" s="302">
        <v>1.7522016276961259</v>
      </c>
      <c r="O333" s="302">
        <f t="shared" ref="O333:O340" si="149">SUM(L333:N333)</f>
        <v>21.665226801455649</v>
      </c>
    </row>
    <row r="334" spans="1:15" s="236" customFormat="1" x14ac:dyDescent="0.2">
      <c r="A334" s="237" t="str">
        <f>name!E$6</f>
        <v>Associate professional occupations</v>
      </c>
      <c r="B334" s="302">
        <v>1.4582560077116187</v>
      </c>
      <c r="C334" s="302">
        <v>1.3388350367300819</v>
      </c>
      <c r="D334" s="302">
        <v>0.67760129620138443</v>
      </c>
      <c r="E334" s="302">
        <f t="shared" si="147"/>
        <v>3.474692340643085</v>
      </c>
      <c r="F334" s="303"/>
      <c r="G334" s="302">
        <v>1.4419150676918426</v>
      </c>
      <c r="H334" s="302">
        <v>1.291851192546972</v>
      </c>
      <c r="I334" s="302">
        <v>0.51372625707350428</v>
      </c>
      <c r="J334" s="302">
        <f t="shared" si="148"/>
        <v>3.247492517312319</v>
      </c>
      <c r="K334" s="303"/>
      <c r="L334" s="302">
        <v>1.2957630542845904</v>
      </c>
      <c r="M334" s="302">
        <v>1.2475433608016919</v>
      </c>
      <c r="N334" s="302">
        <v>0.46196636905576055</v>
      </c>
      <c r="O334" s="302">
        <f t="shared" si="149"/>
        <v>3.0052727841420426</v>
      </c>
    </row>
    <row r="335" spans="1:15" s="236" customFormat="1" x14ac:dyDescent="0.2">
      <c r="A335" s="237" t="str">
        <f>name!E$7</f>
        <v>Administrative and secretarial occupations</v>
      </c>
      <c r="B335" s="302">
        <v>0.88960359915319986</v>
      </c>
      <c r="C335" s="302">
        <v>2.2914240099295431</v>
      </c>
      <c r="D335" s="302">
        <v>9.1831413732615608E-2</v>
      </c>
      <c r="E335" s="302">
        <f t="shared" si="147"/>
        <v>3.2728590228153585</v>
      </c>
      <c r="F335" s="303"/>
      <c r="G335" s="302">
        <v>0.72517563128365647</v>
      </c>
      <c r="H335" s="302">
        <v>1.7356063780914888</v>
      </c>
      <c r="I335" s="302">
        <v>8.0442656129944182E-2</v>
      </c>
      <c r="J335" s="302">
        <f t="shared" si="148"/>
        <v>2.5412246655050894</v>
      </c>
      <c r="K335" s="303"/>
      <c r="L335" s="302">
        <v>0.4066080519319778</v>
      </c>
      <c r="M335" s="302">
        <v>0.98710634441443057</v>
      </c>
      <c r="N335" s="302">
        <v>5.1076049455729779E-2</v>
      </c>
      <c r="O335" s="302">
        <f t="shared" si="149"/>
        <v>1.4447904458021381</v>
      </c>
    </row>
    <row r="336" spans="1:15" s="236" customFormat="1" x14ac:dyDescent="0.2">
      <c r="A336" s="237" t="str">
        <f>name!E$8</f>
        <v>Skilled trades occupations</v>
      </c>
      <c r="B336" s="302">
        <v>0.37368272398047664</v>
      </c>
      <c r="C336" s="302">
        <v>0.25262372118850351</v>
      </c>
      <c r="D336" s="302">
        <v>0.17593565722487864</v>
      </c>
      <c r="E336" s="302">
        <f t="shared" si="147"/>
        <v>0.80224210239385885</v>
      </c>
      <c r="F336" s="303"/>
      <c r="G336" s="302">
        <v>0.24743285914793511</v>
      </c>
      <c r="H336" s="302">
        <v>0.15052582903590347</v>
      </c>
      <c r="I336" s="302">
        <v>0.10866332801622157</v>
      </c>
      <c r="J336" s="302">
        <f>SUM(G336:I336)</f>
        <v>0.5066220162000602</v>
      </c>
      <c r="K336" s="303"/>
      <c r="L336" s="302">
        <v>0.15473882153656757</v>
      </c>
      <c r="M336" s="302">
        <v>7.0375617107554037E-2</v>
      </c>
      <c r="N336" s="302">
        <v>0.12503029020884743</v>
      </c>
      <c r="O336" s="302">
        <f t="shared" si="149"/>
        <v>0.35014472885296904</v>
      </c>
    </row>
    <row r="337" spans="1:15" s="236" customFormat="1" x14ac:dyDescent="0.2">
      <c r="A337" s="237" t="str">
        <f>name!E$9</f>
        <v>Caring, leisure and other service occupations</v>
      </c>
      <c r="B337" s="302">
        <v>3.8293923123537166</v>
      </c>
      <c r="C337" s="302">
        <v>5.6998936658507589</v>
      </c>
      <c r="D337" s="302">
        <v>0.26132812241567555</v>
      </c>
      <c r="E337" s="302">
        <f t="shared" si="147"/>
        <v>9.7906141006201501</v>
      </c>
      <c r="F337" s="303"/>
      <c r="G337" s="302">
        <v>3.2483618501263369</v>
      </c>
      <c r="H337" s="302">
        <v>4.6909953115827179</v>
      </c>
      <c r="I337" s="302">
        <v>0.27649968143426717</v>
      </c>
      <c r="J337" s="302">
        <f t="shared" ref="J337:J340" si="150">SUM(G337:I337)</f>
        <v>8.215856843143321</v>
      </c>
      <c r="K337" s="303"/>
      <c r="L337" s="302">
        <v>3.7631397052846682</v>
      </c>
      <c r="M337" s="302">
        <v>4.8801828520297468</v>
      </c>
      <c r="N337" s="302">
        <v>0.29189604345369285</v>
      </c>
      <c r="O337" s="302">
        <f t="shared" si="149"/>
        <v>8.935218600768108</v>
      </c>
    </row>
    <row r="338" spans="1:15" s="236" customFormat="1" x14ac:dyDescent="0.2">
      <c r="A338" s="237" t="str">
        <f>name!E$10</f>
        <v>Sales and customer service occupations</v>
      </c>
      <c r="B338" s="302">
        <v>7.7863411996091147E-2</v>
      </c>
      <c r="C338" s="302">
        <v>0.15494359181761067</v>
      </c>
      <c r="D338" s="302">
        <v>8.6697595051818385E-2</v>
      </c>
      <c r="E338" s="302">
        <f t="shared" si="147"/>
        <v>0.31950459886552018</v>
      </c>
      <c r="F338" s="303"/>
      <c r="G338" s="302">
        <v>6.411827066808827E-2</v>
      </c>
      <c r="H338" s="302">
        <v>0.11864476586953512</v>
      </c>
      <c r="I338" s="302">
        <v>4.722665150968304E-2</v>
      </c>
      <c r="J338" s="302">
        <f t="shared" si="150"/>
        <v>0.22998968804730641</v>
      </c>
      <c r="K338" s="303"/>
      <c r="L338" s="302">
        <v>6.7657135380352312E-2</v>
      </c>
      <c r="M338" s="302">
        <v>0.1215955408772733</v>
      </c>
      <c r="N338" s="302">
        <v>5.2490439348463605E-2</v>
      </c>
      <c r="O338" s="302">
        <f t="shared" si="149"/>
        <v>0.24174311560608919</v>
      </c>
    </row>
    <row r="339" spans="1:15" s="236" customFormat="1" x14ac:dyDescent="0.2">
      <c r="A339" s="237" t="str">
        <f>name!E$11</f>
        <v>Process, plant and machine operatives</v>
      </c>
      <c r="B339" s="302">
        <v>6.4862385699505393E-2</v>
      </c>
      <c r="C339" s="302">
        <v>9.1986085554916552E-2</v>
      </c>
      <c r="D339" s="302">
        <v>0.80097903601738929</v>
      </c>
      <c r="E339" s="302">
        <f t="shared" si="147"/>
        <v>0.95782750727181121</v>
      </c>
      <c r="F339" s="303"/>
      <c r="G339" s="302">
        <v>4.5540192865305001E-2</v>
      </c>
      <c r="H339" s="302">
        <v>5.6697735304309424E-2</v>
      </c>
      <c r="I339" s="302">
        <v>0.56052656459360439</v>
      </c>
      <c r="J339" s="302">
        <f t="shared" si="150"/>
        <v>0.6627644927632188</v>
      </c>
      <c r="K339" s="303"/>
      <c r="L339" s="302">
        <v>4.434242501019247E-2</v>
      </c>
      <c r="M339" s="302">
        <v>5.8412170061515417E-2</v>
      </c>
      <c r="N339" s="302">
        <v>0.6460948501752759</v>
      </c>
      <c r="O339" s="302">
        <f t="shared" si="149"/>
        <v>0.74884944524698382</v>
      </c>
    </row>
    <row r="340" spans="1:15" s="236" customFormat="1" x14ac:dyDescent="0.2">
      <c r="A340" s="237" t="str">
        <f>name!E$12</f>
        <v>Elementary occupations</v>
      </c>
      <c r="B340" s="302">
        <v>0.15561630040344523</v>
      </c>
      <c r="C340" s="302">
        <v>2.3983814763684714</v>
      </c>
      <c r="D340" s="302">
        <v>0.21611997207802647</v>
      </c>
      <c r="E340" s="302">
        <f t="shared" si="147"/>
        <v>2.7701177488499433</v>
      </c>
      <c r="F340" s="303"/>
      <c r="G340" s="302">
        <v>0.10950625063113249</v>
      </c>
      <c r="H340" s="302">
        <v>1.5887632474102391</v>
      </c>
      <c r="I340" s="302">
        <v>0.10389737037497264</v>
      </c>
      <c r="J340" s="302">
        <f t="shared" si="150"/>
        <v>1.8021668684163441</v>
      </c>
      <c r="K340" s="303"/>
      <c r="L340" s="302">
        <v>5.1743981739110156E-2</v>
      </c>
      <c r="M340" s="302">
        <v>0.63905629052695778</v>
      </c>
      <c r="N340" s="302">
        <v>0.16557879084191701</v>
      </c>
      <c r="O340" s="302">
        <f t="shared" si="149"/>
        <v>0.85637906310798506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18.864263339788586</v>
      </c>
      <c r="C342" s="311">
        <f t="shared" ref="C342:E342" si="151">SUM(C332:C340)</f>
        <v>18.501013255427345</v>
      </c>
      <c r="D342" s="311">
        <f t="shared" si="151"/>
        <v>4.0167234047840967</v>
      </c>
      <c r="E342" s="311">
        <f t="shared" si="151"/>
        <v>41.382000000000019</v>
      </c>
      <c r="F342" s="311"/>
      <c r="G342" s="311">
        <f t="shared" ref="G342:J342" si="152">SUM(G332:G340)</f>
        <v>17.976006114040793</v>
      </c>
      <c r="H342" s="311">
        <f t="shared" si="152"/>
        <v>15.827530026882027</v>
      </c>
      <c r="I342" s="311">
        <f t="shared" si="152"/>
        <v>3.6464638590772194</v>
      </c>
      <c r="J342" s="311">
        <f t="shared" si="152"/>
        <v>37.450000000000031</v>
      </c>
      <c r="K342" s="311"/>
      <c r="L342" s="311">
        <f t="shared" ref="L342:O342" si="153">SUM(L332:L340)</f>
        <v>19.010422233852815</v>
      </c>
      <c r="M342" s="311">
        <f t="shared" si="153"/>
        <v>15.514611958858952</v>
      </c>
      <c r="N342" s="311">
        <f t="shared" si="153"/>
        <v>3.8479658072881855</v>
      </c>
      <c r="O342" s="311">
        <f t="shared" si="153"/>
        <v>38.372999999999955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1.5694167152218861</v>
      </c>
      <c r="C349" s="302">
        <v>0.49222066061235625</v>
      </c>
      <c r="D349" s="302">
        <v>0.30139958567242947</v>
      </c>
      <c r="E349" s="302">
        <f>SUM(B349:D349)</f>
        <v>2.3630369615066718</v>
      </c>
      <c r="F349" s="303"/>
      <c r="G349" s="302">
        <v>1.5832818283015353</v>
      </c>
      <c r="H349" s="302">
        <v>0.6380156471493944</v>
      </c>
      <c r="I349" s="302">
        <v>0.287540768948159</v>
      </c>
      <c r="J349" s="302">
        <f>SUM(G349:I349)</f>
        <v>2.5088382443990884</v>
      </c>
      <c r="K349" s="303"/>
      <c r="L349" s="302">
        <v>2.085359987805524</v>
      </c>
      <c r="M349" s="302">
        <v>0.78733504766606055</v>
      </c>
      <c r="N349" s="302">
        <v>0.32724342567452358</v>
      </c>
      <c r="O349" s="302">
        <f>SUM(L349:N349)</f>
        <v>3.1999384611461084</v>
      </c>
    </row>
    <row r="350" spans="1:15" s="236" customFormat="1" x14ac:dyDescent="0.2">
      <c r="A350" s="237" t="str">
        <f>name!E$5</f>
        <v>Professional occupations</v>
      </c>
      <c r="B350" s="302">
        <v>9.8017111636158649</v>
      </c>
      <c r="C350" s="302">
        <v>4.6019790184115061</v>
      </c>
      <c r="D350" s="302">
        <v>1.5737901377948065</v>
      </c>
      <c r="E350" s="302">
        <f t="shared" ref="E350:E357" si="154">SUM(B350:D350)</f>
        <v>15.977480319822178</v>
      </c>
      <c r="F350" s="303"/>
      <c r="G350" s="302">
        <v>10.355263644478113</v>
      </c>
      <c r="H350" s="302">
        <v>5.0879765996824515</v>
      </c>
      <c r="I350" s="302">
        <v>1.333742213681381</v>
      </c>
      <c r="J350" s="302">
        <f t="shared" ref="J350:J352" si="155">SUM(G350:I350)</f>
        <v>16.776982457841946</v>
      </c>
      <c r="K350" s="303"/>
      <c r="L350" s="302">
        <v>13.376686820962341</v>
      </c>
      <c r="M350" s="302">
        <v>6.048072681383923</v>
      </c>
      <c r="N350" s="302">
        <v>1.5402876442915738</v>
      </c>
      <c r="O350" s="302">
        <f t="shared" ref="O350:O357" si="156">SUM(L350:N350)</f>
        <v>20.965047146637836</v>
      </c>
    </row>
    <row r="351" spans="1:15" s="236" customFormat="1" x14ac:dyDescent="0.2">
      <c r="A351" s="237" t="str">
        <f>name!E$6</f>
        <v>Associate professional occupations</v>
      </c>
      <c r="B351" s="302">
        <v>4.026780203850528</v>
      </c>
      <c r="C351" s="302">
        <v>2.485669080419818</v>
      </c>
      <c r="D351" s="302">
        <v>0.56637865087895389</v>
      </c>
      <c r="E351" s="302">
        <f t="shared" si="154"/>
        <v>7.0788279351492998</v>
      </c>
      <c r="F351" s="303"/>
      <c r="G351" s="302">
        <v>4.1458142644673179</v>
      </c>
      <c r="H351" s="302">
        <v>2.7154147372796706</v>
      </c>
      <c r="I351" s="302">
        <v>0.36811650699205611</v>
      </c>
      <c r="J351" s="302">
        <f t="shared" si="155"/>
        <v>7.2293455087390441</v>
      </c>
      <c r="K351" s="303"/>
      <c r="L351" s="302">
        <v>4.7871739147230583</v>
      </c>
      <c r="M351" s="302">
        <v>2.9012517496401542</v>
      </c>
      <c r="N351" s="302">
        <v>0.49300917169149128</v>
      </c>
      <c r="O351" s="302">
        <f t="shared" si="156"/>
        <v>8.181434836054704</v>
      </c>
    </row>
    <row r="352" spans="1:15" s="236" customFormat="1" x14ac:dyDescent="0.2">
      <c r="A352" s="237" t="str">
        <f>name!E$7</f>
        <v>Administrative and secretarial occupations</v>
      </c>
      <c r="B352" s="302">
        <v>2.7209033474280599</v>
      </c>
      <c r="C352" s="302">
        <v>4.1188753145172248</v>
      </c>
      <c r="D352" s="302">
        <v>0.13366366582214717</v>
      </c>
      <c r="E352" s="302">
        <f t="shared" si="154"/>
        <v>6.9734423277674322</v>
      </c>
      <c r="F352" s="303"/>
      <c r="G352" s="302">
        <v>2.3393399852362537</v>
      </c>
      <c r="H352" s="302">
        <v>3.4648197140363637</v>
      </c>
      <c r="I352" s="302">
        <v>7.3478655320131925E-2</v>
      </c>
      <c r="J352" s="302">
        <f t="shared" si="155"/>
        <v>5.8776383545927491</v>
      </c>
      <c r="K352" s="303"/>
      <c r="L352" s="302">
        <v>2.0472565163230065</v>
      </c>
      <c r="M352" s="302">
        <v>2.4837864727291739</v>
      </c>
      <c r="N352" s="302">
        <v>5.2558893671197912E-2</v>
      </c>
      <c r="O352" s="302">
        <f t="shared" si="156"/>
        <v>4.5836018827233778</v>
      </c>
    </row>
    <row r="353" spans="1:15" s="236" customFormat="1" x14ac:dyDescent="0.2">
      <c r="A353" s="237" t="str">
        <f>name!E$8</f>
        <v>Skilled trades occupations</v>
      </c>
      <c r="B353" s="302">
        <v>0.35387062854693557</v>
      </c>
      <c r="C353" s="302">
        <v>0.31523002277926049</v>
      </c>
      <c r="D353" s="302">
        <v>0.13418932658760466</v>
      </c>
      <c r="E353" s="302">
        <f t="shared" si="154"/>
        <v>0.80328997791380075</v>
      </c>
      <c r="F353" s="303"/>
      <c r="G353" s="302">
        <v>0.25972823839422027</v>
      </c>
      <c r="H353" s="302">
        <v>0.22125971646602205</v>
      </c>
      <c r="I353" s="302">
        <v>0.10635461258124265</v>
      </c>
      <c r="J353" s="302">
        <f>SUM(G353:I353)</f>
        <v>0.58734256744148494</v>
      </c>
      <c r="K353" s="303"/>
      <c r="L353" s="302">
        <v>0.18059270306911343</v>
      </c>
      <c r="M353" s="302">
        <v>0.1863759637522249</v>
      </c>
      <c r="N353" s="302">
        <v>0.1271204381334628</v>
      </c>
      <c r="O353" s="302">
        <f t="shared" si="156"/>
        <v>0.49408910495480113</v>
      </c>
    </row>
    <row r="354" spans="1:15" s="236" customFormat="1" x14ac:dyDescent="0.2">
      <c r="A354" s="237" t="str">
        <f>name!E$9</f>
        <v>Caring, leisure and other service occupations</v>
      </c>
      <c r="B354" s="302">
        <v>9.8195587345812498</v>
      </c>
      <c r="C354" s="302">
        <v>9.6585242499470709</v>
      </c>
      <c r="D354" s="302">
        <v>1.1057133011494058</v>
      </c>
      <c r="E354" s="302">
        <f t="shared" si="154"/>
        <v>20.583796285677728</v>
      </c>
      <c r="F354" s="303"/>
      <c r="G354" s="302">
        <v>8.8478134611228878</v>
      </c>
      <c r="H354" s="302">
        <v>8.7075796753477963</v>
      </c>
      <c r="I354" s="302">
        <v>0.87614146825644124</v>
      </c>
      <c r="J354" s="302">
        <f t="shared" ref="J354:J357" si="157">SUM(G354:I354)</f>
        <v>18.431534604727126</v>
      </c>
      <c r="K354" s="303"/>
      <c r="L354" s="302">
        <v>11.262368421497891</v>
      </c>
      <c r="M354" s="302">
        <v>9.9246303795666915</v>
      </c>
      <c r="N354" s="302">
        <v>1.0916165531283877</v>
      </c>
      <c r="O354" s="302">
        <f t="shared" si="156"/>
        <v>22.278615354192972</v>
      </c>
    </row>
    <row r="355" spans="1:15" s="236" customFormat="1" x14ac:dyDescent="0.2">
      <c r="A355" s="237" t="str">
        <f>name!E$10</f>
        <v>Sales and customer service occupations</v>
      </c>
      <c r="B355" s="302">
        <v>0.38996243637280392</v>
      </c>
      <c r="C355" s="302">
        <v>0.3970723552698448</v>
      </c>
      <c r="D355" s="302">
        <v>5.2548162192311093E-2</v>
      </c>
      <c r="E355" s="302">
        <f t="shared" si="154"/>
        <v>0.83958295383495984</v>
      </c>
      <c r="F355" s="303"/>
      <c r="G355" s="302">
        <v>0.33074510690581566</v>
      </c>
      <c r="H355" s="302">
        <v>0.33999653778550043</v>
      </c>
      <c r="I355" s="302">
        <v>2.7734640466272314E-2</v>
      </c>
      <c r="J355" s="302">
        <f t="shared" si="157"/>
        <v>0.69847628515758842</v>
      </c>
      <c r="K355" s="303"/>
      <c r="L355" s="302">
        <v>0.40004695668016937</v>
      </c>
      <c r="M355" s="302">
        <v>0.39163884060788362</v>
      </c>
      <c r="N355" s="302">
        <v>3.6151832119173707E-2</v>
      </c>
      <c r="O355" s="302">
        <f t="shared" si="156"/>
        <v>0.82783762940722672</v>
      </c>
    </row>
    <row r="356" spans="1:15" s="236" customFormat="1" x14ac:dyDescent="0.2">
      <c r="A356" s="237" t="str">
        <f>name!E$11</f>
        <v>Process, plant and machine operatives</v>
      </c>
      <c r="B356" s="302">
        <v>0.13264602398626493</v>
      </c>
      <c r="C356" s="302">
        <v>0.19460736542302823</v>
      </c>
      <c r="D356" s="302">
        <v>1.8055164131742015E-2</v>
      </c>
      <c r="E356" s="302">
        <f t="shared" si="154"/>
        <v>0.34530855354103518</v>
      </c>
      <c r="F356" s="303"/>
      <c r="G356" s="302">
        <v>9.1482504391199621E-2</v>
      </c>
      <c r="H356" s="302">
        <v>0.16002274652033532</v>
      </c>
      <c r="I356" s="302">
        <v>1.5270181970737795E-2</v>
      </c>
      <c r="J356" s="302">
        <f t="shared" si="157"/>
        <v>0.26677543288227279</v>
      </c>
      <c r="K356" s="303"/>
      <c r="L356" s="302">
        <v>4.276362580240476E-2</v>
      </c>
      <c r="M356" s="302">
        <v>0.12690692433150069</v>
      </c>
      <c r="N356" s="302">
        <v>1.1025233728252242E-2</v>
      </c>
      <c r="O356" s="302">
        <f t="shared" si="156"/>
        <v>0.18069578386215768</v>
      </c>
    </row>
    <row r="357" spans="1:15" s="236" customFormat="1" x14ac:dyDescent="0.2">
      <c r="A357" s="237" t="str">
        <f>name!E$12</f>
        <v>Elementary occupations</v>
      </c>
      <c r="B357" s="302">
        <v>0.40373795827484937</v>
      </c>
      <c r="C357" s="302">
        <v>1.1390584955669767</v>
      </c>
      <c r="D357" s="302">
        <v>3.1438230945146313E-2</v>
      </c>
      <c r="E357" s="302">
        <f t="shared" si="154"/>
        <v>1.5742346847869724</v>
      </c>
      <c r="F357" s="303"/>
      <c r="G357" s="302">
        <v>0.3219011414195046</v>
      </c>
      <c r="H357" s="302">
        <v>0.79912180855848791</v>
      </c>
      <c r="I357" s="302">
        <v>1.4043594240743877E-2</v>
      </c>
      <c r="J357" s="302">
        <f t="shared" si="157"/>
        <v>1.1350665442187364</v>
      </c>
      <c r="K357" s="303"/>
      <c r="L357" s="302">
        <v>0.23768538001525177</v>
      </c>
      <c r="M357" s="302">
        <v>0.46858703323143963</v>
      </c>
      <c r="N357" s="302">
        <v>4.4673877741157044E-3</v>
      </c>
      <c r="O357" s="302">
        <f t="shared" si="156"/>
        <v>0.71073980102080714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29.218587211878443</v>
      </c>
      <c r="C359" s="311">
        <f t="shared" ref="C359:E359" si="158">SUM(C349:C357)</f>
        <v>23.40323656294709</v>
      </c>
      <c r="D359" s="311">
        <f t="shared" si="158"/>
        <v>3.9171762251745466</v>
      </c>
      <c r="E359" s="311">
        <f t="shared" si="158"/>
        <v>56.53900000000008</v>
      </c>
      <c r="F359" s="311"/>
      <c r="G359" s="311">
        <f t="shared" ref="G359:J359" si="159">SUM(G349:G357)</f>
        <v>28.275370174716848</v>
      </c>
      <c r="H359" s="311">
        <f t="shared" si="159"/>
        <v>22.134207182826025</v>
      </c>
      <c r="I359" s="311">
        <f t="shared" si="159"/>
        <v>3.1024226424571659</v>
      </c>
      <c r="J359" s="311">
        <f t="shared" si="159"/>
        <v>53.512000000000029</v>
      </c>
      <c r="K359" s="311"/>
      <c r="L359" s="311">
        <f t="shared" ref="L359:O359" si="160">SUM(L349:L357)</f>
        <v>34.419934326878767</v>
      </c>
      <c r="M359" s="311">
        <f t="shared" si="160"/>
        <v>23.31858509290905</v>
      </c>
      <c r="N359" s="311">
        <f t="shared" si="160"/>
        <v>3.6834805802121786</v>
      </c>
      <c r="O359" s="311">
        <f t="shared" si="160"/>
        <v>61.42199999999999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0.59095397159509322</v>
      </c>
      <c r="C366" s="302">
        <v>0.19044632504312495</v>
      </c>
      <c r="D366" s="302">
        <v>0.15012825288857887</v>
      </c>
      <c r="E366" s="302">
        <f>SUM(B366:D366)</f>
        <v>0.93152854952679709</v>
      </c>
      <c r="F366" s="303"/>
      <c r="G366" s="302">
        <v>0.56335855557418058</v>
      </c>
      <c r="H366" s="302">
        <v>0.23916414437123773</v>
      </c>
      <c r="I366" s="302">
        <v>0.23269385366384618</v>
      </c>
      <c r="J366" s="302">
        <f>SUM(G366:I366)</f>
        <v>1.0352165536092643</v>
      </c>
      <c r="K366" s="303"/>
      <c r="L366" s="302">
        <v>0.58557893620853863</v>
      </c>
      <c r="M366" s="302">
        <v>0.34149156154608468</v>
      </c>
      <c r="N366" s="302">
        <v>0.20685340111618336</v>
      </c>
      <c r="O366" s="302">
        <f>SUM(L366:N366)</f>
        <v>1.1339238988708067</v>
      </c>
    </row>
    <row r="367" spans="1:15" s="236" customFormat="1" x14ac:dyDescent="0.2">
      <c r="A367" s="237" t="str">
        <f>name!E$5</f>
        <v>Professional occupations</v>
      </c>
      <c r="B367" s="302">
        <v>0.74558903232683682</v>
      </c>
      <c r="C367" s="302">
        <v>0.39625372058047142</v>
      </c>
      <c r="D367" s="302">
        <v>0.45833876872039553</v>
      </c>
      <c r="E367" s="302">
        <f t="shared" ref="E367:E374" si="161">SUM(B367:D367)</f>
        <v>1.6001815216277038</v>
      </c>
      <c r="F367" s="303"/>
      <c r="G367" s="302">
        <v>0.82313977404136163</v>
      </c>
      <c r="H367" s="302">
        <v>0.51653113014786489</v>
      </c>
      <c r="I367" s="302">
        <v>0.64240421839298056</v>
      </c>
      <c r="J367" s="302">
        <f t="shared" ref="J367:J369" si="162">SUM(G367:I367)</f>
        <v>1.9820751225822071</v>
      </c>
      <c r="K367" s="303"/>
      <c r="L367" s="302">
        <v>0.92358341014909207</v>
      </c>
      <c r="M367" s="302">
        <v>0.64343063985770887</v>
      </c>
      <c r="N367" s="302">
        <v>0.55308122881626975</v>
      </c>
      <c r="O367" s="302">
        <f t="shared" ref="O367:O374" si="163">SUM(L367:N367)</f>
        <v>2.1200952788230705</v>
      </c>
    </row>
    <row r="368" spans="1:15" s="236" customFormat="1" x14ac:dyDescent="0.2">
      <c r="A368" s="237" t="str">
        <f>name!E$6</f>
        <v>Associate professional occupations</v>
      </c>
      <c r="B368" s="302">
        <v>0.98369586119183328</v>
      </c>
      <c r="C368" s="302">
        <v>0.67468929950570422</v>
      </c>
      <c r="D368" s="302">
        <v>1.1507608376597878</v>
      </c>
      <c r="E368" s="302">
        <f t="shared" si="161"/>
        <v>2.8091459983573253</v>
      </c>
      <c r="F368" s="303"/>
      <c r="G368" s="302">
        <v>0.96182218616805415</v>
      </c>
      <c r="H368" s="302">
        <v>0.70140324125801246</v>
      </c>
      <c r="I368" s="302">
        <v>1.6704371618087095</v>
      </c>
      <c r="J368" s="302">
        <f t="shared" si="162"/>
        <v>3.333662589234776</v>
      </c>
      <c r="K368" s="303"/>
      <c r="L368" s="302">
        <v>0.95229845923944334</v>
      </c>
      <c r="M368" s="302">
        <v>0.71358736553082169</v>
      </c>
      <c r="N368" s="302">
        <v>1.5239803578057822</v>
      </c>
      <c r="O368" s="302">
        <f t="shared" si="163"/>
        <v>3.189866182576047</v>
      </c>
    </row>
    <row r="369" spans="1:15" s="236" customFormat="1" x14ac:dyDescent="0.2">
      <c r="A369" s="237" t="str">
        <f>name!E$7</f>
        <v>Administrative and secretarial occupations</v>
      </c>
      <c r="B369" s="302">
        <v>0.84140499103899613</v>
      </c>
      <c r="C369" s="302">
        <v>1.6044076625566874</v>
      </c>
      <c r="D369" s="302">
        <v>4.0897107128231268E-2</v>
      </c>
      <c r="E369" s="302">
        <f t="shared" si="161"/>
        <v>2.4867097607239148</v>
      </c>
      <c r="F369" s="303"/>
      <c r="G369" s="302">
        <v>0.68733546954625546</v>
      </c>
      <c r="H369" s="302">
        <v>1.3956473735029797</v>
      </c>
      <c r="I369" s="302">
        <v>4.426039129236211E-2</v>
      </c>
      <c r="J369" s="302">
        <f t="shared" si="162"/>
        <v>2.1272432343415972</v>
      </c>
      <c r="K369" s="303"/>
      <c r="L369" s="302">
        <v>0.65971026933213872</v>
      </c>
      <c r="M369" s="302">
        <v>1.3559798565769356</v>
      </c>
      <c r="N369" s="302">
        <v>3.5599358953625752E-2</v>
      </c>
      <c r="O369" s="302">
        <f t="shared" si="163"/>
        <v>2.0512894848627004</v>
      </c>
    </row>
    <row r="370" spans="1:15" s="236" customFormat="1" x14ac:dyDescent="0.2">
      <c r="A370" s="237" t="str">
        <f>name!E$8</f>
        <v>Skilled trades occupations</v>
      </c>
      <c r="B370" s="302">
        <v>0.59686943548134597</v>
      </c>
      <c r="C370" s="302">
        <v>0.37105441040251608</v>
      </c>
      <c r="D370" s="302">
        <v>0.29788593920524381</v>
      </c>
      <c r="E370" s="302">
        <f t="shared" si="161"/>
        <v>1.2658097850891059</v>
      </c>
      <c r="F370" s="303"/>
      <c r="G370" s="302">
        <v>0.45599544073027554</v>
      </c>
      <c r="H370" s="302">
        <v>0.265504535705753</v>
      </c>
      <c r="I370" s="302">
        <v>0.39072754379017421</v>
      </c>
      <c r="J370" s="302">
        <f>SUM(G370:I370)</f>
        <v>1.1122275202262029</v>
      </c>
      <c r="K370" s="303"/>
      <c r="L370" s="302">
        <v>0.34601678925105195</v>
      </c>
      <c r="M370" s="302">
        <v>0.35973027455299161</v>
      </c>
      <c r="N370" s="302">
        <v>0.39631876984552972</v>
      </c>
      <c r="O370" s="302">
        <f t="shared" si="163"/>
        <v>1.1020658336495732</v>
      </c>
    </row>
    <row r="371" spans="1:15" s="236" customFormat="1" x14ac:dyDescent="0.2">
      <c r="A371" s="237" t="str">
        <f>name!E$9</f>
        <v>Caring, leisure and other service occupations</v>
      </c>
      <c r="B371" s="302">
        <v>0.60863038979521078</v>
      </c>
      <c r="C371" s="302">
        <v>1.0276144313497186</v>
      </c>
      <c r="D371" s="302">
        <v>6.4100136097399008E-2</v>
      </c>
      <c r="E371" s="302">
        <f t="shared" si="161"/>
        <v>1.7003449572423284</v>
      </c>
      <c r="F371" s="303"/>
      <c r="G371" s="302">
        <v>0.45552541681981418</v>
      </c>
      <c r="H371" s="302">
        <v>0.79753384312600173</v>
      </c>
      <c r="I371" s="302">
        <v>7.526094077225344E-2</v>
      </c>
      <c r="J371" s="302">
        <f t="shared" ref="J371:J374" si="164">SUM(G371:I371)</f>
        <v>1.3283202007180694</v>
      </c>
      <c r="K371" s="303"/>
      <c r="L371" s="302">
        <v>0.45386514291895835</v>
      </c>
      <c r="M371" s="302">
        <v>0.82078737322130291</v>
      </c>
      <c r="N371" s="302">
        <v>6.8821544977451882E-2</v>
      </c>
      <c r="O371" s="302">
        <f t="shared" si="163"/>
        <v>1.3434740611177132</v>
      </c>
    </row>
    <row r="372" spans="1:15" s="236" customFormat="1" x14ac:dyDescent="0.2">
      <c r="A372" s="237" t="str">
        <f>name!E$10</f>
        <v>Sales and customer service occupations</v>
      </c>
      <c r="B372" s="302">
        <v>0.36691865949015567</v>
      </c>
      <c r="C372" s="302">
        <v>0.68760572837181766</v>
      </c>
      <c r="D372" s="302">
        <v>3.277710759229277E-2</v>
      </c>
      <c r="E372" s="302">
        <f t="shared" si="161"/>
        <v>1.0873014954542661</v>
      </c>
      <c r="F372" s="303"/>
      <c r="G372" s="302">
        <v>0.30196840651097145</v>
      </c>
      <c r="H372" s="302">
        <v>0.59010929111650734</v>
      </c>
      <c r="I372" s="302">
        <v>3.6402428920932865E-2</v>
      </c>
      <c r="J372" s="302">
        <f t="shared" si="164"/>
        <v>0.92848012654841161</v>
      </c>
      <c r="K372" s="303"/>
      <c r="L372" s="302">
        <v>0.35857454268794797</v>
      </c>
      <c r="M372" s="302">
        <v>0.71685640413485519</v>
      </c>
      <c r="N372" s="302">
        <v>2.6048641151575035E-2</v>
      </c>
      <c r="O372" s="302">
        <f t="shared" si="163"/>
        <v>1.1014795879743782</v>
      </c>
    </row>
    <row r="373" spans="1:15" s="236" customFormat="1" x14ac:dyDescent="0.2">
      <c r="A373" s="237" t="str">
        <f>name!E$11</f>
        <v>Process, plant and machine operatives</v>
      </c>
      <c r="B373" s="302">
        <v>0.16957499352230107</v>
      </c>
      <c r="C373" s="302">
        <v>0.11991545534414402</v>
      </c>
      <c r="D373" s="302">
        <v>1.6743389568551776E-2</v>
      </c>
      <c r="E373" s="302">
        <f t="shared" si="161"/>
        <v>0.30623383843499685</v>
      </c>
      <c r="F373" s="303"/>
      <c r="G373" s="302">
        <v>0.12700453448995341</v>
      </c>
      <c r="H373" s="302">
        <v>0.10289176062195272</v>
      </c>
      <c r="I373" s="302">
        <v>2.5159547557950034E-2</v>
      </c>
      <c r="J373" s="302">
        <f t="shared" si="164"/>
        <v>0.25505584266985615</v>
      </c>
      <c r="K373" s="303"/>
      <c r="L373" s="302">
        <v>0.15347273887073226</v>
      </c>
      <c r="M373" s="302">
        <v>0.16021825630051548</v>
      </c>
      <c r="N373" s="302">
        <v>2.9160157633917397E-2</v>
      </c>
      <c r="O373" s="302">
        <f t="shared" si="163"/>
        <v>0.34285115280516515</v>
      </c>
    </row>
    <row r="374" spans="1:15" s="236" customFormat="1" x14ac:dyDescent="0.2">
      <c r="A374" s="237" t="str">
        <f>name!E$12</f>
        <v>Elementary occupations</v>
      </c>
      <c r="B374" s="302">
        <v>0.44292689215344117</v>
      </c>
      <c r="C374" s="302">
        <v>1.7486129401437829</v>
      </c>
      <c r="D374" s="302">
        <v>4.3204261246310709E-2</v>
      </c>
      <c r="E374" s="302">
        <f t="shared" si="161"/>
        <v>2.2347440935435348</v>
      </c>
      <c r="F374" s="303"/>
      <c r="G374" s="302">
        <v>0.31889196418326576</v>
      </c>
      <c r="H374" s="302">
        <v>1.2376328760830322</v>
      </c>
      <c r="I374" s="302">
        <v>4.2193969803302304E-2</v>
      </c>
      <c r="J374" s="302">
        <f t="shared" si="164"/>
        <v>1.5987188100696001</v>
      </c>
      <c r="K374" s="303"/>
      <c r="L374" s="302">
        <v>0.30140904060396484</v>
      </c>
      <c r="M374" s="302">
        <v>0.98708028647373303</v>
      </c>
      <c r="N374" s="302">
        <v>4.7465192242844817E-2</v>
      </c>
      <c r="O374" s="302">
        <f t="shared" si="163"/>
        <v>1.3359545193205427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5.3465642265952136</v>
      </c>
      <c r="C376" s="311">
        <f t="shared" ref="C376:E376" si="165">SUM(C366:C374)</f>
        <v>6.8205999732979672</v>
      </c>
      <c r="D376" s="311">
        <f t="shared" si="165"/>
        <v>2.254835800106791</v>
      </c>
      <c r="E376" s="311">
        <f t="shared" si="165"/>
        <v>14.421999999999972</v>
      </c>
      <c r="F376" s="311"/>
      <c r="G376" s="311">
        <f t="shared" ref="G376:J376" si="166">SUM(G366:G374)</f>
        <v>4.6950417480641313</v>
      </c>
      <c r="H376" s="311">
        <f t="shared" si="166"/>
        <v>5.8464181959333414</v>
      </c>
      <c r="I376" s="311">
        <f t="shared" si="166"/>
        <v>3.1595400560025113</v>
      </c>
      <c r="J376" s="311">
        <f t="shared" si="166"/>
        <v>13.700999999999985</v>
      </c>
      <c r="K376" s="311"/>
      <c r="L376" s="311">
        <f t="shared" ref="L376:O376" si="167">SUM(L366:L374)</f>
        <v>4.7345093292618694</v>
      </c>
      <c r="M376" s="311">
        <f t="shared" si="167"/>
        <v>6.0991620181949502</v>
      </c>
      <c r="N376" s="311">
        <f t="shared" si="167"/>
        <v>2.8873286525431805</v>
      </c>
      <c r="O376" s="311">
        <f t="shared" si="167"/>
        <v>13.720999999999997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0.34472566554777645</v>
      </c>
      <c r="C383" s="302">
        <v>6.2471111670080078E-2</v>
      </c>
      <c r="D383" s="302">
        <v>0.45769437842959781</v>
      </c>
      <c r="E383" s="302">
        <f>SUM(B383:D383)</f>
        <v>0.86489115564745433</v>
      </c>
      <c r="F383" s="303"/>
      <c r="G383" s="302">
        <v>0.57185336592586755</v>
      </c>
      <c r="H383" s="302">
        <v>0.14309872563509538</v>
      </c>
      <c r="I383" s="302">
        <v>0.71824997156935577</v>
      </c>
      <c r="J383" s="302">
        <f>SUM(G383:I383)</f>
        <v>1.4332020631303188</v>
      </c>
      <c r="K383" s="303"/>
      <c r="L383" s="302">
        <v>0.55553547455589924</v>
      </c>
      <c r="M383" s="302">
        <v>0.16914191206305504</v>
      </c>
      <c r="N383" s="302">
        <v>0.68229722823262429</v>
      </c>
      <c r="O383" s="302">
        <f>SUM(L383:N383)</f>
        <v>1.4069746148515785</v>
      </c>
    </row>
    <row r="384" spans="1:15" s="236" customFormat="1" x14ac:dyDescent="0.2">
      <c r="A384" s="237" t="str">
        <f>name!E$5</f>
        <v>Professional occupations</v>
      </c>
      <c r="B384" s="302">
        <v>0.81152368000399411</v>
      </c>
      <c r="C384" s="302">
        <v>0.24927139532897724</v>
      </c>
      <c r="D384" s="302">
        <v>1.1238311851222686</v>
      </c>
      <c r="E384" s="302">
        <f t="shared" ref="E384:E391" si="168">SUM(B384:D384)</f>
        <v>2.1846262604552402</v>
      </c>
      <c r="F384" s="303"/>
      <c r="G384" s="302">
        <v>1.2656412688442638</v>
      </c>
      <c r="H384" s="302">
        <v>0.46555074542198166</v>
      </c>
      <c r="I384" s="302">
        <v>1.0551225023144566</v>
      </c>
      <c r="J384" s="302">
        <f t="shared" ref="J384:J386" si="169">SUM(G384:I384)</f>
        <v>2.7863145165807017</v>
      </c>
      <c r="K384" s="303"/>
      <c r="L384" s="302">
        <v>1.2781507873159303</v>
      </c>
      <c r="M384" s="302">
        <v>0.46960805028926261</v>
      </c>
      <c r="N384" s="302">
        <v>0.90335458644604005</v>
      </c>
      <c r="O384" s="302">
        <f t="shared" ref="O384:O391" si="170">SUM(L384:N384)</f>
        <v>2.6511134240512328</v>
      </c>
    </row>
    <row r="385" spans="1:15" s="236" customFormat="1" x14ac:dyDescent="0.2">
      <c r="A385" s="237" t="str">
        <f>name!E$6</f>
        <v>Associate professional occupations</v>
      </c>
      <c r="B385" s="302">
        <v>0.44996441047220959</v>
      </c>
      <c r="C385" s="302">
        <v>0.22175600645973237</v>
      </c>
      <c r="D385" s="302">
        <v>0.73650315786971576</v>
      </c>
      <c r="E385" s="302">
        <f t="shared" si="168"/>
        <v>1.4082235748016578</v>
      </c>
      <c r="F385" s="303"/>
      <c r="G385" s="302">
        <v>0.66678774351933001</v>
      </c>
      <c r="H385" s="302">
        <v>0.40946558925787302</v>
      </c>
      <c r="I385" s="302">
        <v>1.0482123502107512</v>
      </c>
      <c r="J385" s="302">
        <f t="shared" si="169"/>
        <v>2.124465682987954</v>
      </c>
      <c r="K385" s="303"/>
      <c r="L385" s="302">
        <v>0.56431226457617667</v>
      </c>
      <c r="M385" s="302">
        <v>0.39173301857087628</v>
      </c>
      <c r="N385" s="302">
        <v>0.93756101333610675</v>
      </c>
      <c r="O385" s="302">
        <f t="shared" si="170"/>
        <v>1.8936062964831597</v>
      </c>
    </row>
    <row r="386" spans="1:15" s="236" customFormat="1" x14ac:dyDescent="0.2">
      <c r="A386" s="237" t="str">
        <f>name!E$7</f>
        <v>Administrative and secretarial occupations</v>
      </c>
      <c r="B386" s="302">
        <v>0.64179267213744995</v>
      </c>
      <c r="C386" s="302">
        <v>0.60328815517299561</v>
      </c>
      <c r="D386" s="302">
        <v>0.21036079297282434</v>
      </c>
      <c r="E386" s="302">
        <f t="shared" si="168"/>
        <v>1.4554416202832701</v>
      </c>
      <c r="F386" s="303"/>
      <c r="G386" s="302">
        <v>0.71105473670549357</v>
      </c>
      <c r="H386" s="302">
        <v>0.82897044575212431</v>
      </c>
      <c r="I386" s="302">
        <v>0.21973735915691942</v>
      </c>
      <c r="J386" s="302">
        <f t="shared" si="169"/>
        <v>1.7597625416145373</v>
      </c>
      <c r="K386" s="303"/>
      <c r="L386" s="302">
        <v>0.55602208171768508</v>
      </c>
      <c r="M386" s="302">
        <v>0.87022435466027537</v>
      </c>
      <c r="N386" s="302">
        <v>0.27984006484493168</v>
      </c>
      <c r="O386" s="302">
        <f t="shared" si="170"/>
        <v>1.7060865012228921</v>
      </c>
    </row>
    <row r="387" spans="1:15" s="236" customFormat="1" x14ac:dyDescent="0.2">
      <c r="A387" s="237" t="str">
        <f>name!E$8</f>
        <v>Skilled trades occupations</v>
      </c>
      <c r="B387" s="302">
        <v>0.17312730224130815</v>
      </c>
      <c r="C387" s="302">
        <v>8.4366201130296747E-2</v>
      </c>
      <c r="D387" s="302">
        <v>0.37272581796003812</v>
      </c>
      <c r="E387" s="302">
        <f t="shared" si="168"/>
        <v>0.63021932133164305</v>
      </c>
      <c r="F387" s="303"/>
      <c r="G387" s="302">
        <v>0.24322148784904238</v>
      </c>
      <c r="H387" s="302">
        <v>0.12661352665085324</v>
      </c>
      <c r="I387" s="302">
        <v>0.4907530244077159</v>
      </c>
      <c r="J387" s="302">
        <f>SUM(G387:I387)</f>
        <v>0.86058803890761149</v>
      </c>
      <c r="K387" s="303"/>
      <c r="L387" s="302">
        <v>0.19577023597759943</v>
      </c>
      <c r="M387" s="302">
        <v>0.13876679511399959</v>
      </c>
      <c r="N387" s="302">
        <v>0.59071656287911933</v>
      </c>
      <c r="O387" s="302">
        <f t="shared" si="170"/>
        <v>0.92525359397071838</v>
      </c>
    </row>
    <row r="388" spans="1:15" s="236" customFormat="1" x14ac:dyDescent="0.2">
      <c r="A388" s="237" t="str">
        <f>name!E$9</f>
        <v>Caring, leisure and other service occupations</v>
      </c>
      <c r="B388" s="302">
        <v>1.865806839471863</v>
      </c>
      <c r="C388" s="302">
        <v>0.67092300665306492</v>
      </c>
      <c r="D388" s="302">
        <v>1.3727760188579403</v>
      </c>
      <c r="E388" s="302">
        <f t="shared" si="168"/>
        <v>3.9095058649828678</v>
      </c>
      <c r="F388" s="303"/>
      <c r="G388" s="302">
        <v>2.0564889060059133</v>
      </c>
      <c r="H388" s="302">
        <v>0.80158529732964567</v>
      </c>
      <c r="I388" s="302">
        <v>2.0277676300352767</v>
      </c>
      <c r="J388" s="302">
        <f t="shared" ref="J388:J391" si="171">SUM(G388:I388)</f>
        <v>4.8858418333708356</v>
      </c>
      <c r="K388" s="303"/>
      <c r="L388" s="302">
        <v>1.6244331555255289</v>
      </c>
      <c r="M388" s="302">
        <v>0.34082163170156204</v>
      </c>
      <c r="N388" s="302">
        <v>1.623642325203233</v>
      </c>
      <c r="O388" s="302">
        <f t="shared" si="170"/>
        <v>3.5888971124303239</v>
      </c>
    </row>
    <row r="389" spans="1:15" s="236" customFormat="1" x14ac:dyDescent="0.2">
      <c r="A389" s="237" t="str">
        <f>name!E$10</f>
        <v>Sales and customer service occupations</v>
      </c>
      <c r="B389" s="302">
        <v>0.15535961602227905</v>
      </c>
      <c r="C389" s="302">
        <v>0.14901590569665074</v>
      </c>
      <c r="D389" s="302">
        <v>0.14546066504239466</v>
      </c>
      <c r="E389" s="302">
        <f t="shared" si="168"/>
        <v>0.44983618676132442</v>
      </c>
      <c r="F389" s="303"/>
      <c r="G389" s="302">
        <v>0.26938531662831938</v>
      </c>
      <c r="H389" s="302">
        <v>0.32101407409081417</v>
      </c>
      <c r="I389" s="302">
        <v>0.18681196528217159</v>
      </c>
      <c r="J389" s="302">
        <f t="shared" si="171"/>
        <v>0.7772113560013052</v>
      </c>
      <c r="K389" s="303"/>
      <c r="L389" s="302">
        <v>0.27162888176267574</v>
      </c>
      <c r="M389" s="302">
        <v>0.33297152396017998</v>
      </c>
      <c r="N389" s="302">
        <v>0.11696691433797533</v>
      </c>
      <c r="O389" s="302">
        <f t="shared" si="170"/>
        <v>0.72156732006083113</v>
      </c>
    </row>
    <row r="390" spans="1:15" s="236" customFormat="1" x14ac:dyDescent="0.2">
      <c r="A390" s="237" t="str">
        <f>name!E$11</f>
        <v>Process, plant and machine operatives</v>
      </c>
      <c r="B390" s="302">
        <v>0.26437058494488636</v>
      </c>
      <c r="C390" s="302">
        <v>0.10850895160427572</v>
      </c>
      <c r="D390" s="302">
        <v>0.11376971912248805</v>
      </c>
      <c r="E390" s="302">
        <f t="shared" si="168"/>
        <v>0.48664925567165013</v>
      </c>
      <c r="F390" s="303"/>
      <c r="G390" s="302">
        <v>0.38338731067132237</v>
      </c>
      <c r="H390" s="302">
        <v>0.13820451077570811</v>
      </c>
      <c r="I390" s="302">
        <v>0.13358284977776247</v>
      </c>
      <c r="J390" s="302">
        <f t="shared" si="171"/>
        <v>0.655174671224793</v>
      </c>
      <c r="K390" s="303"/>
      <c r="L390" s="302">
        <v>0.35394808408438444</v>
      </c>
      <c r="M390" s="302">
        <v>0.15354633163446402</v>
      </c>
      <c r="N390" s="302">
        <v>9.8772791656095593E-2</v>
      </c>
      <c r="O390" s="302">
        <f t="shared" si="170"/>
        <v>0.60626720737494399</v>
      </c>
    </row>
    <row r="391" spans="1:15" s="236" customFormat="1" x14ac:dyDescent="0.2">
      <c r="A391" s="237" t="str">
        <f>name!E$12</f>
        <v>Elementary occupations</v>
      </c>
      <c r="B391" s="302">
        <v>0.37328895604808071</v>
      </c>
      <c r="C391" s="302">
        <v>0.49952130731074335</v>
      </c>
      <c r="D391" s="302">
        <v>0.40179649670606593</v>
      </c>
      <c r="E391" s="302">
        <f t="shared" si="168"/>
        <v>1.27460676006489</v>
      </c>
      <c r="F391" s="303"/>
      <c r="G391" s="302">
        <v>0.56529402490563196</v>
      </c>
      <c r="H391" s="302">
        <v>0.64823989939309212</v>
      </c>
      <c r="I391" s="302">
        <v>0.33890537188321024</v>
      </c>
      <c r="J391" s="302">
        <f t="shared" si="171"/>
        <v>1.5524392961819344</v>
      </c>
      <c r="K391" s="303"/>
      <c r="L391" s="302">
        <v>0.52464422636423069</v>
      </c>
      <c r="M391" s="302">
        <v>0.42041656196879706</v>
      </c>
      <c r="N391" s="302">
        <v>0.30117314122128452</v>
      </c>
      <c r="O391" s="302">
        <f t="shared" si="170"/>
        <v>1.2462339295543123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5.0799597268898475</v>
      </c>
      <c r="C393" s="311">
        <f t="shared" ref="C393:E393" si="172">SUM(C383:C391)</f>
        <v>2.6491220410268168</v>
      </c>
      <c r="D393" s="311">
        <f t="shared" si="172"/>
        <v>4.9349182320833336</v>
      </c>
      <c r="E393" s="311">
        <f t="shared" si="172"/>
        <v>12.663999999999998</v>
      </c>
      <c r="F393" s="311"/>
      <c r="G393" s="311">
        <f t="shared" ref="G393:J393" si="173">SUM(G383:G391)</f>
        <v>6.7331141610551848</v>
      </c>
      <c r="H393" s="311">
        <f t="shared" si="173"/>
        <v>3.8827428143071878</v>
      </c>
      <c r="I393" s="311">
        <f t="shared" si="173"/>
        <v>6.2191430246376207</v>
      </c>
      <c r="J393" s="311">
        <f t="shared" si="173"/>
        <v>16.834999999999994</v>
      </c>
      <c r="K393" s="311"/>
      <c r="L393" s="311">
        <f t="shared" ref="L393:O393" si="174">SUM(L383:L391)</f>
        <v>5.9244451918801113</v>
      </c>
      <c r="M393" s="311">
        <f t="shared" si="174"/>
        <v>3.2872301799624717</v>
      </c>
      <c r="N393" s="311">
        <f t="shared" si="174"/>
        <v>5.5343246281574112</v>
      </c>
      <c r="O393" s="311">
        <f t="shared" si="174"/>
        <v>14.745999999999993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York and North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York and North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York and North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40.060743735403605</v>
      </c>
      <c r="C8" s="11">
        <f t="array" ref="C8:C16">MMULT(aggregation!$B$13:$AA$21,'Occ T2'!C8:C33)</f>
        <v>43.663833336592006</v>
      </c>
      <c r="D8" s="11">
        <f t="array" ref="D8:D16">MMULT(aggregation!$B$13:$AA$21,'Occ T2'!D8:D33)</f>
        <v>45.582127577787297</v>
      </c>
      <c r="E8" s="11">
        <f t="array" ref="E8:E16">MMULT(aggregation!$B$13:$AA$21,'Occ T2'!E8:E33)</f>
        <v>46.27833630842423</v>
      </c>
      <c r="F8" s="11">
        <f t="array" ref="F8:F16">MMULT(aggregation!$B$13:$AA$21,'Occ T2'!F8:F33)</f>
        <v>52.046232859617646</v>
      </c>
      <c r="G8" s="11"/>
      <c r="H8" s="11">
        <f>F8-D8</f>
        <v>6.4641052818303493</v>
      </c>
      <c r="I8" s="11">
        <f t="array" ref="I8:I16">MMULT(aggregation!$B$13:$AA$21,'Occ T2'!I8:I33)</f>
        <v>25.933262870900499</v>
      </c>
      <c r="J8" s="11">
        <f>SUM(H8:I8)</f>
        <v>32.397368152730849</v>
      </c>
      <c r="L8" s="10" t="str">
        <f>name!E4</f>
        <v>Managers, directors and senior officials</v>
      </c>
      <c r="M8" s="11">
        <f t="array" ref="M8:M16">MMULT(aggregation!$B$13:$AA$21,'Occ T2'!M8:M33)</f>
        <v>25.556023028238954</v>
      </c>
      <c r="N8" s="11">
        <f t="array" ref="N8:N16">MMULT(aggregation!$B$13:$AA$21,'Occ T2'!N8:N33)</f>
        <v>26.81128120213738</v>
      </c>
      <c r="O8" s="11">
        <f t="array" ref="O8:O16">MMULT(aggregation!$B$13:$AA$21,'Occ T2'!O8:O33)</f>
        <v>28.178005188021899</v>
      </c>
      <c r="P8" s="11">
        <f t="array" ref="P8:P16">MMULT(aggregation!$B$13:$AA$21,'Occ T2'!P8:P33)</f>
        <v>27.918978638406443</v>
      </c>
      <c r="Q8" s="11">
        <f t="array" ref="Q8:Q16">MMULT(aggregation!$B$13:$AA$21,'Occ T2'!Q8:Q33)</f>
        <v>30.259661472438626</v>
      </c>
      <c r="R8" s="11"/>
      <c r="S8" s="11">
        <f>Q8-O8</f>
        <v>2.0816562844167272</v>
      </c>
      <c r="T8" s="11">
        <f t="array" ref="T8:T16">MMULT(aggregation!$B$13:$AA$21,'Occ T2'!T8:T33)</f>
        <v>13.933691167600537</v>
      </c>
      <c r="U8" s="11">
        <f>SUM(S8:T8)</f>
        <v>16.015347452017267</v>
      </c>
      <c r="W8" s="10" t="str">
        <f>name!E4</f>
        <v>Managers, directors and senior officials</v>
      </c>
      <c r="X8" s="11">
        <f t="array" ref="X8:X16">MMULT(aggregation!$B$13:$AA$21,'Occ T2'!X8:X33)</f>
        <v>14.504720707164644</v>
      </c>
      <c r="Y8" s="11">
        <f t="array" ref="Y8:Y16">MMULT(aggregation!$B$13:$AA$21,'Occ T2'!Y8:Y33)</f>
        <v>16.852552134454641</v>
      </c>
      <c r="Z8" s="11">
        <f t="array" ref="Z8:Z16">MMULT(aggregation!$B$13:$AA$21,'Occ T2'!Z8:Z33)</f>
        <v>17.404122389765355</v>
      </c>
      <c r="AA8" s="11">
        <f t="array" ref="AA8:AA16">MMULT(aggregation!$B$13:$AA$21,'Occ T2'!AA8:AA33)</f>
        <v>18.359357670017864</v>
      </c>
      <c r="AB8" s="11">
        <f t="array" ref="AB8:AB16">MMULT(aggregation!$B$13:$AA$21,'Occ T2'!AB8:AB33)</f>
        <v>21.786571387178935</v>
      </c>
      <c r="AC8" s="11"/>
      <c r="AD8" s="11">
        <f>AB8-Z8</f>
        <v>4.3824489974135794</v>
      </c>
      <c r="AE8" s="11">
        <f t="array" ref="AE8:AE16">MMULT(aggregation!$B$13:$AA$21,'Occ T2'!AE8:AE33)</f>
        <v>11.99957170329996</v>
      </c>
      <c r="AF8" s="11">
        <f>SUM(AD8:AE8)</f>
        <v>16.382020700713539</v>
      </c>
    </row>
    <row r="9" spans="1:32" x14ac:dyDescent="0.2">
      <c r="A9" t="str">
        <f>name!E5</f>
        <v>Professional occupations</v>
      </c>
      <c r="B9" s="11">
        <v>75.085113890360375</v>
      </c>
      <c r="C9" s="11">
        <v>81.509572860608671</v>
      </c>
      <c r="D9" s="11">
        <v>87.298890300821057</v>
      </c>
      <c r="E9" s="11">
        <v>93.007982972221441</v>
      </c>
      <c r="F9" s="11">
        <v>103.41086888373016</v>
      </c>
      <c r="G9" s="11"/>
      <c r="H9" s="11">
        <f t="shared" ref="H9:H16" si="0">F9-D9</f>
        <v>16.111978582909103</v>
      </c>
      <c r="I9" s="11">
        <v>45.838907635713419</v>
      </c>
      <c r="J9" s="11">
        <f t="shared" ref="J9:J15" si="1">SUM(H9:I9)</f>
        <v>61.950886218622522</v>
      </c>
      <c r="L9" s="10" t="str">
        <f>name!E5</f>
        <v>Professional occupations</v>
      </c>
      <c r="M9" s="11">
        <v>36.118309136833204</v>
      </c>
      <c r="N9" s="11">
        <v>39.538720773002467</v>
      </c>
      <c r="O9" s="11">
        <v>41.957717525836941</v>
      </c>
      <c r="P9" s="11">
        <v>44.028594111336723</v>
      </c>
      <c r="Q9" s="11">
        <v>47.204713530166117</v>
      </c>
      <c r="R9" s="11"/>
      <c r="S9" s="11">
        <f t="shared" ref="S9:S16" si="2">Q9-O9</f>
        <v>5.2469960043291763</v>
      </c>
      <c r="T9" s="11">
        <v>17.270413602208521</v>
      </c>
      <c r="U9" s="11">
        <f t="shared" ref="U9:U12" si="3">SUM(S9:T9)</f>
        <v>22.517409606537697</v>
      </c>
      <c r="W9" s="10" t="str">
        <f>name!E5</f>
        <v>Professional occupations</v>
      </c>
      <c r="X9" s="11">
        <v>38.966804753527256</v>
      </c>
      <c r="Y9" s="11">
        <v>41.97085208760614</v>
      </c>
      <c r="Z9" s="11">
        <v>45.341172774984138</v>
      </c>
      <c r="AA9" s="11">
        <v>48.979388860884704</v>
      </c>
      <c r="AB9" s="11">
        <v>56.206155353564043</v>
      </c>
      <c r="AC9" s="11"/>
      <c r="AD9" s="11">
        <f t="shared" ref="AD9:AD16" si="4">AB9-Z9</f>
        <v>10.864982578579905</v>
      </c>
      <c r="AE9" s="11">
        <v>28.568494033504905</v>
      </c>
      <c r="AF9" s="11">
        <f t="shared" ref="AF9:AF12" si="5">SUM(AD9:AE9)</f>
        <v>39.43347661208481</v>
      </c>
    </row>
    <row r="10" spans="1:32" x14ac:dyDescent="0.2">
      <c r="A10" t="str">
        <f>name!E6</f>
        <v>Associate professional occupations</v>
      </c>
      <c r="B10" s="11">
        <v>46.768691969432979</v>
      </c>
      <c r="C10" s="11">
        <v>49.506523114466653</v>
      </c>
      <c r="D10" s="11">
        <v>53.457529025877029</v>
      </c>
      <c r="E10" s="11">
        <v>51.487839041306501</v>
      </c>
      <c r="F10" s="11">
        <v>55.659725402157079</v>
      </c>
      <c r="G10" s="11"/>
      <c r="H10" s="11">
        <f t="shared" si="0"/>
        <v>2.2021963762800496</v>
      </c>
      <c r="I10" s="11">
        <v>24.59949728926469</v>
      </c>
      <c r="J10" s="11">
        <f t="shared" si="1"/>
        <v>26.80169366554474</v>
      </c>
      <c r="L10" s="10" t="str">
        <f>name!E6</f>
        <v>Associate professional occupations</v>
      </c>
      <c r="M10" s="11">
        <v>24.519676371925087</v>
      </c>
      <c r="N10" s="11">
        <v>26.275207789273558</v>
      </c>
      <c r="O10" s="11">
        <v>28.126090021734672</v>
      </c>
      <c r="P10" s="11">
        <v>25.844014029752511</v>
      </c>
      <c r="Q10" s="11">
        <v>26.559416984748083</v>
      </c>
      <c r="R10" s="11"/>
      <c r="S10" s="11">
        <f t="shared" si="2"/>
        <v>-1.5666730369865896</v>
      </c>
      <c r="T10" s="11">
        <v>9.8422581275253158</v>
      </c>
      <c r="U10" s="11">
        <f t="shared" si="3"/>
        <v>8.2755850905387263</v>
      </c>
      <c r="W10" s="10" t="str">
        <f>name!E6</f>
        <v>Associate professional occupations</v>
      </c>
      <c r="X10" s="11">
        <v>22.249015597507867</v>
      </c>
      <c r="Y10" s="11">
        <v>23.231315325193044</v>
      </c>
      <c r="Z10" s="11">
        <v>25.331439004142318</v>
      </c>
      <c r="AA10" s="11">
        <v>25.643825011553922</v>
      </c>
      <c r="AB10" s="11">
        <v>29.100308417409032</v>
      </c>
      <c r="AC10" s="11"/>
      <c r="AD10" s="11">
        <f t="shared" si="4"/>
        <v>3.7688694132667138</v>
      </c>
      <c r="AE10" s="11">
        <v>14.757239161739374</v>
      </c>
      <c r="AF10" s="11">
        <f t="shared" si="5"/>
        <v>18.526108575006088</v>
      </c>
    </row>
    <row r="11" spans="1:32" x14ac:dyDescent="0.2">
      <c r="A11" t="str">
        <f>name!E7</f>
        <v>Administrative and secretarial occupations</v>
      </c>
      <c r="B11" s="11">
        <v>55.577307864999547</v>
      </c>
      <c r="C11" s="11">
        <v>51.193241605988916</v>
      </c>
      <c r="D11" s="11">
        <v>54.258285480988995</v>
      </c>
      <c r="E11" s="11">
        <v>51.85998290920854</v>
      </c>
      <c r="F11" s="11">
        <v>48.834327473475312</v>
      </c>
      <c r="G11" s="11"/>
      <c r="H11" s="11">
        <f t="shared" si="0"/>
        <v>-5.4239580075136828</v>
      </c>
      <c r="I11" s="11">
        <v>25.334012292030977</v>
      </c>
      <c r="J11" s="11">
        <f t="shared" si="1"/>
        <v>19.910054284517294</v>
      </c>
      <c r="L11" s="10" t="str">
        <f>name!E7</f>
        <v>Administrative and secretarial occupations</v>
      </c>
      <c r="M11" s="11">
        <v>16.685190998688118</v>
      </c>
      <c r="N11" s="11">
        <v>15.413965349693107</v>
      </c>
      <c r="O11" s="11">
        <v>18.348600417458407</v>
      </c>
      <c r="P11" s="11">
        <v>17.999871724604766</v>
      </c>
      <c r="Q11" s="11">
        <v>20.082931332077546</v>
      </c>
      <c r="R11" s="11"/>
      <c r="S11" s="11">
        <f t="shared" si="2"/>
        <v>1.7343309146191395</v>
      </c>
      <c r="T11" s="11">
        <v>7.0603779666128599</v>
      </c>
      <c r="U11" s="11">
        <f t="shared" si="3"/>
        <v>8.7947088812319993</v>
      </c>
      <c r="W11" s="10" t="str">
        <f>name!E7</f>
        <v>Administrative and secretarial occupations</v>
      </c>
      <c r="X11" s="11">
        <v>38.892116866311511</v>
      </c>
      <c r="Y11" s="11">
        <v>35.779276256295766</v>
      </c>
      <c r="Z11" s="11">
        <v>35.909685063530539</v>
      </c>
      <c r="AA11" s="11">
        <v>33.860111184603824</v>
      </c>
      <c r="AB11" s="11">
        <v>28.751396141397681</v>
      </c>
      <c r="AC11" s="11"/>
      <c r="AD11" s="11">
        <f t="shared" si="4"/>
        <v>-7.1582889221328578</v>
      </c>
      <c r="AE11" s="11">
        <v>18.273634325418115</v>
      </c>
      <c r="AF11" s="11">
        <f t="shared" si="5"/>
        <v>11.115345403285257</v>
      </c>
    </row>
    <row r="12" spans="1:32" x14ac:dyDescent="0.2">
      <c r="A12" t="str">
        <f>name!E8</f>
        <v>Skilled trades occupations</v>
      </c>
      <c r="B12" s="11">
        <v>52.486185085186733</v>
      </c>
      <c r="C12" s="11">
        <v>47.555201771139082</v>
      </c>
      <c r="D12" s="11">
        <v>42.479145150034412</v>
      </c>
      <c r="E12" s="11">
        <v>41.667625318721605</v>
      </c>
      <c r="F12" s="11">
        <v>39.284451589413521</v>
      </c>
      <c r="G12" s="11"/>
      <c r="H12" s="11">
        <f t="shared" si="0"/>
        <v>-3.194693560620891</v>
      </c>
      <c r="I12" s="11">
        <v>17.602507851631763</v>
      </c>
      <c r="J12" s="11">
        <f t="shared" si="1"/>
        <v>14.407814291010872</v>
      </c>
      <c r="L12" s="10" t="str">
        <f>name!E8</f>
        <v>Skilled trades occupations</v>
      </c>
      <c r="M12" s="11">
        <v>46.55255858890915</v>
      </c>
      <c r="N12" s="11">
        <v>41.452626388566905</v>
      </c>
      <c r="O12" s="11">
        <v>36.922057360639961</v>
      </c>
      <c r="P12" s="11">
        <v>35.726716352111147</v>
      </c>
      <c r="Q12" s="11">
        <v>32.788147679993145</v>
      </c>
      <c r="R12" s="11"/>
      <c r="S12" s="11">
        <f t="shared" si="2"/>
        <v>-4.1339096806468163</v>
      </c>
      <c r="T12" s="11">
        <v>14.019814975367476</v>
      </c>
      <c r="U12" s="11">
        <f t="shared" si="3"/>
        <v>9.8859052947206596</v>
      </c>
      <c r="W12" s="10" t="str">
        <f>name!E8</f>
        <v>Skilled trades occupations</v>
      </c>
      <c r="X12" s="11">
        <v>5.9336264962775855</v>
      </c>
      <c r="Y12" s="11">
        <v>6.1025753825721605</v>
      </c>
      <c r="Z12" s="11">
        <v>5.5570877893944521</v>
      </c>
      <c r="AA12" s="11">
        <v>5.9409089666104684</v>
      </c>
      <c r="AB12" s="11">
        <v>6.4963039094203676</v>
      </c>
      <c r="AC12" s="11"/>
      <c r="AD12" s="11">
        <f t="shared" si="4"/>
        <v>0.93921612002591548</v>
      </c>
      <c r="AE12" s="11">
        <v>3.5826928762642916</v>
      </c>
      <c r="AF12" s="11">
        <f t="shared" si="5"/>
        <v>4.5219089962902075</v>
      </c>
    </row>
    <row r="13" spans="1:32" x14ac:dyDescent="0.2">
      <c r="A13" t="str">
        <f>name!E9</f>
        <v>Caring, leisure and other service occupations</v>
      </c>
      <c r="B13" s="11">
        <v>44.91967262356642</v>
      </c>
      <c r="C13" s="11">
        <v>43.121490633060986</v>
      </c>
      <c r="D13" s="11">
        <v>41.888428213423794</v>
      </c>
      <c r="E13" s="11">
        <v>43.60754035994271</v>
      </c>
      <c r="F13" s="11">
        <v>46.790461761284753</v>
      </c>
      <c r="G13" s="11"/>
      <c r="H13" s="11">
        <f t="shared" si="0"/>
        <v>4.9020335478609596</v>
      </c>
      <c r="I13" s="11">
        <v>24.489851387970507</v>
      </c>
      <c r="J13" s="11">
        <f>SUM(H13:I13)</f>
        <v>29.391884935831467</v>
      </c>
      <c r="L13" s="10" t="str">
        <f>name!E9</f>
        <v>Caring, leisure and other service occupations</v>
      </c>
      <c r="M13" s="11">
        <v>7.7412887523358869</v>
      </c>
      <c r="N13" s="11">
        <v>7.7635077164332849</v>
      </c>
      <c r="O13" s="11">
        <v>7.9403237916211706</v>
      </c>
      <c r="P13" s="11">
        <v>8.7771119706506031</v>
      </c>
      <c r="Q13" s="11">
        <v>9.9706470354619956</v>
      </c>
      <c r="R13" s="11"/>
      <c r="S13" s="11">
        <f t="shared" si="2"/>
        <v>2.030323243840825</v>
      </c>
      <c r="T13" s="11">
        <v>4.0020635393072421</v>
      </c>
      <c r="U13" s="11">
        <f>SUM(S13:T13)</f>
        <v>6.0323867831480671</v>
      </c>
      <c r="W13" s="10" t="str">
        <f>name!E9</f>
        <v>Caring, leisure and other service occupations</v>
      </c>
      <c r="X13" s="11">
        <v>37.178383871230508</v>
      </c>
      <c r="Y13" s="11">
        <v>35.357982916627712</v>
      </c>
      <c r="Z13" s="11">
        <v>33.948104421802618</v>
      </c>
      <c r="AA13" s="11">
        <v>34.830428389292102</v>
      </c>
      <c r="AB13" s="11">
        <v>36.819814725822781</v>
      </c>
      <c r="AC13" s="11"/>
      <c r="AD13" s="11">
        <f t="shared" si="4"/>
        <v>2.8717103040201621</v>
      </c>
      <c r="AE13" s="11">
        <v>20.487787848663274</v>
      </c>
      <c r="AF13" s="11">
        <f>SUM(AD13:AE13)</f>
        <v>23.359498152683436</v>
      </c>
    </row>
    <row r="14" spans="1:32" x14ac:dyDescent="0.2">
      <c r="A14" t="str">
        <f>name!E10</f>
        <v>Sales and customer service occupations</v>
      </c>
      <c r="B14" s="11">
        <v>40.498018510158531</v>
      </c>
      <c r="C14" s="11">
        <v>38.598168210536627</v>
      </c>
      <c r="D14" s="11">
        <v>37.965765808197048</v>
      </c>
      <c r="E14" s="11">
        <v>37.851495999600374</v>
      </c>
      <c r="F14" s="11">
        <v>38.350396663782462</v>
      </c>
      <c r="G14" s="11"/>
      <c r="H14" s="11">
        <f t="shared" si="0"/>
        <v>0.38463085558541366</v>
      </c>
      <c r="I14" s="11">
        <v>17.431634697839904</v>
      </c>
      <c r="J14" s="11">
        <f t="shared" si="1"/>
        <v>17.816265553425318</v>
      </c>
      <c r="L14" s="10" t="str">
        <f>name!E10</f>
        <v>Sales and customer service occupations</v>
      </c>
      <c r="M14" s="11">
        <v>15.740608620586549</v>
      </c>
      <c r="N14" s="11">
        <v>15.911000748926877</v>
      </c>
      <c r="O14" s="11">
        <v>15.949038974178904</v>
      </c>
      <c r="P14" s="11">
        <v>16.626022802355177</v>
      </c>
      <c r="Q14" s="11">
        <v>17.612157324707368</v>
      </c>
      <c r="R14" s="11"/>
      <c r="S14" s="11">
        <f t="shared" si="2"/>
        <v>1.6631183505284639</v>
      </c>
      <c r="T14" s="11">
        <v>5.7550207366493353</v>
      </c>
      <c r="U14" s="11">
        <f t="shared" ref="U14:U15" si="6">SUM(S14:T14)</f>
        <v>7.4181390871777992</v>
      </c>
      <c r="W14" s="10" t="str">
        <f>name!E10</f>
        <v>Sales and customer service occupations</v>
      </c>
      <c r="X14" s="11">
        <v>24.757409889571989</v>
      </c>
      <c r="Y14" s="11">
        <v>22.687167461609764</v>
      </c>
      <c r="Z14" s="11">
        <v>22.016726834018129</v>
      </c>
      <c r="AA14" s="11">
        <v>21.225473197245218</v>
      </c>
      <c r="AB14" s="11">
        <v>20.738239339075097</v>
      </c>
      <c r="AC14" s="11"/>
      <c r="AD14" s="11">
        <f t="shared" si="4"/>
        <v>-1.2784874949430325</v>
      </c>
      <c r="AE14" s="11">
        <v>11.676613961190572</v>
      </c>
      <c r="AF14" s="11">
        <f t="shared" ref="AF14:AF15" si="7">SUM(AD14:AE14)</f>
        <v>10.39812646624754</v>
      </c>
    </row>
    <row r="15" spans="1:32" x14ac:dyDescent="0.2">
      <c r="A15" t="str">
        <f>name!E11</f>
        <v>Process, plant and machine operatives</v>
      </c>
      <c r="B15" s="11">
        <v>34.940197300073166</v>
      </c>
      <c r="C15" s="11">
        <v>31.766204848439521</v>
      </c>
      <c r="D15" s="11">
        <v>29.549440614790999</v>
      </c>
      <c r="E15" s="11">
        <v>32.863666859158556</v>
      </c>
      <c r="F15" s="11">
        <v>31.436965780307702</v>
      </c>
      <c r="G15" s="11"/>
      <c r="H15" s="11">
        <f t="shared" si="0"/>
        <v>1.8875251655167027</v>
      </c>
      <c r="I15" s="11">
        <v>14.756191374921571</v>
      </c>
      <c r="J15" s="11">
        <f t="shared" si="1"/>
        <v>16.643716540438273</v>
      </c>
      <c r="L15" s="10" t="str">
        <f>name!E11</f>
        <v>Process, plant and machine operatives</v>
      </c>
      <c r="M15" s="11">
        <v>29.376368803881</v>
      </c>
      <c r="N15" s="11">
        <v>26.393123008027274</v>
      </c>
      <c r="O15" s="11">
        <v>24.726359360323585</v>
      </c>
      <c r="P15" s="11">
        <v>26.683987654631657</v>
      </c>
      <c r="Q15" s="11">
        <v>25.253163305440047</v>
      </c>
      <c r="R15" s="11"/>
      <c r="S15" s="11">
        <f t="shared" si="2"/>
        <v>0.52680394511646256</v>
      </c>
      <c r="T15" s="11">
        <v>11.553221607496868</v>
      </c>
      <c r="U15" s="11">
        <f t="shared" si="6"/>
        <v>12.08002555261333</v>
      </c>
      <c r="W15" s="10" t="str">
        <f>name!E11</f>
        <v>Process, plant and machine operatives</v>
      </c>
      <c r="X15" s="11">
        <v>5.5638284961921478</v>
      </c>
      <c r="Y15" s="11">
        <v>5.3730818404122278</v>
      </c>
      <c r="Z15" s="11">
        <v>4.8230812544674313</v>
      </c>
      <c r="AA15" s="11">
        <v>6.1796792045269235</v>
      </c>
      <c r="AB15" s="11">
        <v>6.183802474867643</v>
      </c>
      <c r="AC15" s="11"/>
      <c r="AD15" s="11">
        <f t="shared" si="4"/>
        <v>1.3607212204002117</v>
      </c>
      <c r="AE15" s="11">
        <v>3.2029697674247037</v>
      </c>
      <c r="AF15" s="11">
        <f t="shared" si="7"/>
        <v>4.5636909878249154</v>
      </c>
    </row>
    <row r="16" spans="1:32" x14ac:dyDescent="0.2">
      <c r="A16" t="str">
        <f>name!E12</f>
        <v>Elementary occupations</v>
      </c>
      <c r="B16" s="11">
        <v>62.124069020818567</v>
      </c>
      <c r="C16" s="11">
        <v>54.991763619167934</v>
      </c>
      <c r="D16" s="11">
        <v>50.255387828079435</v>
      </c>
      <c r="E16" s="11">
        <v>49.022530231416042</v>
      </c>
      <c r="F16" s="11">
        <v>45.946569586231469</v>
      </c>
      <c r="G16" s="11"/>
      <c r="H16" s="11">
        <f t="shared" si="0"/>
        <v>-4.3088182418479661</v>
      </c>
      <c r="I16" s="11">
        <v>22.814723095329615</v>
      </c>
      <c r="J16" s="11">
        <f>SUM(H16:I16)</f>
        <v>18.505904853481649</v>
      </c>
      <c r="L16" s="10" t="str">
        <f>name!E12</f>
        <v>Elementary occupations</v>
      </c>
      <c r="M16" s="11">
        <v>33.203912251708068</v>
      </c>
      <c r="N16" s="11">
        <v>28.368926100708389</v>
      </c>
      <c r="O16" s="11">
        <v>27.14361752240027</v>
      </c>
      <c r="P16" s="11">
        <v>27.371807097632534</v>
      </c>
      <c r="Q16" s="11">
        <v>26.179113888281165</v>
      </c>
      <c r="R16" s="11"/>
      <c r="S16" s="11">
        <f t="shared" si="2"/>
        <v>-0.96450363411910445</v>
      </c>
      <c r="T16" s="11">
        <v>10.555469658390713</v>
      </c>
      <c r="U16" s="11">
        <f>SUM(S16:T16)</f>
        <v>9.5909660242716086</v>
      </c>
      <c r="W16" s="10" t="str">
        <f>name!E12</f>
        <v>Elementary occupations</v>
      </c>
      <c r="X16" s="11">
        <v>28.920156769110427</v>
      </c>
      <c r="Y16" s="11">
        <v>26.622837518459566</v>
      </c>
      <c r="Z16" s="11">
        <v>23.111770305679116</v>
      </c>
      <c r="AA16" s="11">
        <v>21.650723133783551</v>
      </c>
      <c r="AB16" s="11">
        <v>19.76745569795029</v>
      </c>
      <c r="AC16" s="11"/>
      <c r="AD16" s="11">
        <f t="shared" si="4"/>
        <v>-3.3443146077288262</v>
      </c>
      <c r="AE16" s="11">
        <v>12.259253436938895</v>
      </c>
      <c r="AF16" s="11">
        <f>SUM(AD16:AE16)</f>
        <v>8.9149388292100689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452.46</v>
      </c>
      <c r="C18" s="34">
        <f>SUM(C8:C16)</f>
        <v>441.90600000000046</v>
      </c>
      <c r="D18" s="34">
        <f>SUM(D8:D16)</f>
        <v>442.73500000000007</v>
      </c>
      <c r="E18" s="34">
        <f>SUM(E8:E16)</f>
        <v>447.64700000000005</v>
      </c>
      <c r="F18" s="34">
        <f>SUM(F8:F16)</f>
        <v>461.7600000000001</v>
      </c>
      <c r="G18" s="11"/>
      <c r="H18" s="34">
        <f>SUM(H8:H16)</f>
        <v>19.025000000000038</v>
      </c>
      <c r="I18" s="34">
        <f>SUM(I8:I16)</f>
        <v>218.80058849560294</v>
      </c>
      <c r="J18" s="34">
        <f>SUM(H18:I18)</f>
        <v>237.82558849560297</v>
      </c>
      <c r="L18" s="231" t="str">
        <f>name!E3</f>
        <v>All occupations</v>
      </c>
      <c r="M18" s="34">
        <f>SUM(M8:M16)</f>
        <v>235.49393655310604</v>
      </c>
      <c r="N18" s="34">
        <f>SUM(N8:N16)</f>
        <v>227.92835907676925</v>
      </c>
      <c r="O18" s="34">
        <f>SUM(O8:O16)</f>
        <v>229.29181016221582</v>
      </c>
      <c r="P18" s="34">
        <f>SUM(P8:P16)</f>
        <v>230.97710438148155</v>
      </c>
      <c r="Q18" s="34">
        <f>SUM(Q8:Q16)</f>
        <v>235.9099525533141</v>
      </c>
      <c r="R18" s="11"/>
      <c r="S18" s="34">
        <f>SUM(S8:S16)</f>
        <v>6.6181423910982842</v>
      </c>
      <c r="T18" s="34">
        <f>SUM(T8:T16)</f>
        <v>93.992331381158863</v>
      </c>
      <c r="U18" s="34">
        <f>SUM(S18:T18)</f>
        <v>100.61047377225715</v>
      </c>
      <c r="W18" s="231" t="str">
        <f>name!E3</f>
        <v>All occupations</v>
      </c>
      <c r="X18" s="34">
        <f>SUM(X8:X16)</f>
        <v>216.96606344689394</v>
      </c>
      <c r="Y18" s="34">
        <f>SUM(Y8:Y16)</f>
        <v>213.97764092323101</v>
      </c>
      <c r="Z18" s="34">
        <f>SUM(Z8:Z16)</f>
        <v>213.44318983778408</v>
      </c>
      <c r="AA18" s="34">
        <f>SUM(AA8:AA16)</f>
        <v>216.66989561851858</v>
      </c>
      <c r="AB18" s="34">
        <f>SUM(AB8:AB16)</f>
        <v>225.85004744668589</v>
      </c>
      <c r="AC18" s="11"/>
      <c r="AD18" s="34">
        <f>SUM(AD8:AD16)</f>
        <v>12.40685760890177</v>
      </c>
      <c r="AE18" s="34">
        <f>SUM(AE8:AE16)</f>
        <v>124.80825711444409</v>
      </c>
      <c r="AF18" s="34">
        <f>SUM(AD18:AE18)</f>
        <v>137.21511472334586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8.853985708218099</v>
      </c>
      <c r="C26" s="18">
        <f t="shared" si="8"/>
        <v>9.8807966709191462</v>
      </c>
      <c r="D26" s="18">
        <f t="shared" si="8"/>
        <v>10.295578072162193</v>
      </c>
      <c r="E26" s="18">
        <f t="shared" si="8"/>
        <v>10.338131677063449</v>
      </c>
      <c r="F26" s="18">
        <f t="shared" si="8"/>
        <v>11.271273574934519</v>
      </c>
      <c r="G26" s="11"/>
      <c r="H26" s="40">
        <f>IF(D8&gt;0,(H8/D8)*100,0)</f>
        <v>14.181227655069753</v>
      </c>
      <c r="I26" s="40">
        <f>IF(D8&gt;0,(I8/D8)*100,0)</f>
        <v>56.893489288415935</v>
      </c>
      <c r="J26" s="40">
        <f>IF(D8&gt;0,(J8/D8)*100,0)</f>
        <v>71.074716943485683</v>
      </c>
      <c r="L26" t="str">
        <f>$A$8</f>
        <v>Managers, directors and senior officials</v>
      </c>
      <c r="M26" s="18">
        <f t="shared" ref="M26:Q26" si="9">M8/M$18*100</f>
        <v>10.852093859527393</v>
      </c>
      <c r="N26" s="18">
        <f t="shared" si="9"/>
        <v>11.763029976057956</v>
      </c>
      <c r="O26" s="18">
        <f t="shared" si="9"/>
        <v>12.289145943802772</v>
      </c>
      <c r="P26" s="18">
        <f t="shared" si="9"/>
        <v>12.087335977809941</v>
      </c>
      <c r="Q26" s="18">
        <f t="shared" si="9"/>
        <v>12.826784603587313</v>
      </c>
      <c r="R26" s="11"/>
      <c r="S26" s="40">
        <f>IF(O8&gt;0,(S8/O8)*100,0)</f>
        <v>7.3875218296205443</v>
      </c>
      <c r="T26" s="40">
        <f>IF(O8&gt;0,(T8/O8)*100,0)</f>
        <v>49.448820364060289</v>
      </c>
      <c r="U26" s="40">
        <f>IF(O8&gt;0,(U8/O8)*100,0)</f>
        <v>56.836342193680842</v>
      </c>
      <c r="W26" t="str">
        <f>$A$8</f>
        <v>Managers, directors and senior officials</v>
      </c>
      <c r="X26" s="18">
        <f t="shared" ref="X26:AB26" si="10">X8/X$18*100</f>
        <v>6.685248594518062</v>
      </c>
      <c r="Y26" s="18">
        <f t="shared" si="10"/>
        <v>7.8758472435448752</v>
      </c>
      <c r="Z26" s="18">
        <f t="shared" si="10"/>
        <v>8.1539834571402423</v>
      </c>
      <c r="AA26" s="18">
        <f t="shared" si="10"/>
        <v>8.4734234156564145</v>
      </c>
      <c r="AB26" s="18">
        <f t="shared" si="10"/>
        <v>9.6464763383863659</v>
      </c>
      <c r="AC26" s="11"/>
      <c r="AD26" s="40">
        <f>IF(Z8&gt;0,(AD8/Z8)*100,0)</f>
        <v>25.180522747821609</v>
      </c>
      <c r="AE26" s="40">
        <f>IF(Z8&gt;0,(AE8/Z8)*100,0)</f>
        <v>68.946720981210817</v>
      </c>
      <c r="AF26" s="40">
        <f>IF(Z8&gt;0,(AF8/Z8)*100,0)</f>
        <v>94.127243729032429</v>
      </c>
    </row>
    <row r="27" spans="1:32" x14ac:dyDescent="0.2">
      <c r="A27" t="str">
        <f>$A$9</f>
        <v>Professional occupations</v>
      </c>
      <c r="B27" s="18">
        <f t="shared" si="8"/>
        <v>16.594862284038452</v>
      </c>
      <c r="C27" s="18">
        <f t="shared" si="8"/>
        <v>18.445002525561677</v>
      </c>
      <c r="D27" s="18">
        <f t="shared" si="8"/>
        <v>19.718091025290761</v>
      </c>
      <c r="E27" s="18">
        <f t="shared" si="8"/>
        <v>20.777081712202122</v>
      </c>
      <c r="F27" s="18">
        <f t="shared" si="8"/>
        <v>22.394938687571493</v>
      </c>
      <c r="G27" s="11"/>
      <c r="H27" s="40">
        <f t="shared" ref="H27:H36" si="11">IF(D9&gt;0,(H9/D9)*100,0)</f>
        <v>18.456109267127268</v>
      </c>
      <c r="I27" s="40">
        <f t="shared" ref="I27:I36" si="12">IF(D9&gt;0,(I9/D9)*100,0)</f>
        <v>52.508007235553947</v>
      </c>
      <c r="J27" s="40">
        <f t="shared" ref="J27:J36" si="13">IF(D9&gt;0,(J9/D9)*100,0)</f>
        <v>70.964116502681208</v>
      </c>
      <c r="L27" t="str">
        <f>$A$9</f>
        <v>Professional occupations</v>
      </c>
      <c r="M27" s="18">
        <f t="shared" ref="M27:Q27" si="14">M9/M$18*100</f>
        <v>15.337256519421338</v>
      </c>
      <c r="N27" s="18">
        <f t="shared" si="14"/>
        <v>17.346994877318146</v>
      </c>
      <c r="O27" s="18">
        <f t="shared" si="14"/>
        <v>18.298829555296084</v>
      </c>
      <c r="P27" s="18">
        <f t="shared" si="14"/>
        <v>19.061886774119024</v>
      </c>
      <c r="Q27" s="18">
        <f t="shared" si="14"/>
        <v>20.009632073279384</v>
      </c>
      <c r="R27" s="11"/>
      <c r="S27" s="40">
        <f t="shared" ref="S27:S34" si="15">IF(O9&gt;0,(S9/O9)*100,0)</f>
        <v>12.50543717278747</v>
      </c>
      <c r="T27" s="40">
        <f t="shared" ref="T27:T34" si="16">IF(O9&gt;0,(T9/O9)*100,0)</f>
        <v>41.161470691473284</v>
      </c>
      <c r="U27" s="40">
        <f t="shared" ref="U27:U34" si="17">IF(O9&gt;0,(U9/O9)*100,0)</f>
        <v>53.66690786426075</v>
      </c>
      <c r="W27" t="str">
        <f>$A$9</f>
        <v>Professional occupations</v>
      </c>
      <c r="X27" s="18">
        <f t="shared" ref="X27:AB27" si="18">X9/X$18*100</f>
        <v>17.95986161820419</v>
      </c>
      <c r="Y27" s="18">
        <f t="shared" si="18"/>
        <v>19.614597070291129</v>
      </c>
      <c r="Z27" s="18">
        <f t="shared" si="18"/>
        <v>21.242735741273002</v>
      </c>
      <c r="AA27" s="18">
        <f t="shared" si="18"/>
        <v>22.605534894944807</v>
      </c>
      <c r="AB27" s="18">
        <f t="shared" si="18"/>
        <v>24.886492603829119</v>
      </c>
      <c r="AC27" s="11"/>
      <c r="AD27" s="40">
        <f t="shared" ref="AD27:AD34" si="19">IF(Z9&gt;0,(AD9/Z9)*100,0)</f>
        <v>23.962729487611288</v>
      </c>
      <c r="AE27" s="40">
        <f t="shared" ref="AE27:AE34" si="20">IF(Z9&gt;0,(AE9/Z9)*100,0)</f>
        <v>63.007840964508219</v>
      </c>
      <c r="AF27" s="40">
        <f t="shared" ref="AF27:AF34" si="21">IF(Z9&gt;0,(AF9/Z9)*100,0)</f>
        <v>86.970570452119517</v>
      </c>
    </row>
    <row r="28" spans="1:32" x14ac:dyDescent="0.2">
      <c r="A28" t="str">
        <f>$A$10</f>
        <v>Associate professional occupations</v>
      </c>
      <c r="B28" s="18">
        <f t="shared" si="8"/>
        <v>10.336536261643676</v>
      </c>
      <c r="C28" s="18">
        <f t="shared" si="8"/>
        <v>11.20295336892158</v>
      </c>
      <c r="D28" s="18">
        <f t="shared" si="8"/>
        <v>12.074385134646464</v>
      </c>
      <c r="E28" s="18">
        <f t="shared" si="8"/>
        <v>11.501884083062434</v>
      </c>
      <c r="F28" s="18">
        <f t="shared" si="8"/>
        <v>12.053821336225976</v>
      </c>
      <c r="G28" s="11"/>
      <c r="H28" s="40">
        <f t="shared" si="11"/>
        <v>4.1195251939423514</v>
      </c>
      <c r="I28" s="40">
        <f t="shared" si="12"/>
        <v>46.016899279719574</v>
      </c>
      <c r="J28" s="40">
        <f t="shared" si="13"/>
        <v>50.136424473661926</v>
      </c>
      <c r="L28" t="str">
        <f>$A$10</f>
        <v>Associate professional occupations</v>
      </c>
      <c r="M28" s="18">
        <f t="shared" ref="M28:Q28" si="22">M10/M$18*100</f>
        <v>10.412020254455969</v>
      </c>
      <c r="N28" s="18">
        <f t="shared" si="22"/>
        <v>11.527836156809133</v>
      </c>
      <c r="O28" s="18">
        <f t="shared" si="22"/>
        <v>12.266504417160151</v>
      </c>
      <c r="P28" s="18">
        <f t="shared" si="22"/>
        <v>11.188993861083549</v>
      </c>
      <c r="Q28" s="18">
        <f t="shared" si="22"/>
        <v>11.258285925323912</v>
      </c>
      <c r="R28" s="11"/>
      <c r="S28" s="40">
        <f t="shared" si="15"/>
        <v>-5.5701771407825609</v>
      </c>
      <c r="T28" s="40">
        <f t="shared" si="16"/>
        <v>34.993339351184709</v>
      </c>
      <c r="U28" s="40">
        <f t="shared" si="17"/>
        <v>29.423162210402147</v>
      </c>
      <c r="W28" t="str">
        <f>$A$10</f>
        <v>Associate professional occupations</v>
      </c>
      <c r="X28" s="18">
        <f t="shared" ref="X28:AB28" si="23">X10/X$18*100</f>
        <v>10.254606293741272</v>
      </c>
      <c r="Y28" s="18">
        <f t="shared" si="23"/>
        <v>10.856889170737128</v>
      </c>
      <c r="Z28" s="18">
        <f t="shared" si="23"/>
        <v>11.868000578230726</v>
      </c>
      <c r="AA28" s="18">
        <f t="shared" si="23"/>
        <v>11.835435162023574</v>
      </c>
      <c r="AB28" s="18">
        <f t="shared" si="23"/>
        <v>12.884791810494725</v>
      </c>
      <c r="AC28" s="11"/>
      <c r="AD28" s="40">
        <f t="shared" si="19"/>
        <v>14.878228641690708</v>
      </c>
      <c r="AE28" s="40">
        <f t="shared" si="20"/>
        <v>58.256616054564446</v>
      </c>
      <c r="AF28" s="40">
        <f t="shared" si="21"/>
        <v>73.134844696255158</v>
      </c>
    </row>
    <row r="29" spans="1:32" x14ac:dyDescent="0.2">
      <c r="A29" t="str">
        <f>$A$11</f>
        <v>Administrative and secretarial occupations</v>
      </c>
      <c r="B29" s="18">
        <f t="shared" si="8"/>
        <v>12.283363803430039</v>
      </c>
      <c r="C29" s="18">
        <f t="shared" si="8"/>
        <v>11.58464506161692</v>
      </c>
      <c r="D29" s="18">
        <f t="shared" si="8"/>
        <v>12.255250992351856</v>
      </c>
      <c r="E29" s="18">
        <f t="shared" si="8"/>
        <v>11.585017415331397</v>
      </c>
      <c r="F29" s="18">
        <f t="shared" si="8"/>
        <v>10.575694619169115</v>
      </c>
      <c r="G29" s="11"/>
      <c r="H29" s="40">
        <f t="shared" si="11"/>
        <v>-9.9965525254463277</v>
      </c>
      <c r="I29" s="40">
        <f t="shared" si="12"/>
        <v>46.691509080041797</v>
      </c>
      <c r="J29" s="40">
        <f t="shared" si="13"/>
        <v>36.694956554595471</v>
      </c>
      <c r="L29" t="str">
        <f>$A$11</f>
        <v>Administrative and secretarial occupations</v>
      </c>
      <c r="M29" s="18">
        <f t="shared" ref="M29:Q29" si="24">M11/M$18*100</f>
        <v>7.0851892167191552</v>
      </c>
      <c r="N29" s="18">
        <f t="shared" si="24"/>
        <v>6.7626360370986056</v>
      </c>
      <c r="O29" s="18">
        <f t="shared" si="24"/>
        <v>8.0022921030094452</v>
      </c>
      <c r="P29" s="18">
        <f t="shared" si="24"/>
        <v>7.7929246592667454</v>
      </c>
      <c r="Q29" s="18">
        <f t="shared" si="24"/>
        <v>8.5129648472710944</v>
      </c>
      <c r="R29" s="11"/>
      <c r="S29" s="40">
        <f t="shared" si="15"/>
        <v>9.4521155573748867</v>
      </c>
      <c r="T29" s="40">
        <f t="shared" si="16"/>
        <v>38.479109065425071</v>
      </c>
      <c r="U29" s="40">
        <f t="shared" si="17"/>
        <v>47.931224622799959</v>
      </c>
      <c r="W29" t="str">
        <f>$A$11</f>
        <v>Administrative and secretarial occupations</v>
      </c>
      <c r="X29" s="18">
        <f t="shared" ref="X29:AB29" si="25">X11/X$18*100</f>
        <v>17.92543785347841</v>
      </c>
      <c r="Y29" s="18">
        <f t="shared" si="25"/>
        <v>16.721035011846091</v>
      </c>
      <c r="Z29" s="18">
        <f t="shared" si="25"/>
        <v>16.824001314270905</v>
      </c>
      <c r="AA29" s="18">
        <f t="shared" si="25"/>
        <v>15.627510729141566</v>
      </c>
      <c r="AB29" s="18">
        <f t="shared" si="25"/>
        <v>12.73030334349818</v>
      </c>
      <c r="AC29" s="11"/>
      <c r="AD29" s="40">
        <f t="shared" si="19"/>
        <v>-19.934145647528204</v>
      </c>
      <c r="AE29" s="40">
        <f t="shared" si="20"/>
        <v>50.887759926295232</v>
      </c>
      <c r="AF29" s="40">
        <f t="shared" si="21"/>
        <v>30.953614278767024</v>
      </c>
    </row>
    <row r="30" spans="1:32" x14ac:dyDescent="0.2">
      <c r="A30" t="str">
        <f>$A$12</f>
        <v>Skilled trades occupations</v>
      </c>
      <c r="B30" s="18">
        <f t="shared" si="8"/>
        <v>11.6001823553876</v>
      </c>
      <c r="C30" s="18">
        <f t="shared" si="8"/>
        <v>10.761384043470565</v>
      </c>
      <c r="D30" s="18">
        <f t="shared" si="8"/>
        <v>9.5947113171613729</v>
      </c>
      <c r="E30" s="18">
        <f t="shared" si="8"/>
        <v>9.308143541388997</v>
      </c>
      <c r="F30" s="18">
        <f t="shared" si="8"/>
        <v>8.5075475548799186</v>
      </c>
      <c r="G30" s="11"/>
      <c r="H30" s="40">
        <f t="shared" si="11"/>
        <v>-7.5206164091517813</v>
      </c>
      <c r="I30" s="40">
        <f t="shared" si="12"/>
        <v>41.437999256954214</v>
      </c>
      <c r="J30" s="40">
        <f t="shared" si="13"/>
        <v>33.917382847802436</v>
      </c>
      <c r="L30" t="str">
        <f>$A$12</f>
        <v>Skilled trades occupations</v>
      </c>
      <c r="M30" s="18">
        <f t="shared" ref="M30:Q30" si="26">M12/M$18*100</f>
        <v>19.768049772445469</v>
      </c>
      <c r="N30" s="18">
        <f t="shared" si="26"/>
        <v>18.186691009610225</v>
      </c>
      <c r="O30" s="18">
        <f t="shared" si="26"/>
        <v>16.102649865478806</v>
      </c>
      <c r="P30" s="18">
        <f t="shared" si="26"/>
        <v>15.467644054063879</v>
      </c>
      <c r="Q30" s="18">
        <f t="shared" si="26"/>
        <v>13.898586017723538</v>
      </c>
      <c r="R30" s="11"/>
      <c r="S30" s="40">
        <f t="shared" si="15"/>
        <v>-11.196314550590808</v>
      </c>
      <c r="T30" s="40">
        <f t="shared" si="16"/>
        <v>37.971380734360231</v>
      </c>
      <c r="U30" s="40">
        <f t="shared" si="17"/>
        <v>26.775066183769425</v>
      </c>
      <c r="W30" t="str">
        <f>$A$12</f>
        <v>Skilled trades occupations</v>
      </c>
      <c r="X30" s="18">
        <f t="shared" ref="X30:AB30" si="27">X12/X$18*100</f>
        <v>2.734817787635226</v>
      </c>
      <c r="Y30" s="18">
        <f t="shared" si="27"/>
        <v>2.8519687179659989</v>
      </c>
      <c r="Z30" s="18">
        <f t="shared" si="27"/>
        <v>2.6035442000364664</v>
      </c>
      <c r="AA30" s="18">
        <f t="shared" si="27"/>
        <v>2.7419171221969725</v>
      </c>
      <c r="AB30" s="18">
        <f t="shared" si="27"/>
        <v>2.87637925378514</v>
      </c>
      <c r="AC30" s="11"/>
      <c r="AD30" s="40">
        <f t="shared" si="19"/>
        <v>16.901228766232261</v>
      </c>
      <c r="AE30" s="40">
        <f t="shared" si="20"/>
        <v>64.470690621475541</v>
      </c>
      <c r="AF30" s="40">
        <f t="shared" si="21"/>
        <v>81.37191938770782</v>
      </c>
    </row>
    <row r="31" spans="1:32" x14ac:dyDescent="0.2">
      <c r="A31" t="str">
        <f>$A$13</f>
        <v>Caring, leisure and other service occupations</v>
      </c>
      <c r="B31" s="18">
        <f t="shared" si="8"/>
        <v>9.927877077214875</v>
      </c>
      <c r="C31" s="18">
        <f t="shared" si="8"/>
        <v>9.758068601254779</v>
      </c>
      <c r="D31" s="18">
        <f t="shared" si="8"/>
        <v>9.4612868224612434</v>
      </c>
      <c r="E31" s="18">
        <f t="shared" si="8"/>
        <v>9.7415017547180494</v>
      </c>
      <c r="F31" s="18">
        <f t="shared" si="8"/>
        <v>10.133069508247736</v>
      </c>
      <c r="G31" s="11"/>
      <c r="H31" s="40">
        <f t="shared" si="11"/>
        <v>11.702596055609524</v>
      </c>
      <c r="I31" s="40">
        <f t="shared" si="12"/>
        <v>58.464479171176819</v>
      </c>
      <c r="J31" s="40">
        <f t="shared" si="13"/>
        <v>70.167075226786338</v>
      </c>
      <c r="L31" t="str">
        <f>$A$13</f>
        <v>Caring, leisure and other service occupations</v>
      </c>
      <c r="M31" s="18">
        <f t="shared" ref="M31:Q31" si="28">M13/M$18*100</f>
        <v>3.2872560821073011</v>
      </c>
      <c r="N31" s="18">
        <f t="shared" si="28"/>
        <v>3.4061174958129867</v>
      </c>
      <c r="O31" s="18">
        <f t="shared" si="28"/>
        <v>3.462977498412906</v>
      </c>
      <c r="P31" s="18">
        <f t="shared" si="28"/>
        <v>3.7999922088183835</v>
      </c>
      <c r="Q31" s="18">
        <f t="shared" si="28"/>
        <v>4.2264630752315107</v>
      </c>
      <c r="R31" s="11"/>
      <c r="S31" s="40">
        <f t="shared" si="15"/>
        <v>25.56977898033923</v>
      </c>
      <c r="T31" s="40">
        <f t="shared" si="16"/>
        <v>50.401767539131335</v>
      </c>
      <c r="U31" s="40">
        <f t="shared" si="17"/>
        <v>75.971546519470564</v>
      </c>
      <c r="W31" t="str">
        <f>$A$13</f>
        <v>Caring, leisure and other service occupations</v>
      </c>
      <c r="X31" s="18">
        <f t="shared" ref="X31:AB31" si="29">X13/X$18*100</f>
        <v>17.135575619792974</v>
      </c>
      <c r="Y31" s="18">
        <f t="shared" si="29"/>
        <v>16.524148394230188</v>
      </c>
      <c r="Z31" s="18">
        <f t="shared" si="29"/>
        <v>15.904983638786055</v>
      </c>
      <c r="AA31" s="18">
        <f t="shared" si="29"/>
        <v>16.075342765021933</v>
      </c>
      <c r="AB31" s="18">
        <f t="shared" si="29"/>
        <v>16.302770418728585</v>
      </c>
      <c r="AC31" s="11"/>
      <c r="AD31" s="40">
        <f t="shared" si="19"/>
        <v>8.4591182716400883</v>
      </c>
      <c r="AE31" s="40">
        <f t="shared" si="20"/>
        <v>60.350314686511112</v>
      </c>
      <c r="AF31" s="40">
        <f t="shared" si="21"/>
        <v>68.809432958151191</v>
      </c>
    </row>
    <row r="32" spans="1:32" x14ac:dyDescent="0.2">
      <c r="A32" t="str">
        <f>$A$14</f>
        <v>Sales and customer service occupations</v>
      </c>
      <c r="B32" s="18">
        <f t="shared" si="8"/>
        <v>8.9506295606591824</v>
      </c>
      <c r="C32" s="18">
        <f t="shared" si="8"/>
        <v>8.7344748001920287</v>
      </c>
      <c r="D32" s="18">
        <f t="shared" si="8"/>
        <v>8.5752799774576314</v>
      </c>
      <c r="E32" s="18">
        <f t="shared" si="8"/>
        <v>8.4556572476974878</v>
      </c>
      <c r="F32" s="18">
        <f t="shared" si="8"/>
        <v>8.3052660827664706</v>
      </c>
      <c r="H32" s="40">
        <f t="shared" si="11"/>
        <v>1.013099162884183</v>
      </c>
      <c r="I32" s="40">
        <f t="shared" si="12"/>
        <v>45.914086880018381</v>
      </c>
      <c r="J32" s="40">
        <f t="shared" si="13"/>
        <v>46.927186042902555</v>
      </c>
      <c r="L32" t="str">
        <f>$A$14</f>
        <v>Sales and customer service occupations</v>
      </c>
      <c r="M32" s="18">
        <f t="shared" ref="M32:Q32" si="30">M14/M$18*100</f>
        <v>6.6840823381611347</v>
      </c>
      <c r="N32" s="18">
        <f t="shared" si="30"/>
        <v>6.9807025388919879</v>
      </c>
      <c r="O32" s="18">
        <f t="shared" si="30"/>
        <v>6.955782224797094</v>
      </c>
      <c r="P32" s="18">
        <f t="shared" si="30"/>
        <v>7.1981259124695125</v>
      </c>
      <c r="Q32" s="18">
        <f t="shared" si="30"/>
        <v>7.4656270895256682</v>
      </c>
      <c r="S32" s="40">
        <f t="shared" si="15"/>
        <v>10.42770259211863</v>
      </c>
      <c r="T32" s="40">
        <f t="shared" si="16"/>
        <v>36.083808848712259</v>
      </c>
      <c r="U32" s="40">
        <f t="shared" si="17"/>
        <v>46.511511440830894</v>
      </c>
      <c r="W32" t="str">
        <f>$A$14</f>
        <v>Sales and customer service occupations</v>
      </c>
      <c r="X32" s="18">
        <f t="shared" ref="X32:AB32" si="31">X14/X$18*100</f>
        <v>11.410729169463767</v>
      </c>
      <c r="Y32" s="18">
        <f t="shared" si="31"/>
        <v>10.602587898307219</v>
      </c>
      <c r="Z32" s="18">
        <f t="shared" si="31"/>
        <v>10.315028954894625</v>
      </c>
      <c r="AA32" s="18">
        <f t="shared" si="31"/>
        <v>9.7962262531459388</v>
      </c>
      <c r="AB32" s="18">
        <f t="shared" si="31"/>
        <v>9.1823046191613322</v>
      </c>
      <c r="AD32" s="40">
        <f t="shared" si="19"/>
        <v>-5.8068917536263225</v>
      </c>
      <c r="AE32" s="40">
        <f t="shared" si="20"/>
        <v>53.035194782673102</v>
      </c>
      <c r="AF32" s="40">
        <f t="shared" si="21"/>
        <v>47.228303029046778</v>
      </c>
    </row>
    <row r="33" spans="1:32" x14ac:dyDescent="0.2">
      <c r="A33" t="str">
        <f>$A$15</f>
        <v>Process, plant and machine operatives</v>
      </c>
      <c r="B33" s="18">
        <f t="shared" si="8"/>
        <v>7.7222731954367605</v>
      </c>
      <c r="C33" s="18">
        <f t="shared" si="8"/>
        <v>7.1884529398649226</v>
      </c>
      <c r="D33" s="18">
        <f t="shared" si="8"/>
        <v>6.6742951460334048</v>
      </c>
      <c r="E33" s="18">
        <f t="shared" si="8"/>
        <v>7.3414245731923931</v>
      </c>
      <c r="F33" s="18">
        <f t="shared" si="8"/>
        <v>6.8080747098725958</v>
      </c>
      <c r="G33" s="11"/>
      <c r="H33" s="40">
        <f t="shared" si="11"/>
        <v>6.3876849315783675</v>
      </c>
      <c r="I33" s="40">
        <f t="shared" si="12"/>
        <v>49.93729514979497</v>
      </c>
      <c r="J33" s="40">
        <f t="shared" si="13"/>
        <v>56.324980081373333</v>
      </c>
      <c r="L33" t="str">
        <f>$A$15</f>
        <v>Process, plant and machine operatives</v>
      </c>
      <c r="M33" s="18">
        <f t="shared" ref="M33:Q33" si="32">M15/M$18*100</f>
        <v>12.474363133870481</v>
      </c>
      <c r="N33" s="18">
        <f t="shared" si="32"/>
        <v>11.579569613423017</v>
      </c>
      <c r="O33" s="18">
        <f t="shared" si="32"/>
        <v>10.78379526195487</v>
      </c>
      <c r="P33" s="18">
        <f t="shared" si="32"/>
        <v>11.552654851261972</v>
      </c>
      <c r="Q33" s="18">
        <f t="shared" si="32"/>
        <v>10.704577332206023</v>
      </c>
      <c r="R33" s="11"/>
      <c r="S33" s="40">
        <f t="shared" si="15"/>
        <v>2.1305358279382722</v>
      </c>
      <c r="T33" s="40">
        <f t="shared" si="16"/>
        <v>46.72431326884054</v>
      </c>
      <c r="U33" s="40">
        <f t="shared" si="17"/>
        <v>48.854849096778814</v>
      </c>
      <c r="W33" t="str">
        <f>$A$15</f>
        <v>Process, plant and machine operatives</v>
      </c>
      <c r="X33" s="18">
        <f t="shared" ref="X33:AB33" si="33">X15/X$18*100</f>
        <v>2.5643773075847816</v>
      </c>
      <c r="Y33" s="18">
        <f t="shared" si="33"/>
        <v>2.5110482652437196</v>
      </c>
      <c r="Z33" s="18">
        <f t="shared" si="33"/>
        <v>2.2596557229738519</v>
      </c>
      <c r="AA33" s="18">
        <f t="shared" si="33"/>
        <v>2.8521171281714284</v>
      </c>
      <c r="AB33" s="18">
        <f t="shared" si="33"/>
        <v>2.7380124754356716</v>
      </c>
      <c r="AC33" s="11"/>
      <c r="AD33" s="40">
        <f t="shared" si="19"/>
        <v>28.212695341589551</v>
      </c>
      <c r="AE33" s="40">
        <f t="shared" si="20"/>
        <v>66.409201886406493</v>
      </c>
      <c r="AF33" s="40">
        <f t="shared" si="21"/>
        <v>94.621897227996044</v>
      </c>
    </row>
    <row r="34" spans="1:32" x14ac:dyDescent="0.2">
      <c r="A34" t="str">
        <f>$A$16</f>
        <v>Elementary occupations</v>
      </c>
      <c r="B34" s="18">
        <f t="shared" si="8"/>
        <v>13.730289753971306</v>
      </c>
      <c r="C34" s="18">
        <f t="shared" si="8"/>
        <v>12.444221988198368</v>
      </c>
      <c r="D34" s="18">
        <f t="shared" si="8"/>
        <v>11.351121512435075</v>
      </c>
      <c r="E34" s="18">
        <f t="shared" si="8"/>
        <v>10.95115799534366</v>
      </c>
      <c r="F34" s="18">
        <f t="shared" si="8"/>
        <v>9.9503139263321767</v>
      </c>
      <c r="G34" s="11"/>
      <c r="H34" s="40">
        <f t="shared" si="11"/>
        <v>-8.573843378919225</v>
      </c>
      <c r="I34" s="40">
        <f t="shared" si="12"/>
        <v>45.397566472628505</v>
      </c>
      <c r="J34" s="40">
        <f t="shared" si="13"/>
        <v>36.823723093709283</v>
      </c>
      <c r="L34" t="str">
        <f>$A$16</f>
        <v>Elementary occupations</v>
      </c>
      <c r="M34" s="18">
        <f t="shared" ref="M34:Q34" si="34">M16/M$18*100</f>
        <v>14.099688823291757</v>
      </c>
      <c r="N34" s="18">
        <f t="shared" si="34"/>
        <v>12.446422294977943</v>
      </c>
      <c r="O34" s="18">
        <f t="shared" si="34"/>
        <v>11.838023130087866</v>
      </c>
      <c r="P34" s="18">
        <f t="shared" si="34"/>
        <v>11.850441701107</v>
      </c>
      <c r="Q34" s="18">
        <f t="shared" si="34"/>
        <v>11.097079035851554</v>
      </c>
      <c r="R34" s="11"/>
      <c r="S34" s="40">
        <f t="shared" si="15"/>
        <v>-3.5533348984274031</v>
      </c>
      <c r="T34" s="40">
        <f t="shared" si="16"/>
        <v>38.887483032354886</v>
      </c>
      <c r="U34" s="40">
        <f t="shared" si="17"/>
        <v>35.334148133927485</v>
      </c>
      <c r="W34" t="str">
        <f>$A$16</f>
        <v>Elementary occupations</v>
      </c>
      <c r="X34" s="18">
        <f t="shared" ref="X34:AB34" si="35">X16/X$18*100</f>
        <v>13.329345755581318</v>
      </c>
      <c r="Y34" s="18">
        <f t="shared" si="35"/>
        <v>12.44187822783366</v>
      </c>
      <c r="Z34" s="18">
        <f t="shared" si="35"/>
        <v>10.828066392394136</v>
      </c>
      <c r="AA34" s="18">
        <f t="shared" si="35"/>
        <v>9.9924925296973672</v>
      </c>
      <c r="AB34" s="18">
        <f t="shared" si="35"/>
        <v>8.7524691366808725</v>
      </c>
      <c r="AC34" s="11"/>
      <c r="AD34" s="40">
        <f t="shared" si="19"/>
        <v>-14.470179322035959</v>
      </c>
      <c r="AE34" s="40">
        <f t="shared" si="20"/>
        <v>53.043333655520556</v>
      </c>
      <c r="AF34" s="40">
        <f t="shared" si="21"/>
        <v>38.573154333484595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4.2971529244356184</v>
      </c>
      <c r="I36" s="43">
        <f t="shared" si="12"/>
        <v>49.42021491312024</v>
      </c>
      <c r="J36" s="43">
        <f t="shared" si="13"/>
        <v>53.717367837555862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2.8863405048859718</v>
      </c>
      <c r="T36" s="43">
        <f t="shared" ref="T36" si="37">IF(O18&gt;0,(T18/O18)*100,0)</f>
        <v>40.992450325488129</v>
      </c>
      <c r="U36" s="43">
        <f t="shared" ref="U36" si="38">IF(O18&gt;0,(U18/O18)*100,0)</f>
        <v>43.878790830374101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5.8127212296306716</v>
      </c>
      <c r="AE36" s="43">
        <f t="shared" ref="AE36" si="40">IF(Z18&gt;0,(AE18/Z18)*100,0)</f>
        <v>58.473759321765115</v>
      </c>
      <c r="AF36" s="43">
        <f t="shared" ref="AF36" si="41">IF(Z18&gt;0,(AF18/Z18)*100,0)</f>
        <v>64.286480551395798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York and North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York and North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York and North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2.1764273322705252</v>
      </c>
      <c r="C46" s="18">
        <f t="shared" si="42"/>
        <v>4.3933253097768743</v>
      </c>
      <c r="D46" s="18">
        <f t="shared" si="42"/>
        <v>0.30362506357257679</v>
      </c>
      <c r="E46" s="18">
        <f t="shared" si="42"/>
        <v>1.1815099708119448</v>
      </c>
      <c r="F46" s="18">
        <f>IF(F$6-D$6 &lt;&gt; 0,(EXP(LN(F8/D8)/(F$6-D$6))-1)*100,0)</f>
        <v>0.88803125130969551</v>
      </c>
      <c r="H46" s="18">
        <f>IF($F$6-$D$6 &lt;&gt; 0,(EXP(LN(1+(H26/100))/($F$6-$D$6))-1)*100,0)</f>
        <v>0.88803125130969551</v>
      </c>
      <c r="I46" s="18">
        <f>IF($F$6-$D$6 &lt;&gt; 0,(EXP(LN(1+(I26/100))/($F$6-$D$6))-1)*100,0)</f>
        <v>3.0481805428195008</v>
      </c>
      <c r="J46" s="18">
        <f>IF($F$6-$D$6 &lt;&gt; 0,(EXP(LN(1+(J26/100))/($F$6-$D$6))-1)*100,0)</f>
        <v>3.6443714248501013</v>
      </c>
      <c r="L46" t="str">
        <f>$A$8</f>
        <v>Managers, directors and senior officials</v>
      </c>
      <c r="M46" s="18">
        <f t="shared" ref="M46:M54" si="43">IF(N$6-M$6 &lt;&gt; 0,(EXP(LN(N8/M8)/(N$6-M$6))-1)*100,0)</f>
        <v>1.2059566057657678</v>
      </c>
      <c r="N46" s="18">
        <f t="shared" ref="N46:N54" si="44">IF(O$6-N$6 &lt;&gt; 0,(EXP(LN(O8/N8)/(O$6-N$6))-1)*100,0)</f>
        <v>5.0975705919475534</v>
      </c>
      <c r="O46" s="18">
        <f t="shared" ref="O46:O54" si="45">IF(P$6-O$6 &lt;&gt; 0,(EXP(LN(P8/O8)/(P$6-O$6))-1)*100,0)</f>
        <v>-0.18452993858975031</v>
      </c>
      <c r="P46" s="18">
        <f t="shared" ref="P46:P54" si="46">IF(Q$6-P$6 &lt;&gt; 0,(EXP(LN(Q8/P8)/(Q$6-P$6))-1)*100,0)</f>
        <v>0.80833780518061449</v>
      </c>
      <c r="Q46" s="18">
        <f>IF(Q$6-O$6 &lt;&gt; 0,(EXP(LN(Q8/O8)/(Q$6-O$6))-1)*100,0)</f>
        <v>0.47628937077406341</v>
      </c>
      <c r="S46" s="18">
        <f>IF($F$6-$D$6 &lt;&gt; 0,(EXP(LN(1+(S26/100))/($F$6-$D$6))-1)*100,0)</f>
        <v>0.47628937077406341</v>
      </c>
      <c r="T46" s="18">
        <f>IF($F$6-$D$6 &lt;&gt; 0,(EXP(LN(1+(T26/100))/($F$6-$D$6))-1)*100,0)</f>
        <v>2.7147545674824469</v>
      </c>
      <c r="U46" s="18">
        <f>IF($F$6-$D$6 &lt;&gt; 0,(EXP(LN(1+(U26/100))/($F$6-$D$6))-1)*100,0)</f>
        <v>3.0456778235589121</v>
      </c>
      <c r="W46" t="str">
        <f>$A$8</f>
        <v>Managers, directors and senior officials</v>
      </c>
      <c r="X46" s="18">
        <f t="shared" ref="X46:X54" si="47">IF(Y$6-X$6 &lt;&gt; 0,(EXP(LN(Y8/X8)/(Y$6-X$6))-1)*100,0)</f>
        <v>3.8219250279863726</v>
      </c>
      <c r="Y46" s="18">
        <f t="shared" ref="Y46:Y54" si="48">IF(Z$6-Y$6 &lt;&gt; 0,(EXP(LN(Z8/Y8)/(Z$6-Y$6))-1)*100,0)</f>
        <v>3.2729182554079861</v>
      </c>
      <c r="Z46" s="18">
        <f t="shared" ref="Z46:Z54" si="49">IF(AA$6-Z$6 &lt;&gt; 0,(EXP(LN(AA8/Z8)/(AA$6-Z$6))-1)*100,0)</f>
        <v>1.0743764597735739</v>
      </c>
      <c r="AA46" s="18">
        <f t="shared" ref="AA46:AA54" si="50">IF(AB$6-AA$6 &lt;&gt; 0,(EXP(LN(AB8/AA8)/(AB$6-AA$6))-1)*100,0)</f>
        <v>1.7262747269805034</v>
      </c>
      <c r="AB46" s="18">
        <f>IF(AB$6-Z$6 &lt;&gt; 0,(EXP(LN(AB8/Z8)/(AB$6-Z$6))-1)*100,0)</f>
        <v>1.5085094675086896</v>
      </c>
      <c r="AD46" s="18">
        <f>IF($F$6-$D$6 &lt;&gt; 0,(EXP(LN(1+(AD26/100))/($F$6-$D$6))-1)*100,0)</f>
        <v>1.5085094675086896</v>
      </c>
      <c r="AE46" s="18">
        <f>IF($F$6-$D$6 &lt;&gt; 0,(EXP(LN(1+(AE26/100))/($F$6-$D$6))-1)*100,0)</f>
        <v>3.5579197444470578</v>
      </c>
      <c r="AF46" s="18">
        <f>IF($F$6-$D$6 &lt;&gt; 0,(EXP(LN(1+(AF26/100))/($F$6-$D$6))-1)*100,0)</f>
        <v>4.5215318118572601</v>
      </c>
    </row>
    <row r="47" spans="1:32" x14ac:dyDescent="0.2">
      <c r="A47" t="str">
        <f>$A$9</f>
        <v>Professional occupations</v>
      </c>
      <c r="B47" s="18">
        <f t="shared" si="42"/>
        <v>2.0736614212434112</v>
      </c>
      <c r="C47" s="18">
        <f t="shared" si="42"/>
        <v>7.1026227190674085</v>
      </c>
      <c r="D47" s="18">
        <f t="shared" si="42"/>
        <v>1.2750113619021786</v>
      </c>
      <c r="E47" s="18">
        <f t="shared" si="42"/>
        <v>1.0658879760577333</v>
      </c>
      <c r="F47" s="18">
        <f>IF(F$6-D$6 &lt;&gt; 0,(EXP(LN(F9/D9)/(F$6-D$6))-1)*100,0)</f>
        <v>1.1355477472365427</v>
      </c>
      <c r="H47" s="18">
        <f t="shared" ref="H47:J56" si="51">IF($F$6-$D$6 &lt;&gt; 0,(EXP(LN(1+(H27/100))/($F$6-$D$6))-1)*100,0)</f>
        <v>1.1355477472365427</v>
      </c>
      <c r="I47" s="18">
        <f t="shared" si="51"/>
        <v>2.8536029910388283</v>
      </c>
      <c r="J47" s="18">
        <f t="shared" si="51"/>
        <v>3.6399029784488057</v>
      </c>
      <c r="L47" t="str">
        <f>$A$9</f>
        <v>Professional occupations</v>
      </c>
      <c r="M47" s="18">
        <f t="shared" si="43"/>
        <v>2.2877912628718189</v>
      </c>
      <c r="N47" s="18">
        <f t="shared" si="44"/>
        <v>6.1180450594805258</v>
      </c>
      <c r="O47" s="18">
        <f t="shared" si="45"/>
        <v>0.96819504113885291</v>
      </c>
      <c r="P47" s="18">
        <f t="shared" si="46"/>
        <v>0.69897612944709309</v>
      </c>
      <c r="Q47" s="18">
        <f>IF(Q$6-O$6 &lt;&gt; 0,(EXP(LN(Q9/O9)/(Q$6-O$6))-1)*100,0)</f>
        <v>0.78863591221614016</v>
      </c>
      <c r="S47" s="18">
        <f t="shared" ref="S47:U47" si="52">IF($F$6-$D$6 &lt;&gt; 0,(EXP(LN(1+(S27/100))/($F$6-$D$6))-1)*100,0)</f>
        <v>0.78863591221614016</v>
      </c>
      <c r="T47" s="18">
        <f t="shared" si="52"/>
        <v>2.3248409565296946</v>
      </c>
      <c r="U47" s="18">
        <f t="shared" si="52"/>
        <v>2.9055244045974815</v>
      </c>
      <c r="W47" t="str">
        <f>$A$9</f>
        <v>Professional occupations</v>
      </c>
      <c r="X47" s="18">
        <f t="shared" si="47"/>
        <v>1.873973961637021</v>
      </c>
      <c r="Y47" s="18">
        <f t="shared" si="48"/>
        <v>8.0301459697389443</v>
      </c>
      <c r="Z47" s="18">
        <f t="shared" si="49"/>
        <v>1.5556575681611617</v>
      </c>
      <c r="AA47" s="18">
        <f t="shared" si="50"/>
        <v>1.3857811776417428</v>
      </c>
      <c r="AB47" s="18">
        <f>IF(AB$6-Z$6 &lt;&gt; 0,(EXP(LN(AB9/Z9)/(AB$6-Z$6))-1)*100,0)</f>
        <v>1.4423750443930627</v>
      </c>
      <c r="AD47" s="18">
        <f t="shared" ref="AD47:AF47" si="53">IF($F$6-$D$6 &lt;&gt; 0,(EXP(LN(1+(AD27/100))/($F$6-$D$6))-1)*100,0)</f>
        <v>1.4423750443930627</v>
      </c>
      <c r="AE47" s="18">
        <f t="shared" si="53"/>
        <v>3.3111588322864316</v>
      </c>
      <c r="AF47" s="18">
        <f t="shared" si="53"/>
        <v>4.2601191410420958</v>
      </c>
    </row>
    <row r="48" spans="1:32" x14ac:dyDescent="0.2">
      <c r="A48" t="str">
        <f>$A$10</f>
        <v>Associate professional occupations</v>
      </c>
      <c r="B48" s="18">
        <f t="shared" si="42"/>
        <v>1.4324231747954164</v>
      </c>
      <c r="C48" s="18">
        <f t="shared" si="42"/>
        <v>7.9807784163615114</v>
      </c>
      <c r="D48" s="18">
        <f t="shared" si="42"/>
        <v>-0.74802514123997188</v>
      </c>
      <c r="E48" s="18">
        <f t="shared" si="42"/>
        <v>0.78215475275356106</v>
      </c>
      <c r="F48" s="18">
        <f t="shared" ref="F48:F56" si="54">IF(F$6-D$6 &lt;&gt; 0,(EXP(LN(F10/D10)/(F$6-D$6))-1)*100,0)</f>
        <v>0.26949136988734246</v>
      </c>
      <c r="H48" s="18">
        <f t="shared" si="51"/>
        <v>0.26949136988734246</v>
      </c>
      <c r="I48" s="18">
        <f t="shared" si="51"/>
        <v>2.5557956030788365</v>
      </c>
      <c r="J48" s="18">
        <f t="shared" si="51"/>
        <v>2.7461927065131286</v>
      </c>
      <c r="L48" t="str">
        <f>$A$10</f>
        <v>Associate professional occupations</v>
      </c>
      <c r="M48" s="18">
        <f t="shared" si="43"/>
        <v>1.7437771398823187</v>
      </c>
      <c r="N48" s="18">
        <f t="shared" si="44"/>
        <v>7.0442153961450593</v>
      </c>
      <c r="O48" s="18">
        <f t="shared" si="45"/>
        <v>-1.6781319787779303</v>
      </c>
      <c r="P48" s="18">
        <f>IF(Q$6-P$6 &lt;&gt; 0,(EXP(LN(Q10/P10)/(Q$6-P$6))-1)*100,0)</f>
        <v>0.2734267803461643</v>
      </c>
      <c r="Q48" s="18">
        <f t="shared" ref="Q48:Q54" si="55">IF(Q$6-O$6 &lt;&gt; 0,(EXP(LN(Q10/O10)/(Q$6-O$6))-1)*100,0)</f>
        <v>-0.38135925558933081</v>
      </c>
      <c r="S48" s="18">
        <f t="shared" ref="S48:U48" si="56">IF($F$6-$D$6 &lt;&gt; 0,(EXP(LN(1+(S28/100))/($F$6-$D$6))-1)*100,0)</f>
        <v>-0.38135925558933081</v>
      </c>
      <c r="T48" s="18">
        <f t="shared" si="56"/>
        <v>2.0205097985699361</v>
      </c>
      <c r="U48" s="18">
        <f t="shared" si="56"/>
        <v>1.7343154427703178</v>
      </c>
      <c r="W48" t="str">
        <f>$A$10</f>
        <v>Associate professional occupations</v>
      </c>
      <c r="X48" s="18">
        <f t="shared" si="47"/>
        <v>1.0859390303159966</v>
      </c>
      <c r="Y48" s="18">
        <f t="shared" si="48"/>
        <v>9.0400549841954447</v>
      </c>
      <c r="Z48" s="18">
        <f t="shared" si="49"/>
        <v>0.24543128416043558</v>
      </c>
      <c r="AA48" s="18">
        <f t="shared" si="50"/>
        <v>1.2724877964923387</v>
      </c>
      <c r="AB48" s="18">
        <f t="shared" ref="AB48:AB54" si="57">IF(AB$6-Z$6 &lt;&gt; 0,(EXP(LN(AB10/Z10)/(AB$6-Z$6))-1)*100,0)</f>
        <v>0.9289717374459272</v>
      </c>
      <c r="AD48" s="18">
        <f t="shared" ref="AD48:AF48" si="58">IF($F$6-$D$6 &lt;&gt; 0,(EXP(LN(1+(AD28/100))/($F$6-$D$6))-1)*100,0)</f>
        <v>0.9289717374459272</v>
      </c>
      <c r="AE48" s="18">
        <f t="shared" si="58"/>
        <v>3.1076269757313257</v>
      </c>
      <c r="AF48" s="18">
        <f t="shared" si="58"/>
        <v>3.7271149780855772</v>
      </c>
    </row>
    <row r="49" spans="1:32" x14ac:dyDescent="0.2">
      <c r="A49" t="str">
        <f>$A$11</f>
        <v>Administrative and secretarial occupations</v>
      </c>
      <c r="B49" s="18">
        <f t="shared" si="42"/>
        <v>-2.0332318801902893</v>
      </c>
      <c r="C49" s="18">
        <f t="shared" si="42"/>
        <v>5.9872041286041844</v>
      </c>
      <c r="D49" s="18">
        <f t="shared" si="42"/>
        <v>-0.90008987779574001</v>
      </c>
      <c r="E49" s="18">
        <f t="shared" si="42"/>
        <v>-0.59933630297134277</v>
      </c>
      <c r="F49" s="18">
        <f t="shared" si="54"/>
        <v>-0.69968877387707185</v>
      </c>
      <c r="H49" s="18">
        <f t="shared" si="51"/>
        <v>-0.69968877387708295</v>
      </c>
      <c r="I49" s="18">
        <f t="shared" si="51"/>
        <v>2.587315434912929</v>
      </c>
      <c r="J49" s="18">
        <f t="shared" si="51"/>
        <v>2.1057420957223627</v>
      </c>
      <c r="L49" t="str">
        <f>$A$11</f>
        <v>Administrative and secretarial occupations</v>
      </c>
      <c r="M49" s="18">
        <f t="shared" si="43"/>
        <v>-1.9616938905198444</v>
      </c>
      <c r="N49" s="18">
        <f t="shared" si="44"/>
        <v>19.038806700209232</v>
      </c>
      <c r="O49" s="18">
        <f t="shared" si="45"/>
        <v>-0.38303790321341236</v>
      </c>
      <c r="P49" s="18">
        <f t="shared" si="46"/>
        <v>1.1010740415450249</v>
      </c>
      <c r="Q49" s="18">
        <f t="shared" si="55"/>
        <v>0.60392945650837859</v>
      </c>
      <c r="S49" s="18">
        <f t="shared" ref="S49:U49" si="59">IF($F$6-$D$6 &lt;&gt; 0,(EXP(LN(1+(S29/100))/($F$6-$D$6))-1)*100,0)</f>
        <v>0.60392945650837859</v>
      </c>
      <c r="T49" s="18">
        <f t="shared" si="59"/>
        <v>2.1940515503524161</v>
      </c>
      <c r="U49" s="18">
        <f t="shared" si="59"/>
        <v>2.6448876038442259</v>
      </c>
      <c r="W49" t="str">
        <f>$A$11</f>
        <v>Administrative and secretarial occupations</v>
      </c>
      <c r="X49" s="18">
        <f t="shared" si="47"/>
        <v>-2.0639706448463357</v>
      </c>
      <c r="Y49" s="18">
        <f t="shared" si="48"/>
        <v>0.36448140063152223</v>
      </c>
      <c r="Z49" s="18">
        <f t="shared" si="49"/>
        <v>-1.1685068588136338</v>
      </c>
      <c r="AA49" s="18">
        <f t="shared" si="50"/>
        <v>-1.6222114261363885</v>
      </c>
      <c r="AB49" s="18">
        <f t="shared" si="57"/>
        <v>-1.4712084678278226</v>
      </c>
      <c r="AD49" s="18">
        <f t="shared" ref="AD49:AF49" si="60">IF($F$6-$D$6 &lt;&gt; 0,(EXP(LN(1+(AD29/100))/($F$6-$D$6))-1)*100,0)</f>
        <v>-1.4712084678278226</v>
      </c>
      <c r="AE49" s="18">
        <f t="shared" si="60"/>
        <v>2.7803914489783033</v>
      </c>
      <c r="AF49" s="18">
        <f t="shared" si="60"/>
        <v>1.8140779662976891</v>
      </c>
    </row>
    <row r="50" spans="1:32" x14ac:dyDescent="0.2">
      <c r="A50" t="str">
        <f>$A$12</f>
        <v>Skilled trades occupations</v>
      </c>
      <c r="B50" s="18">
        <f t="shared" si="42"/>
        <v>-2.4363015363422114</v>
      </c>
      <c r="C50" s="18">
        <f t="shared" si="42"/>
        <v>-10.674030247066035</v>
      </c>
      <c r="D50" s="18">
        <f t="shared" si="42"/>
        <v>-0.38503278307353561</v>
      </c>
      <c r="E50" s="18">
        <f t="shared" si="42"/>
        <v>-0.58722554393857429</v>
      </c>
      <c r="F50" s="18">
        <f t="shared" si="54"/>
        <v>-0.51987359809030353</v>
      </c>
      <c r="H50" s="18">
        <f t="shared" si="51"/>
        <v>-0.51987359809030353</v>
      </c>
      <c r="I50" s="18">
        <f t="shared" si="51"/>
        <v>2.3381920532646872</v>
      </c>
      <c r="J50" s="18">
        <f t="shared" si="51"/>
        <v>1.9660972211209327</v>
      </c>
      <c r="L50" t="str">
        <f>$A$12</f>
        <v>Skilled trades occupations</v>
      </c>
      <c r="M50" s="18">
        <f t="shared" si="43"/>
        <v>-2.8590996989181439</v>
      </c>
      <c r="N50" s="18">
        <f t="shared" si="44"/>
        <v>-10.929510196672421</v>
      </c>
      <c r="O50" s="18">
        <f t="shared" si="45"/>
        <v>-0.65604589640246846</v>
      </c>
      <c r="P50" s="18">
        <f t="shared" si="46"/>
        <v>-0.85464365108633977</v>
      </c>
      <c r="Q50" s="18">
        <f t="shared" si="55"/>
        <v>-0.78848855157376274</v>
      </c>
      <c r="S50" s="18">
        <f t="shared" ref="S50:U50" si="61">IF($F$6-$D$6 &lt;&gt; 0,(EXP(LN(1+(S30/100))/($F$6-$D$6))-1)*100,0)</f>
        <v>-0.78848855157376274</v>
      </c>
      <c r="T50" s="18">
        <f t="shared" si="61"/>
        <v>2.1690293381863901</v>
      </c>
      <c r="U50" s="18">
        <f t="shared" si="61"/>
        <v>1.594201923927252</v>
      </c>
      <c r="W50" t="str">
        <f>$A$12</f>
        <v>Skilled trades occupations</v>
      </c>
      <c r="X50" s="18">
        <f t="shared" si="47"/>
        <v>0.70435144435267993</v>
      </c>
      <c r="Y50" s="18">
        <f t="shared" si="48"/>
        <v>-8.9386457189127295</v>
      </c>
      <c r="Z50" s="18">
        <f t="shared" si="49"/>
        <v>1.3447202006984016</v>
      </c>
      <c r="AA50" s="18">
        <f t="shared" si="50"/>
        <v>0.89771792799413497</v>
      </c>
      <c r="AB50" s="18">
        <f t="shared" si="57"/>
        <v>1.0464991885875685</v>
      </c>
      <c r="AD50" s="18">
        <f t="shared" ref="AD50:AF50" si="62">IF($F$6-$D$6 &lt;&gt; 0,(EXP(LN(1+(AD30/100))/($F$6-$D$6))-1)*100,0)</f>
        <v>1.0464991885875685</v>
      </c>
      <c r="AE50" s="18">
        <f t="shared" si="62"/>
        <v>3.3727098245541098</v>
      </c>
      <c r="AF50" s="18">
        <f t="shared" si="62"/>
        <v>4.0490221949328165</v>
      </c>
    </row>
    <row r="51" spans="1:32" x14ac:dyDescent="0.2">
      <c r="A51" t="str">
        <f>$A$13</f>
        <v>Caring, leisure and other service occupations</v>
      </c>
      <c r="B51" s="18">
        <f t="shared" si="42"/>
        <v>-1.0161605057453782</v>
      </c>
      <c r="C51" s="18">
        <f t="shared" si="42"/>
        <v>-2.8595078730692336</v>
      </c>
      <c r="D51" s="18">
        <f t="shared" si="42"/>
        <v>0.8076534034773708</v>
      </c>
      <c r="E51" s="18">
        <f t="shared" si="42"/>
        <v>0.70698033120593085</v>
      </c>
      <c r="F51" s="18">
        <f t="shared" si="54"/>
        <v>0.74052684603853614</v>
      </c>
      <c r="H51" s="18">
        <f t="shared" si="51"/>
        <v>0.74052684603853614</v>
      </c>
      <c r="I51" s="18">
        <f t="shared" si="51"/>
        <v>3.1166499358253219</v>
      </c>
      <c r="J51" s="18">
        <f t="shared" si="51"/>
        <v>3.607621140003725</v>
      </c>
      <c r="L51" t="str">
        <f>$A$13</f>
        <v>Caring, leisure and other service occupations</v>
      </c>
      <c r="M51" s="18">
        <f t="shared" si="43"/>
        <v>7.1677630273225823E-2</v>
      </c>
      <c r="N51" s="18">
        <f t="shared" si="44"/>
        <v>2.2775281695619709</v>
      </c>
      <c r="O51" s="18">
        <f t="shared" si="45"/>
        <v>2.0240795358561492</v>
      </c>
      <c r="P51" s="18">
        <f t="shared" si="46"/>
        <v>1.2831431238998325</v>
      </c>
      <c r="Q51" s="18">
        <f t="shared" si="55"/>
        <v>1.5295221062141318</v>
      </c>
      <c r="S51" s="18">
        <f t="shared" ref="S51:U51" si="63">IF($F$6-$D$6 &lt;&gt; 0,(EXP(LN(1+(S31/100))/($F$6-$D$6))-1)*100,0)</f>
        <v>1.5295221062141318</v>
      </c>
      <c r="T51" s="18">
        <f t="shared" si="63"/>
        <v>2.7582886074877244</v>
      </c>
      <c r="U51" s="18">
        <f t="shared" si="63"/>
        <v>3.8395578084233328</v>
      </c>
      <c r="W51" t="str">
        <f>$A$13</f>
        <v>Caring, leisure and other service occupations</v>
      </c>
      <c r="X51" s="18">
        <f t="shared" si="47"/>
        <v>-1.2472397236485411</v>
      </c>
      <c r="Y51" s="18">
        <f t="shared" si="48"/>
        <v>-3.9874403982532391</v>
      </c>
      <c r="Z51" s="18">
        <f t="shared" si="49"/>
        <v>0.51448627264818469</v>
      </c>
      <c r="AA51" s="18">
        <f t="shared" si="50"/>
        <v>0.55699307195360426</v>
      </c>
      <c r="AB51" s="18">
        <f t="shared" si="57"/>
        <v>0.5428221419163437</v>
      </c>
      <c r="AD51" s="18">
        <f t="shared" ref="AD51:AF51" si="64">IF($F$6-$D$6 &lt;&gt; 0,(EXP(LN(1+(AD31/100))/($F$6-$D$6))-1)*100,0)</f>
        <v>0.5428221419163437</v>
      </c>
      <c r="AE51" s="18">
        <f t="shared" si="64"/>
        <v>3.1980096128776836</v>
      </c>
      <c r="AF51" s="18">
        <f t="shared" si="64"/>
        <v>3.5523074597902937</v>
      </c>
    </row>
    <row r="52" spans="1:32" x14ac:dyDescent="0.2">
      <c r="A52" t="str">
        <f>$A$14</f>
        <v>Sales and customer service occupations</v>
      </c>
      <c r="B52" s="18">
        <f t="shared" si="42"/>
        <v>-1.1940200143479518</v>
      </c>
      <c r="C52" s="18">
        <f t="shared" si="42"/>
        <v>-1.6384259452160821</v>
      </c>
      <c r="D52" s="18">
        <f t="shared" si="42"/>
        <v>-6.0268838186983142E-2</v>
      </c>
      <c r="E52" s="18">
        <f t="shared" si="42"/>
        <v>0.13102944349352441</v>
      </c>
      <c r="F52" s="18">
        <f t="shared" si="54"/>
        <v>6.7222698505742251E-2</v>
      </c>
      <c r="H52" s="18">
        <f t="shared" si="51"/>
        <v>6.7222698505742251E-2</v>
      </c>
      <c r="I52" s="18">
        <f t="shared" si="51"/>
        <v>2.5509799624745977</v>
      </c>
      <c r="J52" s="18">
        <f t="shared" si="51"/>
        <v>2.5982951017747835</v>
      </c>
      <c r="L52" t="str">
        <f>$A$14</f>
        <v>Sales and customer service occupations</v>
      </c>
      <c r="M52" s="18">
        <f t="shared" si="43"/>
        <v>0.26953338048560926</v>
      </c>
      <c r="N52" s="18">
        <f t="shared" si="44"/>
        <v>0.23906871636967253</v>
      </c>
      <c r="O52" s="18">
        <f t="shared" si="45"/>
        <v>0.83487644824289386</v>
      </c>
      <c r="P52" s="18">
        <f t="shared" si="46"/>
        <v>0.57786638402759216</v>
      </c>
      <c r="Q52" s="18">
        <f t="shared" si="55"/>
        <v>0.66346353700366123</v>
      </c>
      <c r="S52" s="18">
        <f t="shared" ref="S52:U52" si="65">IF($F$6-$D$6 &lt;&gt; 0,(EXP(LN(1+(S32/100))/($F$6-$D$6))-1)*100,0)</f>
        <v>0.66346353700366123</v>
      </c>
      <c r="T52" s="18">
        <f t="shared" si="65"/>
        <v>2.0752448661095046</v>
      </c>
      <c r="U52" s="18">
        <f t="shared" si="65"/>
        <v>2.5789186495651206</v>
      </c>
      <c r="W52" t="str">
        <f>$A$14</f>
        <v>Sales and customer service occupations</v>
      </c>
      <c r="X52" s="18">
        <f t="shared" si="47"/>
        <v>-2.1594765709742725</v>
      </c>
      <c r="Y52" s="18">
        <f t="shared" si="48"/>
        <v>-2.9551535189490941</v>
      </c>
      <c r="Z52" s="18">
        <f t="shared" si="49"/>
        <v>-0.72933631609156668</v>
      </c>
      <c r="AA52" s="18">
        <f t="shared" si="50"/>
        <v>-0.23195775252926598</v>
      </c>
      <c r="AB52" s="18">
        <f t="shared" si="57"/>
        <v>-0.3980268844405388</v>
      </c>
      <c r="AD52" s="18">
        <f t="shared" ref="AD52:AF52" si="66">IF($F$6-$D$6 &lt;&gt; 0,(EXP(LN(1+(AD32/100))/($F$6-$D$6))-1)*100,0)</f>
        <v>-0.3980268844405388</v>
      </c>
      <c r="AE52" s="18">
        <f t="shared" si="66"/>
        <v>2.8772676991215773</v>
      </c>
      <c r="AF52" s="18">
        <f t="shared" si="66"/>
        <v>2.6122995811696192</v>
      </c>
    </row>
    <row r="53" spans="1:32" x14ac:dyDescent="0.2">
      <c r="A53" t="str">
        <f>$A$15</f>
        <v>Process, plant and machine operatives</v>
      </c>
      <c r="B53" s="18">
        <f t="shared" si="42"/>
        <v>-2.3527549799155167</v>
      </c>
      <c r="C53" s="18">
        <f t="shared" si="42"/>
        <v>-6.9783729099052838</v>
      </c>
      <c r="D53" s="18">
        <f t="shared" si="42"/>
        <v>2.1488192920767535</v>
      </c>
      <c r="E53" s="18">
        <f t="shared" si="42"/>
        <v>-0.44284894042397882</v>
      </c>
      <c r="F53" s="18">
        <f t="shared" si="54"/>
        <v>0.41365079020148077</v>
      </c>
      <c r="H53" s="18">
        <f t="shared" si="51"/>
        <v>0.41365079020148077</v>
      </c>
      <c r="I53" s="18">
        <f t="shared" si="51"/>
        <v>2.7371021058005374</v>
      </c>
      <c r="J53" s="18">
        <f t="shared" si="51"/>
        <v>3.0232450973671332</v>
      </c>
      <c r="L53" t="str">
        <f>$A$15</f>
        <v>Process, plant and machine operatives</v>
      </c>
      <c r="M53" s="18">
        <f t="shared" si="43"/>
        <v>-2.6416584069687277</v>
      </c>
      <c r="N53" s="18">
        <f t="shared" si="44"/>
        <v>-6.3151437107187185</v>
      </c>
      <c r="O53" s="18">
        <f t="shared" si="45"/>
        <v>1.5355465402549395</v>
      </c>
      <c r="P53" s="18">
        <f t="shared" si="46"/>
        <v>-0.54960655530621461</v>
      </c>
      <c r="Q53" s="18">
        <f t="shared" si="55"/>
        <v>0.14064262321291654</v>
      </c>
      <c r="S53" s="18">
        <f t="shared" ref="S53:U53" si="67">IF($F$6-$D$6 &lt;&gt; 0,(EXP(LN(1+(S33/100))/($F$6-$D$6))-1)*100,0)</f>
        <v>0.14064262321291654</v>
      </c>
      <c r="T53" s="18">
        <f t="shared" si="67"/>
        <v>2.5888446952115896</v>
      </c>
      <c r="U53" s="18">
        <f t="shared" si="67"/>
        <v>2.687488573425334</v>
      </c>
      <c r="W53" t="str">
        <f>$A$15</f>
        <v>Process, plant and machine operatives</v>
      </c>
      <c r="X53" s="18">
        <f t="shared" si="47"/>
        <v>-0.86832822185374248</v>
      </c>
      <c r="Y53" s="18">
        <f t="shared" si="48"/>
        <v>-10.236222009650241</v>
      </c>
      <c r="Z53" s="18">
        <f t="shared" si="49"/>
        <v>5.0819855913376566</v>
      </c>
      <c r="AA53" s="18">
        <f t="shared" si="50"/>
        <v>6.670302292333119E-3</v>
      </c>
      <c r="AB53" s="18">
        <f t="shared" si="57"/>
        <v>1.670603628351186</v>
      </c>
      <c r="AD53" s="18">
        <f t="shared" ref="AD53:AF53" si="68">IF($F$6-$D$6 &lt;&gt; 0,(EXP(LN(1+(AD33/100))/($F$6-$D$6))-1)*100,0)</f>
        <v>1.670603628351186</v>
      </c>
      <c r="AE53" s="18">
        <f t="shared" si="68"/>
        <v>3.4534923076060986</v>
      </c>
      <c r="AF53" s="18">
        <f t="shared" si="68"/>
        <v>4.5392660779669747</v>
      </c>
    </row>
    <row r="54" spans="1:32" x14ac:dyDescent="0.2">
      <c r="A54" t="str">
        <f>$A$16</f>
        <v>Elementary occupations</v>
      </c>
      <c r="B54" s="18">
        <f t="shared" si="42"/>
        <v>-3.0027462044053821</v>
      </c>
      <c r="C54" s="18">
        <f t="shared" si="42"/>
        <v>-8.6128821470231713</v>
      </c>
      <c r="D54" s="18">
        <f t="shared" si="42"/>
        <v>-0.49552358250637418</v>
      </c>
      <c r="E54" s="18">
        <f t="shared" si="42"/>
        <v>-0.64591298000191699</v>
      </c>
      <c r="F54" s="18">
        <f t="shared" si="54"/>
        <v>-0.59580845292890317</v>
      </c>
      <c r="H54" s="18">
        <f t="shared" si="51"/>
        <v>-0.59580845292890317</v>
      </c>
      <c r="I54" s="18">
        <f t="shared" si="51"/>
        <v>2.5267385847785206</v>
      </c>
      <c r="J54" s="18">
        <f t="shared" si="51"/>
        <v>2.1121515137440872</v>
      </c>
      <c r="L54" t="str">
        <f>$A$16</f>
        <v>Elementary occupations</v>
      </c>
      <c r="M54" s="18">
        <f t="shared" si="43"/>
        <v>-3.8579430394946268</v>
      </c>
      <c r="N54" s="18">
        <f t="shared" si="44"/>
        <v>-4.3191926756703136</v>
      </c>
      <c r="O54" s="18">
        <f t="shared" si="45"/>
        <v>0.16757242463998345</v>
      </c>
      <c r="P54" s="18">
        <f t="shared" si="46"/>
        <v>-0.44452537435545336</v>
      </c>
      <c r="Q54" s="18">
        <f t="shared" si="55"/>
        <v>-0.24090950403411471</v>
      </c>
      <c r="S54" s="18">
        <f t="shared" ref="S54:U54" si="69">IF($F$6-$D$6 &lt;&gt; 0,(EXP(LN(1+(S34/100))/($F$6-$D$6))-1)*100,0)</f>
        <v>-0.24090950403411471</v>
      </c>
      <c r="T54" s="18">
        <f t="shared" si="69"/>
        <v>2.2141152581865109</v>
      </c>
      <c r="U54" s="18">
        <f t="shared" si="69"/>
        <v>2.0376605648446011</v>
      </c>
      <c r="W54" t="str">
        <f>$A$16</f>
        <v>Elementary occupations</v>
      </c>
      <c r="X54" s="18">
        <f t="shared" si="47"/>
        <v>-2.0479736605491183</v>
      </c>
      <c r="Y54" s="18">
        <f t="shared" si="48"/>
        <v>-13.188178045807364</v>
      </c>
      <c r="Z54" s="18">
        <f t="shared" si="49"/>
        <v>-1.2975713987378512</v>
      </c>
      <c r="AA54" s="18">
        <f t="shared" si="50"/>
        <v>-0.90589106880641923</v>
      </c>
      <c r="AB54" s="18">
        <f t="shared" si="57"/>
        <v>-1.0366235752308328</v>
      </c>
      <c r="AD54" s="18">
        <f t="shared" ref="AD54:AF54" si="70">IF($F$6-$D$6 &lt;&gt; 0,(EXP(LN(1+(AD34/100))/($F$6-$D$6))-1)*100,0)</f>
        <v>-1.0366235752308328</v>
      </c>
      <c r="AE54" s="18">
        <f t="shared" si="70"/>
        <v>2.8776324449443669</v>
      </c>
      <c r="AF54" s="18">
        <f t="shared" si="70"/>
        <v>2.19867695193805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-0.58831689018747912</v>
      </c>
      <c r="C56" s="26">
        <f>IF(D$6-C$6 &lt;&gt; 0,(EXP(LN(D18/C18)/(D$6-C$6))-1)*100,0)</f>
        <v>0.18759645716501794</v>
      </c>
      <c r="D56" s="26">
        <f>IF(E$6-D$6 &lt;&gt; 0,(EXP(LN(E18/D18)/(E$6-D$6))-1)*100,0)</f>
        <v>0.22091522827822896</v>
      </c>
      <c r="E56" s="26">
        <f>IF(F$6-E$6 &lt;&gt; 0,(EXP(LN(F18/E18)/(F$6-E$6))-1)*100,0)</f>
        <v>0.31088525088109886</v>
      </c>
      <c r="F56" s="26">
        <f t="shared" si="54"/>
        <v>0.28088627274531763</v>
      </c>
      <c r="H56" s="26">
        <f t="shared" si="51"/>
        <v>0.28088627274531763</v>
      </c>
      <c r="I56" s="26">
        <f t="shared" ref="I56" si="71">IF($F$6-$D$6 &lt;&gt; 0,(EXP(LN(1+(I36/100))/($F$6-$D$6))-1)*100,0)</f>
        <v>2.7134437667473588</v>
      </c>
      <c r="J56" s="26">
        <f t="shared" ref="J56" si="72">IF($F$6-$D$6 &lt;&gt; 0,(EXP(LN(1+(J36/100))/($F$6-$D$6))-1)*100,0)</f>
        <v>2.9077768151461125</v>
      </c>
      <c r="L56" s="24" t="str">
        <f>$A$18</f>
        <v>All occupations</v>
      </c>
      <c r="M56" s="26">
        <f>IF(N$6-M$6 &lt;&gt; 0,(EXP(LN(N18/M18)/(N$6-M$6))-1)*100,0)</f>
        <v>-0.81302197769214102</v>
      </c>
      <c r="N56" s="26">
        <f>IF(O$6-N$6 &lt;&gt; 0,(EXP(LN(O18/N18)/(O$6-N$6))-1)*100,0)</f>
        <v>0.59819282294193421</v>
      </c>
      <c r="O56" s="26">
        <f>IF(P$6-O$6 &lt;&gt; 0,(EXP(LN(P18/O18)/(P$6-O$6))-1)*100,0)</f>
        <v>0.146569665396723</v>
      </c>
      <c r="P56" s="26">
        <f>IF(Q$6-P$6 &lt;&gt; 0,(EXP(LN(Q18/P18)/(Q$6-P$6))-1)*100,0)</f>
        <v>0.21153927788080118</v>
      </c>
      <c r="Q56" s="26">
        <f t="shared" ref="Q56" si="73">IF(Q$6-O$6 &lt;&gt; 0,(EXP(LN(Q18/O18)/(Q$6-O$6))-1)*100,0)</f>
        <v>0.18987805854389084</v>
      </c>
      <c r="S56" s="26">
        <f t="shared" ref="S56:U56" si="74">IF($F$6-$D$6 &lt;&gt; 0,(EXP(LN(1+(S36/100))/($F$6-$D$6))-1)*100,0)</f>
        <v>0.18987805854389084</v>
      </c>
      <c r="T56" s="26">
        <f t="shared" si="74"/>
        <v>2.3166684463363785</v>
      </c>
      <c r="U56" s="26">
        <f t="shared" si="74"/>
        <v>2.4549907912003066</v>
      </c>
      <c r="W56" s="24" t="str">
        <f>$A$18</f>
        <v>All occupations</v>
      </c>
      <c r="X56" s="26">
        <f>IF(Y$6-X$6 &lt;&gt; 0,(EXP(LN(Y18/X18)/(Y$6-X$6))-1)*100,0)</f>
        <v>-0.34613516052535154</v>
      </c>
      <c r="Y56" s="26">
        <f>IF(Z$6-Y$6 &lt;&gt; 0,(EXP(LN(Z18/Y18)/(Z$6-Y$6))-1)*100,0)</f>
        <v>-0.24976959421600942</v>
      </c>
      <c r="Z56" s="26">
        <f>IF(AA$6-Z$6 &lt;&gt; 0,(EXP(LN(AA18/Z18)/(AA$6-Z$6))-1)*100,0)</f>
        <v>0.30053609607587628</v>
      </c>
      <c r="AA56" s="26">
        <f>IF(AB$6-AA$6 &lt;&gt; 0,(EXP(LN(AB18/AA18)/(AB$6-AA$6))-1)*100,0)</f>
        <v>0.41582511555757762</v>
      </c>
      <c r="AB56" s="26">
        <f t="shared" ref="AB56" si="75">IF(AB$6-Z$6 &lt;&gt; 0,(EXP(LN(AB18/Z18)/(AB$6-Z$6))-1)*100,0)</f>
        <v>0.37738072576753989</v>
      </c>
      <c r="AD56" s="26">
        <f t="shared" ref="AD56:AF56" si="76">IF($F$6-$D$6 &lt;&gt; 0,(EXP(LN(1+(AD36/100))/($F$6-$D$6))-1)*100,0)</f>
        <v>0.37738072576751769</v>
      </c>
      <c r="AE56" s="26">
        <f t="shared" si="76"/>
        <v>3.1170525126438031</v>
      </c>
      <c r="AF56" s="26">
        <f t="shared" si="76"/>
        <v>3.3649871702753797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3.603089601188401</v>
      </c>
      <c r="C64" s="27">
        <f t="shared" si="77"/>
        <v>1.9182942411952908</v>
      </c>
      <c r="D64" s="27">
        <f t="shared" si="77"/>
        <v>0.69620873063693267</v>
      </c>
      <c r="E64" s="27">
        <f t="shared" si="77"/>
        <v>5.7678965511934166</v>
      </c>
      <c r="F64" s="27">
        <f>F8-D8</f>
        <v>6.4641052818303493</v>
      </c>
      <c r="L64" t="str">
        <f>$A$8</f>
        <v>Managers, directors and senior officials</v>
      </c>
      <c r="M64" s="27">
        <f t="shared" ref="M64:M72" si="78">N8-M8</f>
        <v>1.2552581738984259</v>
      </c>
      <c r="N64" s="27">
        <f t="shared" ref="N64:N72" si="79">O8-N8</f>
        <v>1.3667239858845193</v>
      </c>
      <c r="O64" s="27">
        <f t="shared" ref="O64:O72" si="80">P8-O8</f>
        <v>-0.25902654961545579</v>
      </c>
      <c r="P64" s="27">
        <f t="shared" ref="P64:P72" si="81">Q8-P8</f>
        <v>2.340682834032183</v>
      </c>
      <c r="Q64" s="27">
        <f>Q8-O8</f>
        <v>2.0816562844167272</v>
      </c>
      <c r="W64" t="str">
        <f>$A$8</f>
        <v>Managers, directors and senior officials</v>
      </c>
      <c r="X64" s="27">
        <f t="shared" ref="X64:X72" si="82">Y8-X8</f>
        <v>2.3478314272899965</v>
      </c>
      <c r="Y64" s="27">
        <f t="shared" ref="Y64:Y72" si="83">Z8-Y8</f>
        <v>0.55157025531071469</v>
      </c>
      <c r="Z64" s="27">
        <f t="shared" ref="Z64:Z72" si="84">AA8-Z8</f>
        <v>0.95523528025250926</v>
      </c>
      <c r="AA64" s="27">
        <f t="shared" ref="AA64:AA72" si="85">AB8-AA8</f>
        <v>3.4272137171610702</v>
      </c>
      <c r="AB64" s="27">
        <f>AB8-Z8</f>
        <v>4.3824489974135794</v>
      </c>
    </row>
    <row r="65" spans="1:31" x14ac:dyDescent="0.2">
      <c r="A65" t="str">
        <f>$A$9</f>
        <v>Professional occupations</v>
      </c>
      <c r="B65" s="27">
        <f t="shared" si="77"/>
        <v>6.4244589702482955</v>
      </c>
      <c r="C65" s="27">
        <f t="shared" si="77"/>
        <v>5.7893174402123861</v>
      </c>
      <c r="D65" s="27">
        <f t="shared" si="77"/>
        <v>5.7090926714003842</v>
      </c>
      <c r="E65" s="27">
        <f t="shared" si="77"/>
        <v>10.402885911508719</v>
      </c>
      <c r="F65" s="27">
        <f t="shared" ref="F65:F72" si="86">F9-D9</f>
        <v>16.111978582909103</v>
      </c>
      <c r="L65" t="str">
        <f>$A$9</f>
        <v>Professional occupations</v>
      </c>
      <c r="M65" s="27">
        <f t="shared" si="78"/>
        <v>3.4204116361692627</v>
      </c>
      <c r="N65" s="27">
        <f t="shared" si="79"/>
        <v>2.4189967528344738</v>
      </c>
      <c r="O65" s="27">
        <f t="shared" si="80"/>
        <v>2.0708765854997822</v>
      </c>
      <c r="P65" s="27">
        <f t="shared" si="81"/>
        <v>3.1761194188293942</v>
      </c>
      <c r="Q65" s="27">
        <f t="shared" ref="Q65:Q72" si="87">Q9-O9</f>
        <v>5.2469960043291763</v>
      </c>
      <c r="W65" t="str">
        <f>$A$9</f>
        <v>Professional occupations</v>
      </c>
      <c r="X65" s="27">
        <f t="shared" si="82"/>
        <v>3.0040473340788836</v>
      </c>
      <c r="Y65" s="27">
        <f t="shared" si="83"/>
        <v>3.3703206873779976</v>
      </c>
      <c r="Z65" s="27">
        <f t="shared" si="84"/>
        <v>3.6382160859005666</v>
      </c>
      <c r="AA65" s="27">
        <f t="shared" si="85"/>
        <v>7.2267664926793387</v>
      </c>
      <c r="AB65" s="27">
        <f t="shared" ref="AB65:AB72" si="88">AB9-Z9</f>
        <v>10.864982578579905</v>
      </c>
    </row>
    <row r="66" spans="1:31" x14ac:dyDescent="0.2">
      <c r="A66" t="str">
        <f>$A$10</f>
        <v>Associate professional occupations</v>
      </c>
      <c r="B66" s="27">
        <f t="shared" si="77"/>
        <v>2.7378311450336739</v>
      </c>
      <c r="C66" s="27">
        <f t="shared" si="77"/>
        <v>3.9510059114103768</v>
      </c>
      <c r="D66" s="27">
        <f t="shared" si="77"/>
        <v>-1.9696899845705289</v>
      </c>
      <c r="E66" s="27">
        <f t="shared" si="77"/>
        <v>4.1718863608505785</v>
      </c>
      <c r="F66" s="27">
        <f t="shared" si="86"/>
        <v>2.2021963762800496</v>
      </c>
      <c r="L66" t="str">
        <f>$A$10</f>
        <v>Associate professional occupations</v>
      </c>
      <c r="M66" s="27">
        <f t="shared" si="78"/>
        <v>1.7555314173484717</v>
      </c>
      <c r="N66" s="27">
        <f t="shared" si="79"/>
        <v>1.8508822324611138</v>
      </c>
      <c r="O66" s="27">
        <f t="shared" si="80"/>
        <v>-2.2820759919821612</v>
      </c>
      <c r="P66" s="27">
        <f t="shared" si="81"/>
        <v>0.7154029549955716</v>
      </c>
      <c r="Q66" s="27">
        <f t="shared" si="87"/>
        <v>-1.5666730369865896</v>
      </c>
      <c r="W66" t="str">
        <f>$A$10</f>
        <v>Associate professional occupations</v>
      </c>
      <c r="X66" s="27">
        <f t="shared" si="82"/>
        <v>0.98229972768517726</v>
      </c>
      <c r="Y66" s="27">
        <f t="shared" si="83"/>
        <v>2.1001236789492737</v>
      </c>
      <c r="Z66" s="27">
        <f t="shared" si="84"/>
        <v>0.31238600741160383</v>
      </c>
      <c r="AA66" s="27">
        <f t="shared" si="85"/>
        <v>3.4564834058551099</v>
      </c>
      <c r="AB66" s="27">
        <f t="shared" si="88"/>
        <v>3.7688694132667138</v>
      </c>
    </row>
    <row r="67" spans="1:31" x14ac:dyDescent="0.2">
      <c r="A67" t="str">
        <f>$A$11</f>
        <v>Administrative and secretarial occupations</v>
      </c>
      <c r="B67" s="27">
        <f t="shared" si="77"/>
        <v>-4.3840662590106305</v>
      </c>
      <c r="C67" s="27">
        <f t="shared" si="77"/>
        <v>3.0650438750000788</v>
      </c>
      <c r="D67" s="27">
        <f t="shared" si="77"/>
        <v>-2.3983025717804551</v>
      </c>
      <c r="E67" s="27">
        <f t="shared" si="77"/>
        <v>-3.0256554357332277</v>
      </c>
      <c r="F67" s="27">
        <f t="shared" si="86"/>
        <v>-5.4239580075136828</v>
      </c>
      <c r="L67" t="str">
        <f>$A$11</f>
        <v>Administrative and secretarial occupations</v>
      </c>
      <c r="M67" s="27">
        <f t="shared" si="78"/>
        <v>-1.27122564899501</v>
      </c>
      <c r="N67" s="27">
        <f t="shared" si="79"/>
        <v>2.9346350677652993</v>
      </c>
      <c r="O67" s="27">
        <f t="shared" si="80"/>
        <v>-0.34872869285364061</v>
      </c>
      <c r="P67" s="27">
        <f t="shared" si="81"/>
        <v>2.0830596074727801</v>
      </c>
      <c r="Q67" s="27">
        <f t="shared" si="87"/>
        <v>1.7343309146191395</v>
      </c>
      <c r="W67" t="str">
        <f>$A$11</f>
        <v>Administrative and secretarial occupations</v>
      </c>
      <c r="X67" s="27">
        <f t="shared" si="82"/>
        <v>-3.1128406100157449</v>
      </c>
      <c r="Y67" s="27">
        <f t="shared" si="83"/>
        <v>0.13040880723477244</v>
      </c>
      <c r="Z67" s="27">
        <f t="shared" si="84"/>
        <v>-2.0495738789267151</v>
      </c>
      <c r="AA67" s="27">
        <f t="shared" si="85"/>
        <v>-5.1087150432061428</v>
      </c>
      <c r="AB67" s="27">
        <f t="shared" si="88"/>
        <v>-7.1582889221328578</v>
      </c>
    </row>
    <row r="68" spans="1:31" x14ac:dyDescent="0.2">
      <c r="A68" t="str">
        <f>$A$12</f>
        <v>Skilled trades occupations</v>
      </c>
      <c r="B68" s="27">
        <f t="shared" si="77"/>
        <v>-4.9309833140476513</v>
      </c>
      <c r="C68" s="27">
        <f t="shared" si="77"/>
        <v>-5.0760566211046694</v>
      </c>
      <c r="D68" s="27">
        <f t="shared" si="77"/>
        <v>-0.81151983131280758</v>
      </c>
      <c r="E68" s="27">
        <f t="shared" si="77"/>
        <v>-2.3831737293080835</v>
      </c>
      <c r="F68" s="27">
        <f t="shared" si="86"/>
        <v>-3.194693560620891</v>
      </c>
      <c r="L68" t="str">
        <f>$A$12</f>
        <v>Skilled trades occupations</v>
      </c>
      <c r="M68" s="27">
        <f t="shared" si="78"/>
        <v>-5.0999322003422449</v>
      </c>
      <c r="N68" s="27">
        <f t="shared" si="79"/>
        <v>-4.5305690279269442</v>
      </c>
      <c r="O68" s="27">
        <f t="shared" si="80"/>
        <v>-1.1953410085288141</v>
      </c>
      <c r="P68" s="27">
        <f t="shared" si="81"/>
        <v>-2.9385686721180022</v>
      </c>
      <c r="Q68" s="27">
        <f t="shared" si="87"/>
        <v>-4.1339096806468163</v>
      </c>
      <c r="W68" t="str">
        <f>$A$12</f>
        <v>Skilled trades occupations</v>
      </c>
      <c r="X68" s="27">
        <f t="shared" si="82"/>
        <v>0.16894888629457494</v>
      </c>
      <c r="Y68" s="27">
        <f t="shared" si="83"/>
        <v>-0.54548759317770834</v>
      </c>
      <c r="Z68" s="27">
        <f t="shared" si="84"/>
        <v>0.38382117721601627</v>
      </c>
      <c r="AA68" s="27">
        <f t="shared" si="85"/>
        <v>0.55539494280989921</v>
      </c>
      <c r="AB68" s="27">
        <f t="shared" si="88"/>
        <v>0.93921612002591548</v>
      </c>
    </row>
    <row r="69" spans="1:31" x14ac:dyDescent="0.2">
      <c r="A69" t="str">
        <f>$A$13</f>
        <v>Caring, leisure and other service occupations</v>
      </c>
      <c r="B69" s="27">
        <f t="shared" si="77"/>
        <v>-1.7981819905054337</v>
      </c>
      <c r="C69" s="27">
        <f t="shared" si="77"/>
        <v>-1.2330624196371929</v>
      </c>
      <c r="D69" s="27">
        <f t="shared" si="77"/>
        <v>1.719112146518917</v>
      </c>
      <c r="E69" s="27">
        <f t="shared" si="77"/>
        <v>3.1829214013420426</v>
      </c>
      <c r="F69" s="27">
        <f t="shared" si="86"/>
        <v>4.9020335478609596</v>
      </c>
      <c r="L69" t="str">
        <f>$A$13</f>
        <v>Caring, leisure and other service occupations</v>
      </c>
      <c r="M69" s="27">
        <f t="shared" si="78"/>
        <v>2.2218964097397986E-2</v>
      </c>
      <c r="N69" s="27">
        <f t="shared" si="79"/>
        <v>0.17681607518788578</v>
      </c>
      <c r="O69" s="27">
        <f t="shared" si="80"/>
        <v>0.83678817902943248</v>
      </c>
      <c r="P69" s="27">
        <f t="shared" si="81"/>
        <v>1.1935350648113925</v>
      </c>
      <c r="Q69" s="27">
        <f t="shared" si="87"/>
        <v>2.030323243840825</v>
      </c>
      <c r="W69" t="str">
        <f>$A$13</f>
        <v>Caring, leisure and other service occupations</v>
      </c>
      <c r="X69" s="27">
        <f t="shared" si="82"/>
        <v>-1.8204009546027962</v>
      </c>
      <c r="Y69" s="27">
        <f t="shared" si="83"/>
        <v>-1.4098784948250938</v>
      </c>
      <c r="Z69" s="27">
        <f t="shared" si="84"/>
        <v>0.88232396748948361</v>
      </c>
      <c r="AA69" s="27">
        <f t="shared" si="85"/>
        <v>1.9893863365306785</v>
      </c>
      <c r="AB69" s="27">
        <f t="shared" si="88"/>
        <v>2.8717103040201621</v>
      </c>
    </row>
    <row r="70" spans="1:31" x14ac:dyDescent="0.2">
      <c r="A70" t="str">
        <f>$A$14</f>
        <v>Sales and customer service occupations</v>
      </c>
      <c r="B70" s="27">
        <f t="shared" si="77"/>
        <v>-1.8998502996219031</v>
      </c>
      <c r="C70" s="27">
        <f t="shared" si="77"/>
        <v>-0.63240240233957934</v>
      </c>
      <c r="D70" s="27">
        <f t="shared" si="77"/>
        <v>-0.11426980859667424</v>
      </c>
      <c r="E70" s="27">
        <f t="shared" si="77"/>
        <v>0.49890066418208789</v>
      </c>
      <c r="F70" s="27">
        <f t="shared" si="86"/>
        <v>0.38463085558541366</v>
      </c>
      <c r="L70" t="str">
        <f>$A$14</f>
        <v>Sales and customer service occupations</v>
      </c>
      <c r="M70" s="27">
        <f t="shared" si="78"/>
        <v>0.17039212834032824</v>
      </c>
      <c r="N70" s="27">
        <f t="shared" si="79"/>
        <v>3.8038225252027047E-2</v>
      </c>
      <c r="O70" s="27">
        <f t="shared" si="80"/>
        <v>0.67698382817627234</v>
      </c>
      <c r="P70" s="27">
        <f t="shared" si="81"/>
        <v>0.98613452235219157</v>
      </c>
      <c r="Q70" s="27">
        <f t="shared" si="87"/>
        <v>1.6631183505284639</v>
      </c>
      <c r="W70" t="str">
        <f>$A$14</f>
        <v>Sales and customer service occupations</v>
      </c>
      <c r="X70" s="27">
        <f t="shared" si="82"/>
        <v>-2.0702424279622242</v>
      </c>
      <c r="Y70" s="27">
        <f t="shared" si="83"/>
        <v>-0.67044062759163481</v>
      </c>
      <c r="Z70" s="27">
        <f t="shared" si="84"/>
        <v>-0.79125363677291105</v>
      </c>
      <c r="AA70" s="27">
        <f t="shared" si="85"/>
        <v>-0.48723385817012144</v>
      </c>
      <c r="AB70" s="27">
        <f t="shared" si="88"/>
        <v>-1.2784874949430325</v>
      </c>
    </row>
    <row r="71" spans="1:31" x14ac:dyDescent="0.2">
      <c r="A71" t="str">
        <f>$A$15</f>
        <v>Process, plant and machine operatives</v>
      </c>
      <c r="B71" s="27">
        <f t="shared" si="77"/>
        <v>-3.1739924516336444</v>
      </c>
      <c r="C71" s="27">
        <f t="shared" si="77"/>
        <v>-2.2167642336485223</v>
      </c>
      <c r="D71" s="27">
        <f t="shared" si="77"/>
        <v>3.314226244367557</v>
      </c>
      <c r="E71" s="27">
        <f t="shared" si="77"/>
        <v>-1.4267010788508543</v>
      </c>
      <c r="F71" s="27">
        <f t="shared" si="86"/>
        <v>1.8875251655167027</v>
      </c>
      <c r="L71" t="str">
        <f>$A$15</f>
        <v>Process, plant and machine operatives</v>
      </c>
      <c r="M71" s="27">
        <f t="shared" si="78"/>
        <v>-2.9832457958537262</v>
      </c>
      <c r="N71" s="27">
        <f t="shared" si="79"/>
        <v>-1.6667636477036893</v>
      </c>
      <c r="O71" s="27">
        <f t="shared" si="80"/>
        <v>1.9576282943080727</v>
      </c>
      <c r="P71" s="27">
        <f t="shared" si="81"/>
        <v>-1.4308243491916102</v>
      </c>
      <c r="Q71" s="27">
        <f t="shared" si="87"/>
        <v>0.52680394511646256</v>
      </c>
      <c r="W71" t="str">
        <f>$A$15</f>
        <v>Process, plant and machine operatives</v>
      </c>
      <c r="X71" s="27">
        <f t="shared" si="82"/>
        <v>-0.19074665577992</v>
      </c>
      <c r="Y71" s="27">
        <f t="shared" si="83"/>
        <v>-0.55000058594479651</v>
      </c>
      <c r="Z71" s="27">
        <f t="shared" si="84"/>
        <v>1.3565979500594922</v>
      </c>
      <c r="AA71" s="27">
        <f t="shared" si="85"/>
        <v>4.1232703407194649E-3</v>
      </c>
      <c r="AB71" s="27">
        <f t="shared" si="88"/>
        <v>1.3607212204002117</v>
      </c>
    </row>
    <row r="72" spans="1:31" x14ac:dyDescent="0.2">
      <c r="A72" t="str">
        <f>$A$16</f>
        <v>Elementary occupations</v>
      </c>
      <c r="B72" s="27">
        <f t="shared" si="77"/>
        <v>-7.1323054016506333</v>
      </c>
      <c r="C72" s="27">
        <f t="shared" si="77"/>
        <v>-4.7363757910884985</v>
      </c>
      <c r="D72" s="27">
        <f t="shared" si="77"/>
        <v>-1.2328575966633935</v>
      </c>
      <c r="E72" s="27">
        <f t="shared" si="77"/>
        <v>-3.0759606451845727</v>
      </c>
      <c r="F72" s="27">
        <f t="shared" si="86"/>
        <v>-4.3088182418479661</v>
      </c>
      <c r="L72" t="str">
        <f>$A$16</f>
        <v>Elementary occupations</v>
      </c>
      <c r="M72" s="27">
        <f t="shared" si="78"/>
        <v>-4.8349861509996792</v>
      </c>
      <c r="N72" s="27">
        <f t="shared" si="79"/>
        <v>-1.2253085783081197</v>
      </c>
      <c r="O72" s="27">
        <f t="shared" si="80"/>
        <v>0.22818957523226402</v>
      </c>
      <c r="P72" s="27">
        <f t="shared" si="81"/>
        <v>-1.1926932093513685</v>
      </c>
      <c r="Q72" s="27">
        <f t="shared" si="87"/>
        <v>-0.96450363411910445</v>
      </c>
      <c r="W72" t="str">
        <f>$A$16</f>
        <v>Elementary occupations</v>
      </c>
      <c r="X72" s="27">
        <f t="shared" si="82"/>
        <v>-2.2973192506508617</v>
      </c>
      <c r="Y72" s="27">
        <f t="shared" si="83"/>
        <v>-3.5110672127804499</v>
      </c>
      <c r="Z72" s="27">
        <f t="shared" si="84"/>
        <v>-1.4610471718955651</v>
      </c>
      <c r="AA72" s="27">
        <f t="shared" si="85"/>
        <v>-1.8832674358332611</v>
      </c>
      <c r="AB72" s="27">
        <f t="shared" si="88"/>
        <v>-3.3443146077288262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-10.553999999999519</v>
      </c>
      <c r="C74" s="29">
        <f t="shared" ref="C74" si="89">D18-C18</f>
        <v>0.82899999999960983</v>
      </c>
      <c r="D74" s="29">
        <f>E18-D18</f>
        <v>4.9119999999999777</v>
      </c>
      <c r="E74" s="29">
        <f>F18-E18</f>
        <v>14.113000000000056</v>
      </c>
      <c r="F74" s="29">
        <f>F18-D18</f>
        <v>19.025000000000034</v>
      </c>
      <c r="L74" s="24" t="str">
        <f>$A$18</f>
        <v>All occupations</v>
      </c>
      <c r="M74" s="29">
        <f>N18-M18</f>
        <v>-7.5655774763367845</v>
      </c>
      <c r="N74" s="29">
        <f t="shared" ref="N74" si="90">O18-N18</f>
        <v>1.3634510854465702</v>
      </c>
      <c r="O74" s="29">
        <f>P18-O18</f>
        <v>1.6852942192657281</v>
      </c>
      <c r="P74" s="29">
        <f>Q18-P18</f>
        <v>4.9328481718325463</v>
      </c>
      <c r="Q74" s="29">
        <f>Q18-O18</f>
        <v>6.6181423910982744</v>
      </c>
      <c r="W74" s="24" t="str">
        <f>$A$18</f>
        <v>All occupations</v>
      </c>
      <c r="X74" s="29">
        <f>Y18-X18</f>
        <v>-2.9884225236629334</v>
      </c>
      <c r="Y74" s="29">
        <f t="shared" ref="Y74" si="91">Z18-Y18</f>
        <v>-0.53445108544693198</v>
      </c>
      <c r="Z74" s="29">
        <f>AA18-Z18</f>
        <v>3.2267057807345054</v>
      </c>
      <c r="AA74" s="29">
        <f>AB18-AA18</f>
        <v>9.1801518281673111</v>
      </c>
      <c r="AB74" s="29">
        <f>AB18-Z18</f>
        <v>12.406857608901817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40.060743735403605</v>
      </c>
      <c r="C80" s="11">
        <f t="shared" si="92"/>
        <v>43.663833336592006</v>
      </c>
      <c r="D80" s="11">
        <f t="shared" si="92"/>
        <v>45.582127577787297</v>
      </c>
      <c r="E80" s="11">
        <f t="shared" si="92"/>
        <v>46.27833630842423</v>
      </c>
      <c r="F80" s="11">
        <f t="shared" si="92"/>
        <v>52.046232859617646</v>
      </c>
      <c r="H80" s="40">
        <f>IF(D$6-B$6 &lt;&gt; 0,(EXP(LN(D8/B8)/(D$6-B$6))-1)*100,0)</f>
        <v>2.6160083110573495</v>
      </c>
      <c r="I80" s="40">
        <f t="shared" ref="I80:I88" si="93">F46</f>
        <v>0.88803125130969551</v>
      </c>
      <c r="L80" t="str">
        <f t="shared" ref="L80:Q88" si="94">L8</f>
        <v>Managers, directors and senior officials</v>
      </c>
      <c r="M80" s="11">
        <f t="shared" si="94"/>
        <v>25.556023028238954</v>
      </c>
      <c r="N80" s="11">
        <f t="shared" si="94"/>
        <v>26.81128120213738</v>
      </c>
      <c r="O80" s="11">
        <f t="shared" si="94"/>
        <v>28.178005188021899</v>
      </c>
      <c r="P80" s="11">
        <f t="shared" si="94"/>
        <v>27.918978638406443</v>
      </c>
      <c r="Q80" s="11">
        <f t="shared" si="94"/>
        <v>30.259661472438626</v>
      </c>
      <c r="S80" s="40">
        <f t="shared" ref="S80:S88" si="95">IF(O$6-M$6 &lt;&gt; 0,(EXP(LN(O8/M8)/(O$6-M$6))-1)*100,0)</f>
        <v>1.9725770179518376</v>
      </c>
      <c r="T80" s="40">
        <f t="shared" ref="T80:T88" si="96">Q46</f>
        <v>0.47628937077406341</v>
      </c>
      <c r="W80" t="str">
        <f t="shared" ref="W80:AB88" si="97">W8</f>
        <v>Managers, directors and senior officials</v>
      </c>
      <c r="X80" s="11">
        <f t="shared" si="97"/>
        <v>14.504720707164644</v>
      </c>
      <c r="Y80" s="11">
        <f t="shared" si="97"/>
        <v>16.852552134454641</v>
      </c>
      <c r="Z80" s="11">
        <f t="shared" si="97"/>
        <v>17.404122389765355</v>
      </c>
      <c r="AA80" s="11">
        <f t="shared" si="97"/>
        <v>18.359357670017864</v>
      </c>
      <c r="AB80" s="11">
        <f t="shared" si="97"/>
        <v>21.786571387178935</v>
      </c>
      <c r="AD80" s="40">
        <f t="shared" ref="AD80:AD88" si="98">IF(Z$6-X$6 &lt;&gt; 0,(EXP(LN(Z8/X8)/(Z$6-X$6))-1)*100,0)</f>
        <v>3.7118906835369447</v>
      </c>
      <c r="AE80" s="40">
        <f t="shared" ref="AE80:AE88" si="99">AB46</f>
        <v>1.5085094675086896</v>
      </c>
    </row>
    <row r="81" spans="1:31" x14ac:dyDescent="0.2">
      <c r="A81" t="str">
        <f t="shared" si="92"/>
        <v>Professional occupations</v>
      </c>
      <c r="B81" s="11">
        <f t="shared" si="92"/>
        <v>75.085113890360375</v>
      </c>
      <c r="C81" s="11">
        <f t="shared" si="92"/>
        <v>81.509572860608671</v>
      </c>
      <c r="D81" s="11">
        <f t="shared" si="92"/>
        <v>87.298890300821057</v>
      </c>
      <c r="E81" s="11">
        <f t="shared" si="92"/>
        <v>93.007982972221441</v>
      </c>
      <c r="F81" s="11">
        <f t="shared" si="92"/>
        <v>103.41086888373016</v>
      </c>
      <c r="H81" s="40">
        <f t="shared" ref="H81:H88" si="100">IF(D$6-B$6 &lt;&gt; 0,(EXP(LN(D9/B9)/(D$6-B$6))-1)*100,0)</f>
        <v>3.0601988013623682</v>
      </c>
      <c r="I81" s="40">
        <f t="shared" si="93"/>
        <v>1.1355477472365427</v>
      </c>
      <c r="L81" t="str">
        <f t="shared" si="94"/>
        <v>Professional occupations</v>
      </c>
      <c r="M81" s="11">
        <f t="shared" si="94"/>
        <v>36.118309136833204</v>
      </c>
      <c r="N81" s="11">
        <f t="shared" si="94"/>
        <v>39.538720773002467</v>
      </c>
      <c r="O81" s="11">
        <f t="shared" si="94"/>
        <v>41.957717525836941</v>
      </c>
      <c r="P81" s="11">
        <f t="shared" si="94"/>
        <v>44.028594111336723</v>
      </c>
      <c r="Q81" s="11">
        <f t="shared" si="94"/>
        <v>47.204713530166117</v>
      </c>
      <c r="S81" s="40">
        <f t="shared" si="95"/>
        <v>3.04261907735357</v>
      </c>
      <c r="T81" s="40">
        <f t="shared" si="96"/>
        <v>0.78863591221614016</v>
      </c>
      <c r="W81" t="str">
        <f t="shared" si="97"/>
        <v>Professional occupations</v>
      </c>
      <c r="X81" s="11">
        <f t="shared" si="97"/>
        <v>38.966804753527256</v>
      </c>
      <c r="Y81" s="11">
        <f t="shared" si="97"/>
        <v>41.97085208760614</v>
      </c>
      <c r="Z81" s="11">
        <f t="shared" si="97"/>
        <v>45.341172774984138</v>
      </c>
      <c r="AA81" s="11">
        <f t="shared" si="97"/>
        <v>48.979388860884704</v>
      </c>
      <c r="AB81" s="11">
        <f t="shared" si="97"/>
        <v>56.206155353564043</v>
      </c>
      <c r="AD81" s="40">
        <f t="shared" si="98"/>
        <v>3.0764827328273903</v>
      </c>
      <c r="AE81" s="40">
        <f t="shared" si="99"/>
        <v>1.4423750443930627</v>
      </c>
    </row>
    <row r="82" spans="1:31" x14ac:dyDescent="0.2">
      <c r="A82" t="str">
        <f t="shared" si="92"/>
        <v>Associate professional occupations</v>
      </c>
      <c r="B82" s="11">
        <f t="shared" si="92"/>
        <v>46.768691969432979</v>
      </c>
      <c r="C82" s="11">
        <f t="shared" si="92"/>
        <v>49.506523114466653</v>
      </c>
      <c r="D82" s="11">
        <f t="shared" si="92"/>
        <v>53.457529025877029</v>
      </c>
      <c r="E82" s="11">
        <f t="shared" si="92"/>
        <v>51.487839041306501</v>
      </c>
      <c r="F82" s="11">
        <f t="shared" si="92"/>
        <v>55.659725402157079</v>
      </c>
      <c r="H82" s="40">
        <f t="shared" si="100"/>
        <v>2.7095275074912939</v>
      </c>
      <c r="I82" s="40">
        <f t="shared" si="93"/>
        <v>0.26949136988734246</v>
      </c>
      <c r="L82" t="str">
        <f t="shared" si="94"/>
        <v>Associate professional occupations</v>
      </c>
      <c r="M82" s="11">
        <f t="shared" si="94"/>
        <v>24.519676371925087</v>
      </c>
      <c r="N82" s="11">
        <f t="shared" si="94"/>
        <v>26.275207789273558</v>
      </c>
      <c r="O82" s="11">
        <f t="shared" si="94"/>
        <v>28.126090021734672</v>
      </c>
      <c r="P82" s="11">
        <f t="shared" si="94"/>
        <v>25.844014029752511</v>
      </c>
      <c r="Q82" s="11">
        <f t="shared" si="94"/>
        <v>26.559416984748083</v>
      </c>
      <c r="S82" s="40">
        <f t="shared" si="95"/>
        <v>2.7824405560253229</v>
      </c>
      <c r="T82" s="40">
        <f t="shared" si="96"/>
        <v>-0.38135925558933081</v>
      </c>
      <c r="W82" t="str">
        <f t="shared" si="97"/>
        <v>Associate professional occupations</v>
      </c>
      <c r="X82" s="11">
        <f t="shared" si="97"/>
        <v>22.249015597507867</v>
      </c>
      <c r="Y82" s="11">
        <f t="shared" si="97"/>
        <v>23.231315325193044</v>
      </c>
      <c r="Z82" s="11">
        <f t="shared" si="97"/>
        <v>25.331439004142318</v>
      </c>
      <c r="AA82" s="11">
        <f t="shared" si="97"/>
        <v>25.643825011553922</v>
      </c>
      <c r="AB82" s="11">
        <f t="shared" si="97"/>
        <v>29.100308417409032</v>
      </c>
      <c r="AD82" s="40">
        <f t="shared" si="98"/>
        <v>2.628932643236781</v>
      </c>
      <c r="AE82" s="40">
        <f t="shared" si="99"/>
        <v>0.9289717374459272</v>
      </c>
    </row>
    <row r="83" spans="1:31" x14ac:dyDescent="0.2">
      <c r="A83" t="str">
        <f t="shared" si="92"/>
        <v>Administrative and secretarial occupations</v>
      </c>
      <c r="B83" s="11">
        <f t="shared" si="92"/>
        <v>55.577307864999547</v>
      </c>
      <c r="C83" s="11">
        <f t="shared" si="92"/>
        <v>51.193241605988916</v>
      </c>
      <c r="D83" s="11">
        <f t="shared" si="92"/>
        <v>54.258285480988995</v>
      </c>
      <c r="E83" s="11">
        <f t="shared" si="92"/>
        <v>51.85998290920854</v>
      </c>
      <c r="F83" s="11">
        <f t="shared" si="92"/>
        <v>48.834327473475312</v>
      </c>
      <c r="H83" s="40">
        <f t="shared" si="100"/>
        <v>-0.47923354413517139</v>
      </c>
      <c r="I83" s="40">
        <f t="shared" si="93"/>
        <v>-0.69968877387707185</v>
      </c>
      <c r="L83" t="str">
        <f t="shared" si="94"/>
        <v>Administrative and secretarial occupations</v>
      </c>
      <c r="M83" s="11">
        <f t="shared" si="94"/>
        <v>16.685190998688118</v>
      </c>
      <c r="N83" s="11">
        <f t="shared" si="94"/>
        <v>15.413965349693107</v>
      </c>
      <c r="O83" s="11">
        <f t="shared" si="94"/>
        <v>18.348600417458407</v>
      </c>
      <c r="P83" s="11">
        <f t="shared" si="94"/>
        <v>17.999871724604766</v>
      </c>
      <c r="Q83" s="11">
        <f t="shared" si="94"/>
        <v>20.082931332077546</v>
      </c>
      <c r="S83" s="40">
        <f t="shared" si="95"/>
        <v>1.9188118524650744</v>
      </c>
      <c r="T83" s="40">
        <f t="shared" si="96"/>
        <v>0.60392945650837859</v>
      </c>
      <c r="W83" t="str">
        <f t="shared" si="97"/>
        <v>Administrative and secretarial occupations</v>
      </c>
      <c r="X83" s="11">
        <f t="shared" si="97"/>
        <v>38.892116866311511</v>
      </c>
      <c r="Y83" s="11">
        <f t="shared" si="97"/>
        <v>35.779276256295766</v>
      </c>
      <c r="Z83" s="11">
        <f t="shared" si="97"/>
        <v>35.909685063530539</v>
      </c>
      <c r="AA83" s="11">
        <f t="shared" si="97"/>
        <v>33.860111184603824</v>
      </c>
      <c r="AB83" s="11">
        <f t="shared" si="97"/>
        <v>28.751396141397681</v>
      </c>
      <c r="AD83" s="40">
        <f t="shared" si="98"/>
        <v>-1.5830271173450372</v>
      </c>
      <c r="AE83" s="40">
        <f t="shared" si="99"/>
        <v>-1.4712084678278226</v>
      </c>
    </row>
    <row r="84" spans="1:31" x14ac:dyDescent="0.2">
      <c r="A84" t="str">
        <f t="shared" si="92"/>
        <v>Skilled trades occupations</v>
      </c>
      <c r="B84" s="11">
        <f t="shared" si="92"/>
        <v>52.486185085186733</v>
      </c>
      <c r="C84" s="11">
        <f t="shared" si="92"/>
        <v>47.555201771139082</v>
      </c>
      <c r="D84" s="11">
        <f t="shared" si="92"/>
        <v>42.479145150034412</v>
      </c>
      <c r="E84" s="11">
        <f t="shared" si="92"/>
        <v>41.667625318721605</v>
      </c>
      <c r="F84" s="11">
        <f t="shared" si="92"/>
        <v>39.284451589413521</v>
      </c>
      <c r="H84" s="40">
        <f t="shared" si="100"/>
        <v>-4.1424880965993953</v>
      </c>
      <c r="I84" s="40">
        <f t="shared" si="93"/>
        <v>-0.51987359809030353</v>
      </c>
      <c r="L84" t="str">
        <f t="shared" si="94"/>
        <v>Skilled trades occupations</v>
      </c>
      <c r="M84" s="11">
        <f t="shared" si="94"/>
        <v>46.55255858890915</v>
      </c>
      <c r="N84" s="11">
        <f t="shared" si="94"/>
        <v>41.452626388566905</v>
      </c>
      <c r="O84" s="11">
        <f t="shared" si="94"/>
        <v>36.922057360639961</v>
      </c>
      <c r="P84" s="11">
        <f t="shared" si="94"/>
        <v>35.726716352111147</v>
      </c>
      <c r="Q84" s="11">
        <f t="shared" si="94"/>
        <v>32.788147679993145</v>
      </c>
      <c r="S84" s="40">
        <f t="shared" si="95"/>
        <v>-4.5296603883187014</v>
      </c>
      <c r="T84" s="40">
        <f t="shared" si="96"/>
        <v>-0.78848855157376274</v>
      </c>
      <c r="W84" t="str">
        <f t="shared" si="97"/>
        <v>Skilled trades occupations</v>
      </c>
      <c r="X84" s="11">
        <f t="shared" si="97"/>
        <v>5.9336264962775855</v>
      </c>
      <c r="Y84" s="11">
        <f t="shared" si="97"/>
        <v>6.1025753825721605</v>
      </c>
      <c r="Z84" s="11">
        <f t="shared" si="97"/>
        <v>5.5570877893944521</v>
      </c>
      <c r="AA84" s="11">
        <f t="shared" si="97"/>
        <v>5.9409089666104684</v>
      </c>
      <c r="AB84" s="11">
        <f t="shared" si="97"/>
        <v>6.4963039094203676</v>
      </c>
      <c r="AD84" s="40">
        <f t="shared" si="98"/>
        <v>-1.3026685551960182</v>
      </c>
      <c r="AE84" s="40">
        <f t="shared" si="99"/>
        <v>1.0464991885875685</v>
      </c>
    </row>
    <row r="85" spans="1:31" x14ac:dyDescent="0.2">
      <c r="A85" t="str">
        <f t="shared" si="92"/>
        <v>Caring, leisure and other service occupations</v>
      </c>
      <c r="B85" s="11">
        <f t="shared" si="92"/>
        <v>44.91967262356642</v>
      </c>
      <c r="C85" s="11">
        <f t="shared" si="92"/>
        <v>43.121490633060986</v>
      </c>
      <c r="D85" s="11">
        <f t="shared" si="92"/>
        <v>41.888428213423794</v>
      </c>
      <c r="E85" s="11">
        <f t="shared" si="92"/>
        <v>43.60754035994271</v>
      </c>
      <c r="F85" s="11">
        <f t="shared" si="92"/>
        <v>46.790461761284753</v>
      </c>
      <c r="H85" s="40">
        <f t="shared" si="100"/>
        <v>-1.3876073204616368</v>
      </c>
      <c r="I85" s="40">
        <f t="shared" si="93"/>
        <v>0.74052684603853614</v>
      </c>
      <c r="L85" t="str">
        <f t="shared" si="94"/>
        <v>Caring, leisure and other service occupations</v>
      </c>
      <c r="M85" s="11">
        <f t="shared" si="94"/>
        <v>7.7412887523358869</v>
      </c>
      <c r="N85" s="11">
        <f t="shared" si="94"/>
        <v>7.7635077164332849</v>
      </c>
      <c r="O85" s="11">
        <f t="shared" si="94"/>
        <v>7.9403237916211706</v>
      </c>
      <c r="P85" s="11">
        <f t="shared" si="94"/>
        <v>8.7771119706506031</v>
      </c>
      <c r="Q85" s="11">
        <f t="shared" si="94"/>
        <v>9.9706470354619956</v>
      </c>
      <c r="S85" s="40">
        <f t="shared" si="95"/>
        <v>0.50900856972779795</v>
      </c>
      <c r="T85" s="40">
        <f t="shared" si="96"/>
        <v>1.5295221062141318</v>
      </c>
      <c r="W85" t="str">
        <f t="shared" si="97"/>
        <v>Caring, leisure and other service occupations</v>
      </c>
      <c r="X85" s="11">
        <f t="shared" si="97"/>
        <v>37.178383871230508</v>
      </c>
      <c r="Y85" s="11">
        <f t="shared" si="97"/>
        <v>35.357982916627712</v>
      </c>
      <c r="Z85" s="11">
        <f t="shared" si="97"/>
        <v>33.948104421802618</v>
      </c>
      <c r="AA85" s="11">
        <f t="shared" si="97"/>
        <v>34.830428389292102</v>
      </c>
      <c r="AB85" s="11">
        <f t="shared" si="97"/>
        <v>36.819814725822781</v>
      </c>
      <c r="AD85" s="40">
        <f>IF(Z$6-X$6 &lt;&gt; 0,(EXP(LN(Z13/X13)/(Z$6-X$6))-1)*100,0)</f>
        <v>-1.8014659674070455</v>
      </c>
      <c r="AE85" s="40">
        <f t="shared" si="99"/>
        <v>0.5428221419163437</v>
      </c>
    </row>
    <row r="86" spans="1:31" x14ac:dyDescent="0.2">
      <c r="A86" t="str">
        <f t="shared" si="92"/>
        <v>Sales and customer service occupations</v>
      </c>
      <c r="B86" s="11">
        <f t="shared" si="92"/>
        <v>40.498018510158531</v>
      </c>
      <c r="C86" s="11">
        <f t="shared" si="92"/>
        <v>38.598168210536627</v>
      </c>
      <c r="D86" s="11">
        <f t="shared" si="92"/>
        <v>37.965765808197048</v>
      </c>
      <c r="E86" s="11">
        <f t="shared" si="92"/>
        <v>37.851495999600374</v>
      </c>
      <c r="F86" s="11">
        <f t="shared" si="92"/>
        <v>38.350396663782462</v>
      </c>
      <c r="H86" s="40">
        <f t="shared" si="100"/>
        <v>-1.2830615400403755</v>
      </c>
      <c r="I86" s="40">
        <f t="shared" si="93"/>
        <v>6.7222698505742251E-2</v>
      </c>
      <c r="L86" t="str">
        <f t="shared" si="94"/>
        <v>Sales and customer service occupations</v>
      </c>
      <c r="M86" s="11">
        <f t="shared" si="94"/>
        <v>15.740608620586549</v>
      </c>
      <c r="N86" s="11">
        <f t="shared" si="94"/>
        <v>15.911000748926877</v>
      </c>
      <c r="O86" s="11">
        <f t="shared" si="94"/>
        <v>15.949038974178904</v>
      </c>
      <c r="P86" s="11">
        <f t="shared" si="94"/>
        <v>16.626022802355177</v>
      </c>
      <c r="Q86" s="11">
        <f t="shared" si="94"/>
        <v>17.612157324707368</v>
      </c>
      <c r="S86" s="40">
        <f t="shared" si="95"/>
        <v>0.263439707046631</v>
      </c>
      <c r="T86" s="40">
        <f t="shared" si="96"/>
        <v>0.66346353700366123</v>
      </c>
      <c r="W86" t="str">
        <f t="shared" si="97"/>
        <v>Sales and customer service occupations</v>
      </c>
      <c r="X86" s="11">
        <f t="shared" si="97"/>
        <v>24.757409889571989</v>
      </c>
      <c r="Y86" s="11">
        <f t="shared" si="97"/>
        <v>22.687167461609764</v>
      </c>
      <c r="Z86" s="11">
        <f t="shared" si="97"/>
        <v>22.016726834018129</v>
      </c>
      <c r="AA86" s="11">
        <f t="shared" si="97"/>
        <v>21.225473197245218</v>
      </c>
      <c r="AB86" s="11">
        <f t="shared" si="97"/>
        <v>20.738239339075097</v>
      </c>
      <c r="AD86" s="40">
        <f t="shared" si="98"/>
        <v>-2.3191321611204518</v>
      </c>
      <c r="AE86" s="40">
        <f t="shared" si="99"/>
        <v>-0.3980268844405388</v>
      </c>
    </row>
    <row r="87" spans="1:31" x14ac:dyDescent="0.2">
      <c r="A87" t="str">
        <f t="shared" si="92"/>
        <v>Process, plant and machine operatives</v>
      </c>
      <c r="B87" s="11">
        <f t="shared" si="92"/>
        <v>34.940197300073166</v>
      </c>
      <c r="C87" s="11">
        <f t="shared" si="92"/>
        <v>31.766204848439521</v>
      </c>
      <c r="D87" s="11">
        <f t="shared" si="92"/>
        <v>29.549440614790999</v>
      </c>
      <c r="E87" s="11">
        <f t="shared" si="92"/>
        <v>32.863666859158556</v>
      </c>
      <c r="F87" s="11">
        <f t="shared" si="92"/>
        <v>31.436965780307702</v>
      </c>
      <c r="H87" s="40">
        <f t="shared" si="100"/>
        <v>-3.2959234351325306</v>
      </c>
      <c r="I87" s="40">
        <f t="shared" si="93"/>
        <v>0.41365079020148077</v>
      </c>
      <c r="L87" t="str">
        <f t="shared" si="94"/>
        <v>Process, plant and machine operatives</v>
      </c>
      <c r="M87" s="11">
        <f t="shared" si="94"/>
        <v>29.376368803881</v>
      </c>
      <c r="N87" s="11">
        <f t="shared" si="94"/>
        <v>26.393123008027274</v>
      </c>
      <c r="O87" s="11">
        <f t="shared" si="94"/>
        <v>24.726359360323585</v>
      </c>
      <c r="P87" s="11">
        <f t="shared" si="94"/>
        <v>26.683987654631657</v>
      </c>
      <c r="Q87" s="11">
        <f t="shared" si="94"/>
        <v>25.253163305440047</v>
      </c>
      <c r="S87" s="40">
        <f t="shared" si="95"/>
        <v>-3.387701842636992</v>
      </c>
      <c r="T87" s="40">
        <f t="shared" si="96"/>
        <v>0.14064262321291654</v>
      </c>
      <c r="W87" t="str">
        <f t="shared" si="97"/>
        <v>Process, plant and machine operatives</v>
      </c>
      <c r="X87" s="11">
        <f t="shared" si="97"/>
        <v>5.5638284961921478</v>
      </c>
      <c r="Y87" s="11">
        <f t="shared" si="97"/>
        <v>5.3730818404122278</v>
      </c>
      <c r="Z87" s="11">
        <f t="shared" si="97"/>
        <v>4.8230812544674313</v>
      </c>
      <c r="AA87" s="11">
        <f t="shared" si="97"/>
        <v>6.1796792045269235</v>
      </c>
      <c r="AB87" s="11">
        <f t="shared" si="97"/>
        <v>6.183802474867643</v>
      </c>
      <c r="AD87" s="40">
        <f t="shared" si="98"/>
        <v>-2.8170296764560399</v>
      </c>
      <c r="AE87" s="40">
        <f t="shared" si="99"/>
        <v>1.670603628351186</v>
      </c>
    </row>
    <row r="88" spans="1:31" x14ac:dyDescent="0.2">
      <c r="A88" t="str">
        <f t="shared" si="92"/>
        <v>Elementary occupations</v>
      </c>
      <c r="B88" s="11">
        <f t="shared" si="92"/>
        <v>62.124069020818567</v>
      </c>
      <c r="C88" s="11">
        <f t="shared" si="92"/>
        <v>54.991763619167934</v>
      </c>
      <c r="D88" s="11">
        <f t="shared" si="92"/>
        <v>50.255387828079435</v>
      </c>
      <c r="E88" s="11">
        <f t="shared" si="92"/>
        <v>49.022530231416042</v>
      </c>
      <c r="F88" s="11">
        <f t="shared" si="92"/>
        <v>45.946569586231469</v>
      </c>
      <c r="H88" s="40">
        <f t="shared" si="100"/>
        <v>-4.1516707389512071</v>
      </c>
      <c r="I88" s="40">
        <f t="shared" si="93"/>
        <v>-0.59580845292890317</v>
      </c>
      <c r="L88" t="str">
        <f t="shared" si="94"/>
        <v>Elementary occupations</v>
      </c>
      <c r="M88" s="11">
        <f t="shared" si="94"/>
        <v>33.203912251708068</v>
      </c>
      <c r="N88" s="11">
        <f t="shared" si="94"/>
        <v>28.368926100708389</v>
      </c>
      <c r="O88" s="11">
        <f t="shared" si="94"/>
        <v>27.14361752240027</v>
      </c>
      <c r="P88" s="11">
        <f t="shared" si="94"/>
        <v>27.371807097632534</v>
      </c>
      <c r="Q88" s="11">
        <f t="shared" si="94"/>
        <v>26.179113888281165</v>
      </c>
      <c r="S88" s="40">
        <f t="shared" si="95"/>
        <v>-3.9503705087653884</v>
      </c>
      <c r="T88" s="40">
        <f t="shared" si="96"/>
        <v>-0.24090950403411471</v>
      </c>
      <c r="W88" t="str">
        <f t="shared" si="97"/>
        <v>Elementary occupations</v>
      </c>
      <c r="X88" s="11">
        <f t="shared" si="97"/>
        <v>28.920156769110427</v>
      </c>
      <c r="Y88" s="11">
        <f t="shared" si="97"/>
        <v>26.622837518459566</v>
      </c>
      <c r="Z88" s="11">
        <f t="shared" si="97"/>
        <v>23.111770305679116</v>
      </c>
      <c r="AA88" s="11">
        <f t="shared" si="97"/>
        <v>21.650723133783551</v>
      </c>
      <c r="AB88" s="11">
        <f t="shared" si="97"/>
        <v>19.76745569795029</v>
      </c>
      <c r="AD88" s="40">
        <f t="shared" si="98"/>
        <v>-4.3848933107188515</v>
      </c>
      <c r="AE88" s="40">
        <f t="shared" si="99"/>
        <v>-1.0366235752308328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452.46</v>
      </c>
      <c r="C90" s="34">
        <f t="shared" si="101"/>
        <v>441.90600000000046</v>
      </c>
      <c r="D90" s="34">
        <f t="shared" si="101"/>
        <v>442.73500000000007</v>
      </c>
      <c r="E90" s="34">
        <f t="shared" si="101"/>
        <v>447.64700000000005</v>
      </c>
      <c r="F90" s="34">
        <f t="shared" si="101"/>
        <v>461.7600000000001</v>
      </c>
      <c r="H90" s="43">
        <f>IF(D$6-B$6 &lt;&gt; 0,(EXP(LN(D18/B18)/(D$6-B$6))-1)*100,0)</f>
        <v>-0.43361644770489871</v>
      </c>
      <c r="I90" s="43">
        <f>F56</f>
        <v>0.28088627274531763</v>
      </c>
      <c r="L90" s="24" t="str">
        <f t="shared" ref="L90:Q90" si="102">L18</f>
        <v>All occupations</v>
      </c>
      <c r="M90" s="34">
        <f t="shared" si="102"/>
        <v>235.49393655310604</v>
      </c>
      <c r="N90" s="34">
        <f t="shared" si="102"/>
        <v>227.92835907676925</v>
      </c>
      <c r="O90" s="34">
        <f t="shared" si="102"/>
        <v>229.29181016221582</v>
      </c>
      <c r="P90" s="34">
        <f t="shared" si="102"/>
        <v>230.97710438148155</v>
      </c>
      <c r="Q90" s="34">
        <f t="shared" si="102"/>
        <v>235.9099525533141</v>
      </c>
      <c r="S90" s="43">
        <f>IF(O$6-M$6 &lt;&gt; 0,(EXP(LN(O18/M18)/(O$6-M$6))-1)*100,0)</f>
        <v>-0.53237172153176582</v>
      </c>
      <c r="T90" s="43">
        <f>Q56</f>
        <v>0.18987805854389084</v>
      </c>
      <c r="W90" s="24" t="str">
        <f t="shared" ref="W90:AB90" si="103">W18</f>
        <v>All occupations</v>
      </c>
      <c r="X90" s="34">
        <f t="shared" si="103"/>
        <v>216.96606344689394</v>
      </c>
      <c r="Y90" s="34">
        <f t="shared" si="103"/>
        <v>213.97764092323101</v>
      </c>
      <c r="Z90" s="34">
        <f t="shared" si="103"/>
        <v>213.44318983778408</v>
      </c>
      <c r="AA90" s="34">
        <f t="shared" si="103"/>
        <v>216.66989561851858</v>
      </c>
      <c r="AB90" s="34">
        <f t="shared" si="103"/>
        <v>225.85004744668589</v>
      </c>
      <c r="AD90" s="43">
        <f>IF(Z$6-X$6 &lt;&gt; 0,(EXP(LN(Z18/X18)/(Z$6-X$6))-1)*100,0)</f>
        <v>-0.3268694978028841</v>
      </c>
      <c r="AE90" s="43">
        <f>AB56</f>
        <v>0.37738072576753989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York and North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York and North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York and North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24.523954185559763</v>
      </c>
      <c r="C8" s="11">
        <v>27.606173048612519</v>
      </c>
      <c r="D8" s="11">
        <v>29.620923152537905</v>
      </c>
      <c r="E8" s="11">
        <v>27.336076034621513</v>
      </c>
      <c r="F8" s="11">
        <v>29.996245465980628</v>
      </c>
      <c r="G8" s="10"/>
      <c r="H8" s="11">
        <f>F8-D8</f>
        <v>0.37532231344272304</v>
      </c>
      <c r="I8" s="11">
        <f>'RD T1'!E7</f>
        <v>14.771694123878753</v>
      </c>
      <c r="J8" s="11">
        <f>SUM(H8:I8)</f>
        <v>15.147016437321476</v>
      </c>
      <c r="L8" s="10" t="str">
        <f>name!D4</f>
        <v>11 Corporate managers and directors</v>
      </c>
      <c r="M8" s="11">
        <v>16.4903685814696</v>
      </c>
      <c r="N8" s="11">
        <v>18.053183023489094</v>
      </c>
      <c r="O8" s="11">
        <v>19.322501653440405</v>
      </c>
      <c r="P8" s="11">
        <v>17.102846487507456</v>
      </c>
      <c r="Q8" s="11">
        <v>17.792062805353495</v>
      </c>
      <c r="R8" s="10"/>
      <c r="S8" s="11">
        <f>Q8-O8</f>
        <v>-1.5304388480869093</v>
      </c>
      <c r="T8" s="11">
        <f>'RD T1'!T7</f>
        <v>8.2398954622231031</v>
      </c>
      <c r="U8" s="11">
        <f>SUM(S8:T8)</f>
        <v>6.7094566141361938</v>
      </c>
      <c r="W8" s="10" t="str">
        <f>name!D4</f>
        <v>11 Corporate managers and directors</v>
      </c>
      <c r="X8" s="11">
        <v>8.0335856040901206</v>
      </c>
      <c r="Y8" s="11">
        <v>9.5529900251234388</v>
      </c>
      <c r="Z8" s="11">
        <v>10.29842149909749</v>
      </c>
      <c r="AA8" s="11">
        <v>10.233229547114108</v>
      </c>
      <c r="AB8" s="11">
        <v>12.204182660627097</v>
      </c>
      <c r="AC8" s="10"/>
      <c r="AD8" s="11">
        <f>AB8-Z8</f>
        <v>1.9057611615296075</v>
      </c>
      <c r="AE8" s="11">
        <f>'RD T1'!T36</f>
        <v>6.5317986616556478</v>
      </c>
      <c r="AF8" s="11">
        <f>SUM(AD8:AE8)</f>
        <v>8.4375598231852553</v>
      </c>
    </row>
    <row r="9" spans="1:32" x14ac:dyDescent="0.2">
      <c r="A9" s="10" t="str">
        <f>name!D5</f>
        <v>12 Other managers and proprietors</v>
      </c>
      <c r="B9" s="11">
        <v>15.536789549843844</v>
      </c>
      <c r="C9" s="11">
        <v>16.057660287979488</v>
      </c>
      <c r="D9" s="11">
        <v>15.961204425249392</v>
      </c>
      <c r="E9" s="11">
        <v>18.942260273802717</v>
      </c>
      <c r="F9" s="11">
        <v>22.049987393637014</v>
      </c>
      <c r="H9" s="11">
        <f t="shared" ref="H9:H32" si="2">F9-D9</f>
        <v>6.0887829683876227</v>
      </c>
      <c r="I9" s="11">
        <f>'RD T1'!E8</f>
        <v>11.161568747021745</v>
      </c>
      <c r="J9" s="11">
        <f>SUM(H9:I9)</f>
        <v>17.250351715409366</v>
      </c>
      <c r="L9" s="10" t="str">
        <f>name!D5</f>
        <v>12 Other managers and proprietors</v>
      </c>
      <c r="M9" s="11">
        <v>9.0656544467693561</v>
      </c>
      <c r="N9" s="11">
        <v>8.7580981786482859</v>
      </c>
      <c r="O9" s="11">
        <v>8.8555035345814943</v>
      </c>
      <c r="P9" s="11">
        <v>10.816132150898985</v>
      </c>
      <c r="Q9" s="11">
        <v>12.467598667085131</v>
      </c>
      <c r="S9" s="11">
        <f t="shared" ref="S9:S32" si="3">Q9-O9</f>
        <v>3.6120951325036366</v>
      </c>
      <c r="T9" s="11">
        <f>'RD T1'!T8</f>
        <v>5.6937957053774344</v>
      </c>
      <c r="U9" s="11">
        <f>SUM(S9:T9)</f>
        <v>9.305890837881071</v>
      </c>
      <c r="W9" s="10" t="str">
        <f>name!D5</f>
        <v>12 Other managers and proprietors</v>
      </c>
      <c r="X9" s="11">
        <v>6.4711351030745226</v>
      </c>
      <c r="Y9" s="11">
        <v>7.2995621093312035</v>
      </c>
      <c r="Z9" s="11">
        <v>7.1057008906678636</v>
      </c>
      <c r="AA9" s="11">
        <v>8.1261281229037579</v>
      </c>
      <c r="AB9" s="11">
        <v>9.5823887265518373</v>
      </c>
      <c r="AD9" s="11">
        <f t="shared" ref="AD9:AD32" si="4">AB9-Z9</f>
        <v>2.4766878358839737</v>
      </c>
      <c r="AE9" s="11">
        <f>'RD T1'!T37</f>
        <v>5.4677730416443122</v>
      </c>
      <c r="AF9" s="11">
        <f>SUM(AD9:AE9)</f>
        <v>7.9444608775282859</v>
      </c>
    </row>
    <row r="10" spans="1:32" x14ac:dyDescent="0.2">
      <c r="A10" s="10" t="str">
        <f>name!D6</f>
        <v>21 Science, research, engineering and technology professionals</v>
      </c>
      <c r="B10" s="11">
        <v>17.560076443707022</v>
      </c>
      <c r="C10" s="11">
        <v>19.632410373523701</v>
      </c>
      <c r="D10" s="11">
        <v>21.147604743448646</v>
      </c>
      <c r="E10" s="11">
        <v>22.223279203625999</v>
      </c>
      <c r="F10" s="11">
        <v>24.832903190124789</v>
      </c>
      <c r="G10" s="11"/>
      <c r="H10" s="11">
        <f t="shared" si="2"/>
        <v>3.6852984466761427</v>
      </c>
      <c r="I10" s="11">
        <f>'RD T1'!E9</f>
        <v>8.7849497843297737</v>
      </c>
      <c r="J10" s="11">
        <f t="shared" ref="J10:J32" si="5">SUM(H10:I10)</f>
        <v>12.470248231005916</v>
      </c>
      <c r="L10" s="10" t="str">
        <f>name!D6</f>
        <v>21 Science, research, engineering and technology professionals</v>
      </c>
      <c r="M10" s="11">
        <v>13.626910169341196</v>
      </c>
      <c r="N10" s="11">
        <v>15.517964496539417</v>
      </c>
      <c r="O10" s="11">
        <v>15.905141469486351</v>
      </c>
      <c r="P10" s="11">
        <v>16.04011637247012</v>
      </c>
      <c r="Q10" s="11">
        <v>17.208061337734563</v>
      </c>
      <c r="R10" s="11"/>
      <c r="S10" s="11">
        <f t="shared" si="3"/>
        <v>1.3029198682482122</v>
      </c>
      <c r="T10" s="11">
        <f>'RD T1'!T9</f>
        <v>5.3988200390921115</v>
      </c>
      <c r="U10" s="11">
        <f t="shared" ref="U10:U32" si="6">SUM(S10:T10)</f>
        <v>6.7017399073403237</v>
      </c>
      <c r="W10" s="10" t="str">
        <f>name!D6</f>
        <v>21 Science, research, engineering and technology professionals</v>
      </c>
      <c r="X10" s="11">
        <v>3.9331662743658824</v>
      </c>
      <c r="Y10" s="11">
        <v>4.1144458769842789</v>
      </c>
      <c r="Z10" s="11">
        <v>5.2424632739623016</v>
      </c>
      <c r="AA10" s="11">
        <v>6.1831628311558813</v>
      </c>
      <c r="AB10" s="11">
        <v>7.624841852390249</v>
      </c>
      <c r="AC10" s="11"/>
      <c r="AD10" s="11">
        <f t="shared" si="4"/>
        <v>2.3823785784279474</v>
      </c>
      <c r="AE10" s="11">
        <f>'RD T1'!T38</f>
        <v>3.3861297452376622</v>
      </c>
      <c r="AF10" s="11">
        <f t="shared" ref="AF10:AF32" si="7">SUM(AD10:AE10)</f>
        <v>5.7685083236656096</v>
      </c>
    </row>
    <row r="11" spans="1:32" x14ac:dyDescent="0.2">
      <c r="A11" s="10" t="str">
        <f>name!D7</f>
        <v>22 Health professionals</v>
      </c>
      <c r="B11" s="11">
        <v>17.021244909325901</v>
      </c>
      <c r="C11" s="11">
        <v>18.042260210584899</v>
      </c>
      <c r="D11" s="11">
        <v>18.453387906795506</v>
      </c>
      <c r="E11" s="11">
        <v>19.739048530320694</v>
      </c>
      <c r="F11" s="11">
        <v>21.671186561718319</v>
      </c>
      <c r="G11" s="11"/>
      <c r="H11" s="11">
        <f t="shared" si="2"/>
        <v>3.217798654922813</v>
      </c>
      <c r="I11" s="11">
        <f>'RD T1'!E10</f>
        <v>10.777317473655028</v>
      </c>
      <c r="J11" s="11">
        <f t="shared" si="5"/>
        <v>13.995116128577841</v>
      </c>
      <c r="L11" s="10" t="str">
        <f>name!D7</f>
        <v>22 Health professionals</v>
      </c>
      <c r="M11" s="11">
        <v>4.5115483168420552</v>
      </c>
      <c r="N11" s="11">
        <v>4.8367977693519046</v>
      </c>
      <c r="O11" s="11">
        <v>5.5161198692401978</v>
      </c>
      <c r="P11" s="11">
        <v>5.821041271782958</v>
      </c>
      <c r="Q11" s="11">
        <v>6.3174580243944112</v>
      </c>
      <c r="R11" s="11"/>
      <c r="S11" s="11">
        <f t="shared" si="3"/>
        <v>0.80133815515421336</v>
      </c>
      <c r="T11" s="11">
        <f>'RD T1'!T10</f>
        <v>2.3245733756050084</v>
      </c>
      <c r="U11" s="11">
        <f t="shared" si="6"/>
        <v>3.1259115307592218</v>
      </c>
      <c r="W11" s="10" t="str">
        <f>name!D7</f>
        <v>22 Health professionals</v>
      </c>
      <c r="X11" s="11">
        <v>12.509696592483836</v>
      </c>
      <c r="Y11" s="11">
        <v>13.205462441233003</v>
      </c>
      <c r="Z11" s="11">
        <v>12.937268037555306</v>
      </c>
      <c r="AA11" s="11">
        <v>13.918007258537747</v>
      </c>
      <c r="AB11" s="11">
        <v>15.353728537323907</v>
      </c>
      <c r="AC11" s="11"/>
      <c r="AD11" s="11">
        <f t="shared" si="4"/>
        <v>2.4164604997686006</v>
      </c>
      <c r="AE11" s="11">
        <f>'RD T1'!T39</f>
        <v>8.4527440980500188</v>
      </c>
      <c r="AF11" s="11">
        <f t="shared" si="7"/>
        <v>10.869204597818619</v>
      </c>
    </row>
    <row r="12" spans="1:32" x14ac:dyDescent="0.2">
      <c r="A12" s="10" t="str">
        <f>name!D8</f>
        <v>23 Teaching and other educational professionals</v>
      </c>
      <c r="B12" s="11">
        <v>18.80908140845515</v>
      </c>
      <c r="C12" s="11">
        <v>18.710153819508214</v>
      </c>
      <c r="D12" s="11">
        <v>19.5026520663688</v>
      </c>
      <c r="E12" s="11">
        <v>19.982995227508621</v>
      </c>
      <c r="F12" s="11">
        <v>21.639192988393837</v>
      </c>
      <c r="G12" s="11"/>
      <c r="H12" s="11">
        <f t="shared" si="2"/>
        <v>2.1365409220250378</v>
      </c>
      <c r="I12" s="11">
        <f>'RD T1'!E11</f>
        <v>10.627420699121739</v>
      </c>
      <c r="J12" s="11">
        <f t="shared" si="5"/>
        <v>12.763961621146777</v>
      </c>
      <c r="L12" s="10" t="str">
        <f>name!D8</f>
        <v>23 Teaching and other educational professionals</v>
      </c>
      <c r="M12" s="11">
        <v>5.9041474766939723</v>
      </c>
      <c r="N12" s="11">
        <v>5.4800386974822759</v>
      </c>
      <c r="O12" s="11">
        <v>5.599965195432361</v>
      </c>
      <c r="P12" s="11">
        <v>5.7961476320461278</v>
      </c>
      <c r="Q12" s="11">
        <v>5.9654796953407541</v>
      </c>
      <c r="R12" s="11"/>
      <c r="S12" s="11">
        <f t="shared" si="3"/>
        <v>0.36551449990839302</v>
      </c>
      <c r="T12" s="11">
        <f>'RD T1'!T11</f>
        <v>2.5042837116314276</v>
      </c>
      <c r="U12" s="11">
        <f t="shared" si="6"/>
        <v>2.8697982115398206</v>
      </c>
      <c r="W12" s="10" t="str">
        <f>name!D8</f>
        <v>23 Teaching and other educational professionals</v>
      </c>
      <c r="X12" s="11">
        <v>12.904933931761203</v>
      </c>
      <c r="Y12" s="11">
        <v>13.230115122025937</v>
      </c>
      <c r="Z12" s="11">
        <v>13.90268687093644</v>
      </c>
      <c r="AA12" s="11">
        <v>14.186847595462469</v>
      </c>
      <c r="AB12" s="11">
        <v>15.673713293053092</v>
      </c>
      <c r="AC12" s="11"/>
      <c r="AD12" s="11">
        <f t="shared" si="4"/>
        <v>1.7710264221166518</v>
      </c>
      <c r="AE12" s="11">
        <f>'RD T1'!T40</f>
        <v>8.1231369874903088</v>
      </c>
      <c r="AF12" s="11">
        <f t="shared" si="7"/>
        <v>9.8941634096069606</v>
      </c>
    </row>
    <row r="13" spans="1:32" x14ac:dyDescent="0.2">
      <c r="A13" s="10" t="str">
        <f>name!D9</f>
        <v>24 Business, media and public service professionals</v>
      </c>
      <c r="B13" s="11">
        <v>21.69471112887231</v>
      </c>
      <c r="C13" s="11">
        <v>25.124748456991853</v>
      </c>
      <c r="D13" s="11">
        <v>28.195245584208109</v>
      </c>
      <c r="E13" s="11">
        <v>31.06266001076613</v>
      </c>
      <c r="F13" s="11">
        <v>35.267586143493226</v>
      </c>
      <c r="G13" s="11"/>
      <c r="H13" s="11">
        <f t="shared" si="2"/>
        <v>7.0723405592851165</v>
      </c>
      <c r="I13" s="11">
        <f>'RD T1'!E12</f>
        <v>15.649219678606881</v>
      </c>
      <c r="J13" s="11">
        <f t="shared" si="5"/>
        <v>22.721560237892</v>
      </c>
      <c r="L13" s="10" t="str">
        <f>name!D9</f>
        <v>24 Business, media and public service professionals</v>
      </c>
      <c r="M13" s="11">
        <v>12.075703173955981</v>
      </c>
      <c r="N13" s="11">
        <v>13.703919809628873</v>
      </c>
      <c r="O13" s="11">
        <v>14.93649099167803</v>
      </c>
      <c r="P13" s="11">
        <v>16.371288835037518</v>
      </c>
      <c r="Q13" s="11">
        <v>17.713714472696388</v>
      </c>
      <c r="R13" s="11"/>
      <c r="S13" s="11">
        <f t="shared" si="3"/>
        <v>2.7772234810183587</v>
      </c>
      <c r="T13" s="11">
        <f>'RD T1'!T12</f>
        <v>7.0427364758799724</v>
      </c>
      <c r="U13" s="11">
        <f t="shared" si="6"/>
        <v>9.8199599568983302</v>
      </c>
      <c r="W13" s="10" t="str">
        <f>name!D9</f>
        <v>24 Business, media and public service professionals</v>
      </c>
      <c r="X13" s="11">
        <v>9.6190079549163379</v>
      </c>
      <c r="Y13" s="11">
        <v>11.420828647362926</v>
      </c>
      <c r="Z13" s="11">
        <v>13.25875459253009</v>
      </c>
      <c r="AA13" s="11">
        <v>14.691371175728603</v>
      </c>
      <c r="AB13" s="11">
        <v>17.553871670796791</v>
      </c>
      <c r="AC13" s="11"/>
      <c r="AD13" s="11">
        <f t="shared" si="4"/>
        <v>4.295117078266701</v>
      </c>
      <c r="AE13" s="11">
        <f>'RD T1'!T41</f>
        <v>8.6064832027269116</v>
      </c>
      <c r="AF13" s="11">
        <f t="shared" si="7"/>
        <v>12.901600280993613</v>
      </c>
    </row>
    <row r="14" spans="1:32" x14ac:dyDescent="0.2">
      <c r="A14" s="10" t="str">
        <f>name!D10</f>
        <v>31 Science, engineering and technology associate professionals</v>
      </c>
      <c r="B14" s="11">
        <v>7.0851618352805179</v>
      </c>
      <c r="C14" s="11">
        <v>8.0932109375812029</v>
      </c>
      <c r="D14" s="11">
        <v>8.9682746195598764</v>
      </c>
      <c r="E14" s="11">
        <v>7.8223582278812449</v>
      </c>
      <c r="F14" s="11">
        <v>8.4189053867793344</v>
      </c>
      <c r="G14" s="11"/>
      <c r="H14" s="11">
        <f t="shared" si="2"/>
        <v>-0.54936923278054195</v>
      </c>
      <c r="I14" s="11">
        <f>'RD T1'!E13</f>
        <v>3.357357769736335</v>
      </c>
      <c r="J14" s="11">
        <f t="shared" si="5"/>
        <v>2.8079885369557931</v>
      </c>
      <c r="L14" s="10" t="str">
        <f>name!D10</f>
        <v>31 Science, engineering and technology associate professionals</v>
      </c>
      <c r="M14" s="11">
        <v>5.1752409296141337</v>
      </c>
      <c r="N14" s="11">
        <v>6.1828396622784334</v>
      </c>
      <c r="O14" s="11">
        <v>6.5503554236633326</v>
      </c>
      <c r="P14" s="11">
        <v>5.3185618875286966</v>
      </c>
      <c r="Q14" s="11">
        <v>5.4315481382633113</v>
      </c>
      <c r="R14" s="11"/>
      <c r="S14" s="11">
        <f t="shared" si="3"/>
        <v>-1.1188072854000213</v>
      </c>
      <c r="T14" s="11">
        <f>'RD T1'!T13</f>
        <v>2.0037510738321127</v>
      </c>
      <c r="U14" s="11">
        <f t="shared" si="6"/>
        <v>0.88494378843209143</v>
      </c>
      <c r="W14" s="10" t="str">
        <f>name!D10</f>
        <v>31 Science, engineering and technology associate professionals</v>
      </c>
      <c r="X14" s="11">
        <v>1.9099209056663817</v>
      </c>
      <c r="Y14" s="11">
        <v>1.9103712753027595</v>
      </c>
      <c r="Z14" s="11">
        <v>2.4179191958965349</v>
      </c>
      <c r="AA14" s="11">
        <v>2.5037963403525438</v>
      </c>
      <c r="AB14" s="11">
        <v>2.987357248516032</v>
      </c>
      <c r="AC14" s="11"/>
      <c r="AD14" s="11">
        <f t="shared" si="4"/>
        <v>0.56943805261949709</v>
      </c>
      <c r="AE14" s="11">
        <f>'RD T1'!T42</f>
        <v>1.3536066959042228</v>
      </c>
      <c r="AF14" s="11">
        <f t="shared" si="7"/>
        <v>1.9230447485237199</v>
      </c>
    </row>
    <row r="15" spans="1:32" x14ac:dyDescent="0.2">
      <c r="A15" s="10" t="str">
        <f>name!D11</f>
        <v>32 Health and social care associate professionals</v>
      </c>
      <c r="B15" s="11">
        <v>7.1571822010121524</v>
      </c>
      <c r="C15" s="11">
        <v>7.4376113299898146</v>
      </c>
      <c r="D15" s="11">
        <v>7.7617183914654584</v>
      </c>
      <c r="E15" s="11">
        <v>7.7536542662735419</v>
      </c>
      <c r="F15" s="11">
        <v>8.5586536439030549</v>
      </c>
      <c r="G15" s="11"/>
      <c r="H15" s="11">
        <f t="shared" si="2"/>
        <v>0.79693525243759655</v>
      </c>
      <c r="I15" s="11">
        <f>'RD T1'!E14</f>
        <v>4.5852928017121393</v>
      </c>
      <c r="J15" s="11">
        <f t="shared" si="5"/>
        <v>5.3822280541497358</v>
      </c>
      <c r="L15" s="10" t="str">
        <f>name!D11</f>
        <v>32 Health and social care associate professionals</v>
      </c>
      <c r="M15" s="11">
        <v>1.8207852061806447</v>
      </c>
      <c r="N15" s="11">
        <v>1.8259333478304673</v>
      </c>
      <c r="O15" s="11">
        <v>2.0384578344808184</v>
      </c>
      <c r="P15" s="11">
        <v>1.8707628420912552</v>
      </c>
      <c r="Q15" s="11">
        <v>2.0121764494039232</v>
      </c>
      <c r="R15" s="11"/>
      <c r="S15" s="11">
        <f t="shared" si="3"/>
        <v>-2.6281385076895258E-2</v>
      </c>
      <c r="T15" s="11">
        <f>'RD T1'!T14</f>
        <v>0.93522220057078909</v>
      </c>
      <c r="U15" s="11">
        <f t="shared" si="6"/>
        <v>0.90894081549389383</v>
      </c>
      <c r="W15" s="10" t="str">
        <f>name!D11</f>
        <v>32 Health and social care associate professionals</v>
      </c>
      <c r="X15" s="11">
        <v>5.3363969948315022</v>
      </c>
      <c r="Y15" s="11">
        <v>5.6116779821593559</v>
      </c>
      <c r="Z15" s="11">
        <v>5.7232605569846307</v>
      </c>
      <c r="AA15" s="11">
        <v>5.8828914241822812</v>
      </c>
      <c r="AB15" s="11">
        <v>6.5464771944991336</v>
      </c>
      <c r="AC15" s="11"/>
      <c r="AD15" s="11">
        <f t="shared" si="4"/>
        <v>0.82321663751450291</v>
      </c>
      <c r="AE15" s="11">
        <f>'RD T1'!T43</f>
        <v>3.65007060114135</v>
      </c>
      <c r="AF15" s="11">
        <f t="shared" si="7"/>
        <v>4.4732872386558533</v>
      </c>
    </row>
    <row r="16" spans="1:32" x14ac:dyDescent="0.2">
      <c r="A16" s="10" t="str">
        <f>name!D12</f>
        <v>33 Protective service occupations</v>
      </c>
      <c r="B16" s="11">
        <v>4.2968714514617661</v>
      </c>
      <c r="C16" s="11">
        <v>4.6492499415281063</v>
      </c>
      <c r="D16" s="11">
        <v>4.9786204526087339</v>
      </c>
      <c r="E16" s="11">
        <v>5.9353806377140108</v>
      </c>
      <c r="F16" s="11">
        <v>6.7661748097784935</v>
      </c>
      <c r="G16" s="11"/>
      <c r="H16" s="11">
        <f t="shared" si="2"/>
        <v>1.7875543571697596</v>
      </c>
      <c r="I16" s="11">
        <f>'RD T1'!E15</f>
        <v>2.0934255401145423</v>
      </c>
      <c r="J16" s="11">
        <f t="shared" si="5"/>
        <v>3.8809798972843019</v>
      </c>
      <c r="L16" s="10" t="str">
        <f>name!D12</f>
        <v>33 Protective service occupations</v>
      </c>
      <c r="M16" s="11">
        <v>3.4413441685381732</v>
      </c>
      <c r="N16" s="11">
        <v>3.6165496251212388</v>
      </c>
      <c r="O16" s="11">
        <v>3.8175362029698663</v>
      </c>
      <c r="P16" s="11">
        <v>4.4223621687547148</v>
      </c>
      <c r="Q16" s="11">
        <v>4.7778680328474756</v>
      </c>
      <c r="R16" s="11"/>
      <c r="S16" s="11">
        <f t="shared" si="3"/>
        <v>0.96033182987760934</v>
      </c>
      <c r="T16" s="11">
        <f>'RD T1'!T15</f>
        <v>1.2850058542953129</v>
      </c>
      <c r="U16" s="11">
        <f t="shared" si="6"/>
        <v>2.245337684172922</v>
      </c>
      <c r="W16" s="10" t="str">
        <f>name!D12</f>
        <v>33 Protective service occupations</v>
      </c>
      <c r="X16" s="11">
        <v>0.85552728292359459</v>
      </c>
      <c r="Y16" s="11">
        <v>1.0327003164068578</v>
      </c>
      <c r="Z16" s="11">
        <v>1.1610842496388718</v>
      </c>
      <c r="AA16" s="11">
        <v>1.5130184689592918</v>
      </c>
      <c r="AB16" s="11">
        <v>1.9883067769310081</v>
      </c>
      <c r="AC16" s="11"/>
      <c r="AD16" s="11">
        <f t="shared" si="4"/>
        <v>0.8272225272921363</v>
      </c>
      <c r="AE16" s="11">
        <f>'RD T1'!T44</f>
        <v>0.80841968581922963</v>
      </c>
      <c r="AF16" s="11">
        <f t="shared" si="7"/>
        <v>1.6356422131113659</v>
      </c>
    </row>
    <row r="17" spans="1:32" x14ac:dyDescent="0.2">
      <c r="A17" s="10" t="str">
        <f>name!D13</f>
        <v>34 Culture, media and sports occupations</v>
      </c>
      <c r="B17" s="11">
        <v>5.8970737793840557</v>
      </c>
      <c r="C17" s="11">
        <v>6.3575879693476871</v>
      </c>
      <c r="D17" s="11">
        <v>7.0556706035925316</v>
      </c>
      <c r="E17" s="11">
        <v>6.4331928846249866</v>
      </c>
      <c r="F17" s="11">
        <v>7.0407432388017543</v>
      </c>
      <c r="G17" s="11"/>
      <c r="H17" s="11">
        <f t="shared" si="2"/>
        <v>-1.4927364790777276E-2</v>
      </c>
      <c r="I17" s="11">
        <f>'RD T1'!E16</f>
        <v>3.2178902231903566</v>
      </c>
      <c r="J17" s="11">
        <f t="shared" si="5"/>
        <v>3.2029628583995793</v>
      </c>
      <c r="L17" s="10" t="str">
        <f>name!D13</f>
        <v>34 Culture, media and sports occupations</v>
      </c>
      <c r="M17" s="11">
        <v>2.9589124621487848</v>
      </c>
      <c r="N17" s="11">
        <v>3.2816594610100132</v>
      </c>
      <c r="O17" s="11">
        <v>3.4156517481801885</v>
      </c>
      <c r="P17" s="11">
        <v>2.9750938374312419</v>
      </c>
      <c r="Q17" s="11">
        <v>3.1152348866472748</v>
      </c>
      <c r="R17" s="11"/>
      <c r="S17" s="11">
        <f t="shared" si="3"/>
        <v>-0.30041686153291369</v>
      </c>
      <c r="T17" s="11">
        <f>'RD T1'!T16</f>
        <v>1.2269905947270034</v>
      </c>
      <c r="U17" s="11">
        <f t="shared" si="6"/>
        <v>0.92657373319408975</v>
      </c>
      <c r="W17" s="10" t="str">
        <f>name!D13</f>
        <v>34 Culture, media and sports occupations</v>
      </c>
      <c r="X17" s="11">
        <v>2.9381613172352674</v>
      </c>
      <c r="Y17" s="11">
        <v>3.0759285083376762</v>
      </c>
      <c r="Z17" s="11">
        <v>3.6400188554123392</v>
      </c>
      <c r="AA17" s="11">
        <v>3.458099047193739</v>
      </c>
      <c r="AB17" s="11">
        <v>3.9255083521544769</v>
      </c>
      <c r="AC17" s="11"/>
      <c r="AD17" s="11">
        <f t="shared" si="4"/>
        <v>0.28548949674213775</v>
      </c>
      <c r="AE17" s="11">
        <f>'RD T1'!T45</f>
        <v>1.9908996284633529</v>
      </c>
      <c r="AF17" s="11">
        <f t="shared" si="7"/>
        <v>2.2763891252054904</v>
      </c>
    </row>
    <row r="18" spans="1:32" x14ac:dyDescent="0.2">
      <c r="A18" s="10" t="str">
        <f>name!D14</f>
        <v>35 Business and public service associate professionals</v>
      </c>
      <c r="B18" s="11">
        <v>22.332402702294488</v>
      </c>
      <c r="C18" s="11">
        <v>22.968862936019843</v>
      </c>
      <c r="D18" s="11">
        <v>24.693244958650428</v>
      </c>
      <c r="E18" s="11">
        <v>23.543253024812717</v>
      </c>
      <c r="F18" s="11">
        <v>24.875248322894443</v>
      </c>
      <c r="G18" s="11"/>
      <c r="H18" s="11">
        <f t="shared" si="2"/>
        <v>0.18200336424401442</v>
      </c>
      <c r="I18" s="11">
        <f>'RD T1'!E17</f>
        <v>11.34553095451132</v>
      </c>
      <c r="J18" s="11">
        <f t="shared" si="5"/>
        <v>11.527534318755334</v>
      </c>
      <c r="L18" s="10" t="str">
        <f>name!D14</f>
        <v>35 Business and public service associate professionals</v>
      </c>
      <c r="M18" s="11">
        <v>11.123393605443352</v>
      </c>
      <c r="N18" s="11">
        <v>11.368225693033406</v>
      </c>
      <c r="O18" s="11">
        <v>12.304088812440465</v>
      </c>
      <c r="P18" s="11">
        <v>11.257233293946602</v>
      </c>
      <c r="Q18" s="11">
        <v>11.2225894775861</v>
      </c>
      <c r="R18" s="11"/>
      <c r="S18" s="11">
        <f t="shared" si="3"/>
        <v>-1.0814993348543656</v>
      </c>
      <c r="T18" s="11">
        <f>'RD T1'!T17</f>
        <v>4.3912884041000986</v>
      </c>
      <c r="U18" s="11">
        <f t="shared" si="6"/>
        <v>3.309789069245733</v>
      </c>
      <c r="W18" s="10" t="str">
        <f>name!D14</f>
        <v>35 Business and public service associate professionals</v>
      </c>
      <c r="X18" s="11">
        <v>11.209009096851123</v>
      </c>
      <c r="Y18" s="11">
        <v>11.600637242986394</v>
      </c>
      <c r="Z18" s="11">
        <v>12.38915614620994</v>
      </c>
      <c r="AA18" s="11">
        <v>12.286019730866064</v>
      </c>
      <c r="AB18" s="11">
        <v>13.65265884530838</v>
      </c>
      <c r="AC18" s="11"/>
      <c r="AD18" s="11">
        <f t="shared" si="4"/>
        <v>1.2635026990984404</v>
      </c>
      <c r="AE18" s="11">
        <f>'RD T1'!T46</f>
        <v>6.9542425504112195</v>
      </c>
      <c r="AF18" s="11">
        <f t="shared" si="7"/>
        <v>8.2177452495096599</v>
      </c>
    </row>
    <row r="19" spans="1:32" x14ac:dyDescent="0.2">
      <c r="A19" s="10" t="str">
        <f>name!D15</f>
        <v>41 Administrative occupations</v>
      </c>
      <c r="B19" s="11">
        <v>44.282109684996286</v>
      </c>
      <c r="C19" s="11">
        <v>41.495717846728176</v>
      </c>
      <c r="D19" s="11">
        <v>44.589995660364096</v>
      </c>
      <c r="E19" s="11">
        <v>41.35169467733818</v>
      </c>
      <c r="F19" s="11">
        <v>40.350057112816195</v>
      </c>
      <c r="G19" s="11"/>
      <c r="H19" s="11">
        <f t="shared" si="2"/>
        <v>-4.2399385475479008</v>
      </c>
      <c r="I19" s="11">
        <f>'RD T1'!E18</f>
        <v>20.214479551003524</v>
      </c>
      <c r="J19" s="11">
        <f t="shared" si="5"/>
        <v>15.974541003455624</v>
      </c>
      <c r="L19" s="10" t="str">
        <f>name!D15</f>
        <v>41 Administrative occupations</v>
      </c>
      <c r="M19" s="11">
        <v>15.673002149075501</v>
      </c>
      <c r="N19" s="11">
        <v>14.669140073138323</v>
      </c>
      <c r="O19" s="11">
        <v>17.609823948701457</v>
      </c>
      <c r="P19" s="11">
        <v>17.020728858759245</v>
      </c>
      <c r="Q19" s="11">
        <v>18.876431607769526</v>
      </c>
      <c r="R19" s="11"/>
      <c r="S19" s="11">
        <f t="shared" si="3"/>
        <v>1.2666076590680682</v>
      </c>
      <c r="T19" s="11">
        <f>'RD T1'!T18</f>
        <v>6.7138914419804596</v>
      </c>
      <c r="U19" s="11">
        <f t="shared" si="6"/>
        <v>7.9804991010485278</v>
      </c>
      <c r="W19" s="10" t="str">
        <f>name!D15</f>
        <v>41 Administrative occupations</v>
      </c>
      <c r="X19" s="11">
        <v>28.609107535920867</v>
      </c>
      <c r="Y19" s="11">
        <v>26.826577773589815</v>
      </c>
      <c r="Z19" s="11">
        <v>26.980171711662589</v>
      </c>
      <c r="AA19" s="11">
        <v>24.330965818578989</v>
      </c>
      <c r="AB19" s="11">
        <v>21.473625505046577</v>
      </c>
      <c r="AC19" s="11"/>
      <c r="AD19" s="11">
        <f t="shared" si="4"/>
        <v>-5.5065462066160116</v>
      </c>
      <c r="AE19" s="11">
        <f>'RD T1'!T47</f>
        <v>13.500588109023063</v>
      </c>
      <c r="AF19" s="11">
        <f t="shared" si="7"/>
        <v>7.9940419024070515</v>
      </c>
    </row>
    <row r="20" spans="1:32" x14ac:dyDescent="0.2">
      <c r="A20" s="10" t="str">
        <f>name!D16</f>
        <v>42 Secretarial and related occupations</v>
      </c>
      <c r="B20" s="11">
        <v>11.295198180003263</v>
      </c>
      <c r="C20" s="11">
        <v>9.6975237592607417</v>
      </c>
      <c r="D20" s="11">
        <v>9.6682898206248993</v>
      </c>
      <c r="E20" s="11">
        <v>10.508288231870363</v>
      </c>
      <c r="F20" s="11">
        <v>8.4842703606591208</v>
      </c>
      <c r="G20" s="11"/>
      <c r="H20" s="11">
        <f t="shared" si="2"/>
        <v>-1.1840194599657785</v>
      </c>
      <c r="I20" s="11">
        <f>'RD T1'!E19</f>
        <v>5.1195327410274523</v>
      </c>
      <c r="J20" s="11">
        <f t="shared" si="5"/>
        <v>3.9355132810616738</v>
      </c>
      <c r="L20" s="10" t="str">
        <f>name!D16</f>
        <v>42 Secretarial and related occupations</v>
      </c>
      <c r="M20" s="11">
        <v>1.0121888496126161</v>
      </c>
      <c r="N20" s="11">
        <v>0.74482527655478503</v>
      </c>
      <c r="O20" s="11">
        <v>0.73877646875694936</v>
      </c>
      <c r="P20" s="11">
        <v>0.97914286584552079</v>
      </c>
      <c r="Q20" s="11">
        <v>1.2064997243080209</v>
      </c>
      <c r="R20" s="11"/>
      <c r="S20" s="11">
        <f t="shared" si="3"/>
        <v>0.46772325555107153</v>
      </c>
      <c r="T20" s="11">
        <f>'RD T1'!T19</f>
        <v>0.34648652463240037</v>
      </c>
      <c r="U20" s="11">
        <f t="shared" si="6"/>
        <v>0.8142097801834719</v>
      </c>
      <c r="W20" s="10" t="str">
        <f>name!D16</f>
        <v>42 Secretarial and related occupations</v>
      </c>
      <c r="X20" s="11">
        <v>10.283009330390646</v>
      </c>
      <c r="Y20" s="11">
        <v>8.9526984827059533</v>
      </c>
      <c r="Z20" s="11">
        <v>8.9295133518679517</v>
      </c>
      <c r="AA20" s="11">
        <v>9.5291453660248386</v>
      </c>
      <c r="AB20" s="11">
        <v>7.2777706363511028</v>
      </c>
      <c r="AC20" s="11"/>
      <c r="AD20" s="11">
        <f t="shared" si="4"/>
        <v>-1.6517427155168489</v>
      </c>
      <c r="AE20" s="11">
        <f>'RD T1'!T48</f>
        <v>4.773046216395052</v>
      </c>
      <c r="AF20" s="11">
        <f t="shared" si="7"/>
        <v>3.1213035008782031</v>
      </c>
    </row>
    <row r="21" spans="1:32" x14ac:dyDescent="0.2">
      <c r="A21" s="10" t="str">
        <f>name!D17</f>
        <v>51 Skilled agricultural and related trades</v>
      </c>
      <c r="B21" s="11">
        <v>8.7073931390147798</v>
      </c>
      <c r="C21" s="11">
        <v>8.0416196513801737</v>
      </c>
      <c r="D21" s="11">
        <v>6.2957683762853529</v>
      </c>
      <c r="E21" s="11">
        <v>6.3855446215910217</v>
      </c>
      <c r="F21" s="11">
        <v>6.9124284411720121</v>
      </c>
      <c r="G21" s="11"/>
      <c r="H21" s="11">
        <f t="shared" si="2"/>
        <v>0.61666006488665914</v>
      </c>
      <c r="I21" s="11">
        <f>'RD T1'!E20</f>
        <v>3.6615536629407397</v>
      </c>
      <c r="J21" s="11">
        <f t="shared" si="5"/>
        <v>4.2782137278273993</v>
      </c>
      <c r="L21" s="10" t="str">
        <f>name!D17</f>
        <v>51 Skilled agricultural and related trades</v>
      </c>
      <c r="M21" s="11">
        <v>7.5195798150465265</v>
      </c>
      <c r="N21" s="11">
        <v>6.3208430899128034</v>
      </c>
      <c r="O21" s="11">
        <v>5.2790764394405825</v>
      </c>
      <c r="P21" s="11">
        <v>5.2773747337720369</v>
      </c>
      <c r="Q21" s="11">
        <v>5.4963105784788118</v>
      </c>
      <c r="R21" s="11"/>
      <c r="S21" s="11">
        <f t="shared" si="3"/>
        <v>0.2172341390382293</v>
      </c>
      <c r="T21" s="11">
        <f>'RD T1'!T20</f>
        <v>2.8704845207149847</v>
      </c>
      <c r="U21" s="11">
        <f t="shared" si="6"/>
        <v>3.087718659753214</v>
      </c>
      <c r="W21" s="10" t="str">
        <f>name!D17</f>
        <v>51 Skilled agricultural and related trades</v>
      </c>
      <c r="X21" s="11">
        <v>1.1878133239682438</v>
      </c>
      <c r="Y21" s="11">
        <v>1.7207765614673618</v>
      </c>
      <c r="Z21" s="11">
        <v>1.0166919368447822</v>
      </c>
      <c r="AA21" s="11">
        <v>1.1081698878189854</v>
      </c>
      <c r="AB21" s="11">
        <v>1.4161178626932036</v>
      </c>
      <c r="AC21" s="11"/>
      <c r="AD21" s="11">
        <f t="shared" si="4"/>
        <v>0.3994259258484214</v>
      </c>
      <c r="AE21" s="11">
        <f>'RD T1'!T49</f>
        <v>0.7910691422257552</v>
      </c>
      <c r="AF21" s="11">
        <f t="shared" si="7"/>
        <v>1.1904950680741766</v>
      </c>
    </row>
    <row r="22" spans="1:32" x14ac:dyDescent="0.2">
      <c r="A22" s="10" t="str">
        <f>name!D18</f>
        <v>52 Skilled metal, electrical and electronic trades</v>
      </c>
      <c r="B22" s="11">
        <v>15.915989995387211</v>
      </c>
      <c r="C22" s="11">
        <v>15.012865714086818</v>
      </c>
      <c r="D22" s="11">
        <v>13.845154770555379</v>
      </c>
      <c r="E22" s="11">
        <v>13.503521141735956</v>
      </c>
      <c r="F22" s="11">
        <v>12.568294463098148</v>
      </c>
      <c r="G22" s="11"/>
      <c r="H22" s="11">
        <f t="shared" si="2"/>
        <v>-1.2768603074572304</v>
      </c>
      <c r="I22" s="11">
        <f>'RD T1'!E21</f>
        <v>5.0474789726192055</v>
      </c>
      <c r="J22" s="11">
        <f t="shared" si="5"/>
        <v>3.7706186651619751</v>
      </c>
      <c r="L22" s="10" t="str">
        <f>name!D18</f>
        <v>52 Skilled metal, electrical and electronic trades</v>
      </c>
      <c r="M22" s="11">
        <v>15.651804351801545</v>
      </c>
      <c r="N22" s="11">
        <v>14.616598217203538</v>
      </c>
      <c r="O22" s="11">
        <v>13.523779368599744</v>
      </c>
      <c r="P22" s="11">
        <v>12.764403445825616</v>
      </c>
      <c r="Q22" s="11">
        <v>11.613508883107054</v>
      </c>
      <c r="R22" s="11"/>
      <c r="S22" s="11">
        <f t="shared" si="3"/>
        <v>-1.9102704854926902</v>
      </c>
      <c r="T22" s="11">
        <f>'RD T1'!T21</f>
        <v>4.6052258207635495</v>
      </c>
      <c r="U22" s="11">
        <f t="shared" si="6"/>
        <v>2.6949553352708593</v>
      </c>
      <c r="W22" s="10" t="str">
        <f>name!D18</f>
        <v>52 Skilled metal, electrical and electronic trades</v>
      </c>
      <c r="X22" s="11">
        <v>0.2641856435856767</v>
      </c>
      <c r="Y22" s="11">
        <v>0.39626749688327034</v>
      </c>
      <c r="Z22" s="11">
        <v>0.32137540195561642</v>
      </c>
      <c r="AA22" s="11">
        <v>0.73911769591033605</v>
      </c>
      <c r="AB22" s="11">
        <v>0.95478557999108893</v>
      </c>
      <c r="AC22" s="11"/>
      <c r="AD22" s="11">
        <f t="shared" si="4"/>
        <v>0.6334101780354725</v>
      </c>
      <c r="AE22" s="11">
        <f>'RD T1'!T50</f>
        <v>0.44225315185565572</v>
      </c>
      <c r="AF22" s="11">
        <f t="shared" si="7"/>
        <v>1.0756633298911282</v>
      </c>
    </row>
    <row r="23" spans="1:32" x14ac:dyDescent="0.2">
      <c r="A23" s="10" t="str">
        <f>name!D19</f>
        <v>53 Skilled construction and building trades</v>
      </c>
      <c r="B23" s="11">
        <v>16.551294550227681</v>
      </c>
      <c r="C23" s="11">
        <v>15.226281135698475</v>
      </c>
      <c r="D23" s="11">
        <v>13.190411001333899</v>
      </c>
      <c r="E23" s="11">
        <v>13.074937696713505</v>
      </c>
      <c r="F23" s="11">
        <v>11.431013276223926</v>
      </c>
      <c r="G23" s="11"/>
      <c r="H23" s="11">
        <f t="shared" si="2"/>
        <v>-1.7593977251099737</v>
      </c>
      <c r="I23" s="11">
        <f>'RD T1'!E22</f>
        <v>5.2168361367610032</v>
      </c>
      <c r="J23" s="11">
        <f t="shared" si="5"/>
        <v>3.4574384116510295</v>
      </c>
      <c r="L23" s="10" t="str">
        <f>name!D19</f>
        <v>53 Skilled construction and building trades</v>
      </c>
      <c r="M23" s="11">
        <v>16.413224363580593</v>
      </c>
      <c r="N23" s="11">
        <v>15.077680419659529</v>
      </c>
      <c r="O23" s="11">
        <v>12.936551797898504</v>
      </c>
      <c r="P23" s="11">
        <v>12.834647215596249</v>
      </c>
      <c r="Q23" s="11">
        <v>11.16375404713844</v>
      </c>
      <c r="R23" s="11"/>
      <c r="S23" s="11">
        <f t="shared" si="3"/>
        <v>-1.7727977507600645</v>
      </c>
      <c r="T23" s="11">
        <f>'RD T1'!T22</f>
        <v>5.0813866073616802</v>
      </c>
      <c r="U23" s="11">
        <f t="shared" si="6"/>
        <v>3.3085888566016157</v>
      </c>
      <c r="W23" s="10" t="str">
        <f>name!D19</f>
        <v>53 Skilled construction and building trades</v>
      </c>
      <c r="X23" s="11">
        <v>0.13807018664707971</v>
      </c>
      <c r="Y23" s="11">
        <v>0.14860071603894928</v>
      </c>
      <c r="Z23" s="11">
        <v>0.25385920343539542</v>
      </c>
      <c r="AA23" s="11">
        <v>0.24029048111726015</v>
      </c>
      <c r="AB23" s="11">
        <v>0.26725922908549032</v>
      </c>
      <c r="AC23" s="11"/>
      <c r="AD23" s="11">
        <f t="shared" si="4"/>
        <v>1.3400025650094904E-2</v>
      </c>
      <c r="AE23" s="11">
        <f>'RD T1'!T51</f>
        <v>0.13544952939932431</v>
      </c>
      <c r="AF23" s="11">
        <f t="shared" si="7"/>
        <v>0.14884955504941921</v>
      </c>
    </row>
    <row r="24" spans="1:32" x14ac:dyDescent="0.2">
      <c r="A24" s="10" t="str">
        <f>name!D20</f>
        <v>54 Textiles, printing and other skilled trades</v>
      </c>
      <c r="B24" s="11">
        <v>11.311507400557058</v>
      </c>
      <c r="C24" s="11">
        <v>9.2744352699736137</v>
      </c>
      <c r="D24" s="11">
        <v>9.1478110018597807</v>
      </c>
      <c r="E24" s="11">
        <v>8.7036218586811263</v>
      </c>
      <c r="F24" s="11">
        <v>8.3727154089194329</v>
      </c>
      <c r="G24" s="11"/>
      <c r="H24" s="11">
        <f t="shared" si="2"/>
        <v>-0.7750955929403478</v>
      </c>
      <c r="I24" s="11">
        <f>'RD T1'!E23</f>
        <v>3.6766390793108172</v>
      </c>
      <c r="J24" s="11">
        <f t="shared" si="5"/>
        <v>2.9015434863704694</v>
      </c>
      <c r="L24" s="10" t="str">
        <f>name!D20</f>
        <v>54 Textiles, printing and other skilled trades</v>
      </c>
      <c r="M24" s="11">
        <v>6.9679500584804863</v>
      </c>
      <c r="N24" s="11">
        <v>5.4375046617910323</v>
      </c>
      <c r="O24" s="11">
        <v>5.1826497547011332</v>
      </c>
      <c r="P24" s="11">
        <v>4.8502909569172479</v>
      </c>
      <c r="Q24" s="11">
        <v>4.5145741712688432</v>
      </c>
      <c r="R24" s="11"/>
      <c r="S24" s="11">
        <f t="shared" si="3"/>
        <v>-0.66807558343229001</v>
      </c>
      <c r="T24" s="11">
        <f>'RD T1'!T23</f>
        <v>1.4627180265272604</v>
      </c>
      <c r="U24" s="11">
        <f t="shared" si="6"/>
        <v>0.79464244309497034</v>
      </c>
      <c r="W24" s="10" t="str">
        <f>name!D20</f>
        <v>54 Textiles, printing and other skilled trades</v>
      </c>
      <c r="X24" s="11">
        <v>4.3435573420765854</v>
      </c>
      <c r="Y24" s="11">
        <v>3.8369306081825796</v>
      </c>
      <c r="Z24" s="11">
        <v>3.9651612471586581</v>
      </c>
      <c r="AA24" s="11">
        <v>3.8533309017638864</v>
      </c>
      <c r="AB24" s="11">
        <v>3.8581412376505844</v>
      </c>
      <c r="AC24" s="11"/>
      <c r="AD24" s="11">
        <f t="shared" si="4"/>
        <v>-0.10702000950807378</v>
      </c>
      <c r="AE24" s="11">
        <f>'RD T1'!T52</f>
        <v>2.2139210527835562</v>
      </c>
      <c r="AF24" s="11">
        <f t="shared" si="7"/>
        <v>2.1069010432754824</v>
      </c>
    </row>
    <row r="25" spans="1:32" x14ac:dyDescent="0.2">
      <c r="A25" s="10" t="str">
        <f>name!D21</f>
        <v>61 Caring personal service occupations</v>
      </c>
      <c r="B25" s="11">
        <v>33.664285785010208</v>
      </c>
      <c r="C25" s="11">
        <v>31.256331283154648</v>
      </c>
      <c r="D25" s="11">
        <v>30.620717023532396</v>
      </c>
      <c r="E25" s="11">
        <v>32.976942522954523</v>
      </c>
      <c r="F25" s="11">
        <v>36.313880052891669</v>
      </c>
      <c r="G25" s="11"/>
      <c r="H25" s="11">
        <f t="shared" si="2"/>
        <v>5.6931630293592725</v>
      </c>
      <c r="I25" s="11">
        <f>'RD T1'!E24</f>
        <v>19.175278837008538</v>
      </c>
      <c r="J25" s="11">
        <f t="shared" si="5"/>
        <v>24.86844186636781</v>
      </c>
      <c r="L25" s="10" t="str">
        <f>name!D21</f>
        <v>61 Caring personal service occupations</v>
      </c>
      <c r="M25" s="11">
        <v>4.4820677156939768</v>
      </c>
      <c r="N25" s="11">
        <v>4.4062564953634737</v>
      </c>
      <c r="O25" s="11">
        <v>4.2982089578798828</v>
      </c>
      <c r="P25" s="11">
        <v>5.2880559336748316</v>
      </c>
      <c r="Q25" s="11">
        <v>6.1549349737735302</v>
      </c>
      <c r="R25" s="11"/>
      <c r="S25" s="11">
        <f t="shared" si="3"/>
        <v>1.8567260158936474</v>
      </c>
      <c r="T25" s="11">
        <f>'RD T1'!T24</f>
        <v>2.4349706636513577</v>
      </c>
      <c r="U25" s="11">
        <f t="shared" si="6"/>
        <v>4.2916966795450051</v>
      </c>
      <c r="W25" s="10" t="str">
        <f>name!D21</f>
        <v>61 Caring personal service occupations</v>
      </c>
      <c r="X25" s="11">
        <v>29.18221806931621</v>
      </c>
      <c r="Y25" s="11">
        <v>26.850074787791183</v>
      </c>
      <c r="Z25" s="11">
        <v>26.32250806565251</v>
      </c>
      <c r="AA25" s="11">
        <v>27.688886589279679</v>
      </c>
      <c r="AB25" s="11">
        <v>30.158945079118169</v>
      </c>
      <c r="AC25" s="11"/>
      <c r="AD25" s="11">
        <f t="shared" si="4"/>
        <v>3.8364370134656589</v>
      </c>
      <c r="AE25" s="11">
        <f>'RD T1'!T53</f>
        <v>16.740308173357185</v>
      </c>
      <c r="AF25" s="11">
        <f t="shared" si="7"/>
        <v>20.576745186822844</v>
      </c>
    </row>
    <row r="26" spans="1:32" x14ac:dyDescent="0.2">
      <c r="A26" s="10" t="str">
        <f>name!D22</f>
        <v>62 Leisure, travel and related personal service occupations</v>
      </c>
      <c r="B26" s="11">
        <v>10.791936736667727</v>
      </c>
      <c r="C26" s="11">
        <v>11.479712192358566</v>
      </c>
      <c r="D26" s="11">
        <v>10.759783253529006</v>
      </c>
      <c r="E26" s="11">
        <v>10.227360587609903</v>
      </c>
      <c r="F26" s="11">
        <v>10.032422168846489</v>
      </c>
      <c r="G26" s="11"/>
      <c r="H26" s="11">
        <f t="shared" si="2"/>
        <v>-0.72736108468251714</v>
      </c>
      <c r="I26" s="11">
        <f>'RD T1'!E25</f>
        <v>5.1115412697490861</v>
      </c>
      <c r="J26" s="11">
        <f t="shared" si="5"/>
        <v>4.3841801850665689</v>
      </c>
      <c r="L26" s="10" t="str">
        <f>name!D22</f>
        <v>62 Leisure, travel and related personal service occupations</v>
      </c>
      <c r="M26" s="11">
        <v>2.8850294615817864</v>
      </c>
      <c r="N26" s="11">
        <v>3.0874828022198537</v>
      </c>
      <c r="O26" s="11">
        <v>3.2379636003686403</v>
      </c>
      <c r="P26" s="11">
        <v>3.2164966377118547</v>
      </c>
      <c r="Q26" s="11">
        <v>3.4989243024745904</v>
      </c>
      <c r="R26" s="11"/>
      <c r="S26" s="11">
        <f t="shared" si="3"/>
        <v>0.26096070210595013</v>
      </c>
      <c r="T26" s="11">
        <f>'RD T1'!T25</f>
        <v>1.4434619133646016</v>
      </c>
      <c r="U26" s="11">
        <f t="shared" si="6"/>
        <v>1.7044226154705517</v>
      </c>
      <c r="W26" s="10" t="str">
        <f>name!D22</f>
        <v>62 Leisure, travel and related personal service occupations</v>
      </c>
      <c r="X26" s="11">
        <v>7.9069072750859366</v>
      </c>
      <c r="Y26" s="11">
        <v>8.3922293901387111</v>
      </c>
      <c r="Z26" s="11">
        <v>7.52181965316037</v>
      </c>
      <c r="AA26" s="11">
        <v>7.0108639498980461</v>
      </c>
      <c r="AB26" s="11">
        <v>6.5334978663718903</v>
      </c>
      <c r="AC26" s="11"/>
      <c r="AD26" s="11">
        <f t="shared" si="4"/>
        <v>-0.98832178678847971</v>
      </c>
      <c r="AE26" s="11">
        <f>'RD T1'!T54</f>
        <v>3.6680793563844851</v>
      </c>
      <c r="AF26" s="11">
        <f t="shared" si="7"/>
        <v>2.6797575695960054</v>
      </c>
    </row>
    <row r="27" spans="1:32" x14ac:dyDescent="0.2">
      <c r="A27" s="10" t="str">
        <f>name!D23</f>
        <v>63 Community and civil enforcement occupations</v>
      </c>
      <c r="B27" s="11">
        <v>0.46345010188848662</v>
      </c>
      <c r="C27" s="11">
        <v>0.38544715754777242</v>
      </c>
      <c r="D27" s="11">
        <v>0.50792793636239031</v>
      </c>
      <c r="E27" s="11">
        <v>0.40323724937828881</v>
      </c>
      <c r="F27" s="11">
        <v>0.44415953954659831</v>
      </c>
      <c r="G27" s="11"/>
      <c r="H27" s="11">
        <f t="shared" si="2"/>
        <v>-6.3768396815791994E-2</v>
      </c>
      <c r="I27" s="11">
        <f>'RD T1'!E26</f>
        <v>0.20303128121288463</v>
      </c>
      <c r="J27" s="11">
        <f t="shared" si="5"/>
        <v>0.13926288439709264</v>
      </c>
      <c r="L27" s="10" t="str">
        <f>name!D23</f>
        <v>63 Community and civil enforcement occupations</v>
      </c>
      <c r="M27" s="11">
        <v>0.37419157506012407</v>
      </c>
      <c r="N27" s="11">
        <v>0.26976841884995711</v>
      </c>
      <c r="O27" s="11">
        <v>0.4041512333726473</v>
      </c>
      <c r="P27" s="11">
        <v>0.27255939926391726</v>
      </c>
      <c r="Q27" s="11">
        <v>0.31678775921387592</v>
      </c>
      <c r="R27" s="11"/>
      <c r="S27" s="11">
        <f t="shared" si="3"/>
        <v>-8.7363474158771381E-2</v>
      </c>
      <c r="T27" s="11">
        <f>'RD T1'!T26</f>
        <v>0.12363096229128233</v>
      </c>
      <c r="U27" s="11">
        <f t="shared" si="6"/>
        <v>3.6267488132510947E-2</v>
      </c>
      <c r="W27" s="10" t="str">
        <f>name!D23</f>
        <v>63 Community and civil enforcement occupations</v>
      </c>
      <c r="X27" s="11">
        <v>8.9258526828362439E-2</v>
      </c>
      <c r="Y27" s="11">
        <v>0.11567873869781538</v>
      </c>
      <c r="Z27" s="11">
        <v>0.10377670298974256</v>
      </c>
      <c r="AA27" s="11">
        <v>0.13067785011437105</v>
      </c>
      <c r="AB27" s="11">
        <v>0.1273717803327227</v>
      </c>
      <c r="AC27" s="11"/>
      <c r="AD27" s="11">
        <f t="shared" si="4"/>
        <v>2.3595077342980136E-2</v>
      </c>
      <c r="AE27" s="11">
        <f>'RD T1'!T55</f>
        <v>7.940031892160232E-2</v>
      </c>
      <c r="AF27" s="11">
        <f t="shared" si="7"/>
        <v>0.10299539626458246</v>
      </c>
    </row>
    <row r="28" spans="1:32" x14ac:dyDescent="0.2">
      <c r="A28" s="10" t="str">
        <f>name!D24</f>
        <v>71 Sales occupations</v>
      </c>
      <c r="B28" s="11">
        <v>32.622060975062318</v>
      </c>
      <c r="C28" s="11">
        <v>30.781240820363724</v>
      </c>
      <c r="D28" s="11">
        <v>29.624490012511824</v>
      </c>
      <c r="E28" s="11">
        <v>27.029928567116105</v>
      </c>
      <c r="F28" s="11">
        <v>25.696832101632655</v>
      </c>
      <c r="G28" s="11"/>
      <c r="H28" s="11">
        <f t="shared" si="2"/>
        <v>-3.9276579108791694</v>
      </c>
      <c r="I28" s="11">
        <f>'RD T1'!E27</f>
        <v>12.437384828055173</v>
      </c>
      <c r="J28" s="11">
        <f t="shared" si="5"/>
        <v>8.5097269171760033</v>
      </c>
      <c r="L28" s="10" t="str">
        <f>name!D24</f>
        <v>71 Sales occupations</v>
      </c>
      <c r="M28" s="11">
        <v>12.164507039705912</v>
      </c>
      <c r="N28" s="11">
        <v>12.76332607554264</v>
      </c>
      <c r="O28" s="11">
        <v>12.13852311868307</v>
      </c>
      <c r="P28" s="11">
        <v>11.299001586289208</v>
      </c>
      <c r="Q28" s="11">
        <v>11.137514261445597</v>
      </c>
      <c r="R28" s="11"/>
      <c r="S28" s="11">
        <f t="shared" si="3"/>
        <v>-1.0010088572374727</v>
      </c>
      <c r="T28" s="11">
        <f>'RD T1'!T27</f>
        <v>3.8229081614569052</v>
      </c>
      <c r="U28" s="11">
        <f t="shared" si="6"/>
        <v>2.8218993042194325</v>
      </c>
      <c r="W28" s="10" t="str">
        <f>name!D24</f>
        <v>71 Sales occupations</v>
      </c>
      <c r="X28" s="11">
        <v>20.457553935356405</v>
      </c>
      <c r="Y28" s="11">
        <v>18.017914744821095</v>
      </c>
      <c r="Z28" s="11">
        <v>17.485966893828746</v>
      </c>
      <c r="AA28" s="11">
        <v>15.730926980826913</v>
      </c>
      <c r="AB28" s="11">
        <v>14.559317840187061</v>
      </c>
      <c r="AC28" s="11"/>
      <c r="AD28" s="11">
        <f t="shared" si="4"/>
        <v>-2.9266490536416843</v>
      </c>
      <c r="AE28" s="11">
        <f>'RD T1'!T56</f>
        <v>8.6144766665982679</v>
      </c>
      <c r="AF28" s="11">
        <f t="shared" si="7"/>
        <v>5.6878276129565837</v>
      </c>
    </row>
    <row r="29" spans="1:32" x14ac:dyDescent="0.2">
      <c r="A29" s="10" t="str">
        <f>name!D25</f>
        <v>72 Customer service occupations</v>
      </c>
      <c r="B29" s="11">
        <v>7.8759575350962088</v>
      </c>
      <c r="C29" s="11">
        <v>7.8169273901729044</v>
      </c>
      <c r="D29" s="11">
        <v>8.3412757956852204</v>
      </c>
      <c r="E29" s="11">
        <v>10.821567432484269</v>
      </c>
      <c r="F29" s="11">
        <v>12.653564562149809</v>
      </c>
      <c r="G29" s="11"/>
      <c r="H29" s="11">
        <f t="shared" si="2"/>
        <v>4.3122887664645884</v>
      </c>
      <c r="I29" s="11">
        <f>'RD T1'!E28</f>
        <v>4.9942498697847331</v>
      </c>
      <c r="J29" s="11">
        <f t="shared" si="5"/>
        <v>9.3065386362493214</v>
      </c>
      <c r="L29" s="10" t="str">
        <f>name!D25</f>
        <v>72 Customer service occupations</v>
      </c>
      <c r="M29" s="11">
        <v>3.5761015808806378</v>
      </c>
      <c r="N29" s="11">
        <v>3.1476746733842376</v>
      </c>
      <c r="O29" s="11">
        <v>3.8105158554958347</v>
      </c>
      <c r="P29" s="11">
        <v>5.3270212160659689</v>
      </c>
      <c r="Q29" s="11">
        <v>6.4746430632617722</v>
      </c>
      <c r="R29" s="11"/>
      <c r="S29" s="11">
        <f t="shared" si="3"/>
        <v>2.6641272077659375</v>
      </c>
      <c r="T29" s="11">
        <f>'RD T1'!T28</f>
        <v>1.9321125751924302</v>
      </c>
      <c r="U29" s="11">
        <f t="shared" si="6"/>
        <v>4.5962397829583672</v>
      </c>
      <c r="W29" s="10" t="str">
        <f>name!D25</f>
        <v>72 Customer service occupations</v>
      </c>
      <c r="X29" s="11">
        <v>4.2998559542155839</v>
      </c>
      <c r="Y29" s="11">
        <v>4.6692527167886695</v>
      </c>
      <c r="Z29" s="11">
        <v>4.530759940189383</v>
      </c>
      <c r="AA29" s="11">
        <v>5.4945462164183043</v>
      </c>
      <c r="AB29" s="11">
        <v>6.1789214988880348</v>
      </c>
      <c r="AC29" s="11"/>
      <c r="AD29" s="11">
        <f t="shared" si="4"/>
        <v>1.6481615586986518</v>
      </c>
      <c r="AE29" s="11">
        <f>'RD T1'!T57</f>
        <v>3.0621372945923042</v>
      </c>
      <c r="AF29" s="11">
        <f t="shared" si="7"/>
        <v>4.710298853290956</v>
      </c>
    </row>
    <row r="30" spans="1:32" x14ac:dyDescent="0.2">
      <c r="A30" s="10" t="str">
        <f>name!D26</f>
        <v>81 Process, plant and machine operatives</v>
      </c>
      <c r="B30" s="11">
        <v>17.370783669444389</v>
      </c>
      <c r="C30" s="11">
        <v>16.028441019379692</v>
      </c>
      <c r="D30" s="11">
        <v>14.724850526255604</v>
      </c>
      <c r="E30" s="11">
        <v>17.324380645506231</v>
      </c>
      <c r="F30" s="11">
        <v>16.330590655371108</v>
      </c>
      <c r="G30" s="11"/>
      <c r="H30" s="11">
        <f t="shared" si="2"/>
        <v>1.6057401291155031</v>
      </c>
      <c r="I30" s="11">
        <f>'RD T1'!E29</f>
        <v>6.69640308083238</v>
      </c>
      <c r="J30" s="11">
        <f t="shared" si="5"/>
        <v>8.3021432099478822</v>
      </c>
      <c r="L30" s="10" t="str">
        <f>name!D26</f>
        <v>81 Process, plant and machine operatives</v>
      </c>
      <c r="M30" s="11">
        <v>12.700562457467543</v>
      </c>
      <c r="N30" s="11">
        <v>11.404143232573116</v>
      </c>
      <c r="O30" s="11">
        <v>10.647704207705317</v>
      </c>
      <c r="P30" s="11">
        <v>12.268885854963738</v>
      </c>
      <c r="Q30" s="11">
        <v>11.437895321616756</v>
      </c>
      <c r="R30" s="11"/>
      <c r="S30" s="11">
        <f t="shared" si="3"/>
        <v>0.79019111391143859</v>
      </c>
      <c r="T30" s="11">
        <f>'RD T1'!T29</f>
        <v>4.2322150952479207</v>
      </c>
      <c r="U30" s="11">
        <f t="shared" si="6"/>
        <v>5.0224062091593593</v>
      </c>
      <c r="W30" s="10" t="str">
        <f>name!D26</f>
        <v>81 Process, plant and machine operatives</v>
      </c>
      <c r="X30" s="11">
        <v>4.6702212119768429</v>
      </c>
      <c r="Y30" s="11">
        <v>4.6242977868065775</v>
      </c>
      <c r="Z30" s="11">
        <v>4.0771463185503052</v>
      </c>
      <c r="AA30" s="11">
        <v>5.055494790542518</v>
      </c>
      <c r="AB30" s="11">
        <v>4.8926953337543448</v>
      </c>
      <c r="AC30" s="11"/>
      <c r="AD30" s="11">
        <f t="shared" si="4"/>
        <v>0.81554901520403966</v>
      </c>
      <c r="AE30" s="11">
        <f>'RD T1'!T58</f>
        <v>2.4641879855844593</v>
      </c>
      <c r="AF30" s="11">
        <f t="shared" si="7"/>
        <v>3.2797370007884989</v>
      </c>
    </row>
    <row r="31" spans="1:32" x14ac:dyDescent="0.2">
      <c r="A31" s="10" t="str">
        <f>name!D27</f>
        <v>82 Transport and mobile machine drivers and operatives</v>
      </c>
      <c r="B31" s="11">
        <v>17.569413630628773</v>
      </c>
      <c r="C31" s="11">
        <v>15.737763829059828</v>
      </c>
      <c r="D31" s="11">
        <v>14.824590088535395</v>
      </c>
      <c r="E31" s="11">
        <v>15.539286213652323</v>
      </c>
      <c r="F31" s="11">
        <v>15.106375124936594</v>
      </c>
      <c r="G31" s="11"/>
      <c r="H31" s="11">
        <f t="shared" si="2"/>
        <v>0.28178503640119956</v>
      </c>
      <c r="I31" s="11">
        <f>'RD T1'!E30</f>
        <v>8.0597882940891914</v>
      </c>
      <c r="J31" s="11">
        <f t="shared" si="5"/>
        <v>8.341573330490391</v>
      </c>
      <c r="L31" s="10" t="str">
        <f>name!D27</f>
        <v>82 Transport and mobile machine drivers and operatives</v>
      </c>
      <c r="M31" s="11">
        <v>16.675806346413459</v>
      </c>
      <c r="N31" s="11">
        <v>14.98897977545416</v>
      </c>
      <c r="O31" s="11">
        <v>14.078655152618269</v>
      </c>
      <c r="P31" s="11">
        <v>14.415101799667921</v>
      </c>
      <c r="Q31" s="11">
        <v>13.81526798382329</v>
      </c>
      <c r="R31" s="11"/>
      <c r="S31" s="11">
        <f t="shared" si="3"/>
        <v>-0.26338716879497959</v>
      </c>
      <c r="T31" s="11">
        <f>'RD T1'!T30</f>
        <v>7.3210065122489469</v>
      </c>
      <c r="U31" s="11">
        <f t="shared" si="6"/>
        <v>7.0576193434539674</v>
      </c>
      <c r="W31" s="10" t="str">
        <f>name!D27</f>
        <v>82 Transport and mobile machine drivers and operatives</v>
      </c>
      <c r="X31" s="11">
        <v>0.89360728421530444</v>
      </c>
      <c r="Y31" s="11">
        <v>0.74878405360565004</v>
      </c>
      <c r="Z31" s="11">
        <v>0.74593493591712634</v>
      </c>
      <c r="AA31" s="11">
        <v>1.1241844139844051</v>
      </c>
      <c r="AB31" s="11">
        <v>1.2911071411132982</v>
      </c>
      <c r="AC31" s="11"/>
      <c r="AD31" s="11">
        <f t="shared" si="4"/>
        <v>0.54517220519617182</v>
      </c>
      <c r="AE31" s="11">
        <f>'RD T1'!T59</f>
        <v>0.73878178184024446</v>
      </c>
      <c r="AF31" s="11">
        <f t="shared" si="7"/>
        <v>1.2839539870364163</v>
      </c>
    </row>
    <row r="32" spans="1:32" x14ac:dyDescent="0.2">
      <c r="A32" s="10" t="str">
        <f>name!D28</f>
        <v>91 Elementary trades and related occupations</v>
      </c>
      <c r="B32" s="11">
        <v>10.67690267769315</v>
      </c>
      <c r="C32" s="11">
        <v>8.6913062808566135</v>
      </c>
      <c r="D32" s="11">
        <v>7.8344182098662181</v>
      </c>
      <c r="E32" s="11">
        <v>6.3964551086250943</v>
      </c>
      <c r="F32" s="11">
        <v>5.8810310444651552</v>
      </c>
      <c r="G32" s="11"/>
      <c r="H32" s="11">
        <f t="shared" si="2"/>
        <v>-1.9533871654010628</v>
      </c>
      <c r="I32" s="11">
        <f>'RD T1'!E31</f>
        <v>2.5963197534816689</v>
      </c>
      <c r="J32" s="11">
        <f t="shared" si="5"/>
        <v>0.64293258808060605</v>
      </c>
      <c r="L32" s="10" t="str">
        <f>name!D28</f>
        <v>91 Elementary trades and related occupations</v>
      </c>
      <c r="M32" s="11">
        <v>7.7278847948845506</v>
      </c>
      <c r="N32" s="11">
        <v>6.2055168705409178</v>
      </c>
      <c r="O32" s="11">
        <v>5.8630401888011985</v>
      </c>
      <c r="P32" s="11">
        <v>4.7758086995331928</v>
      </c>
      <c r="Q32" s="11">
        <v>4.3902569539240828</v>
      </c>
      <c r="R32" s="11"/>
      <c r="S32" s="11">
        <f t="shared" si="3"/>
        <v>-1.4727832348771157</v>
      </c>
      <c r="T32" s="11">
        <f>'RD T1'!T31</f>
        <v>1.5747911204860405</v>
      </c>
      <c r="U32" s="11">
        <f t="shared" si="6"/>
        <v>0.10200788560892482</v>
      </c>
      <c r="W32" s="10" t="str">
        <f>name!D28</f>
        <v>91 Elementary trades and related occupations</v>
      </c>
      <c r="X32" s="11">
        <v>2.9490178828086098</v>
      </c>
      <c r="Y32" s="11">
        <v>2.4857894103156921</v>
      </c>
      <c r="Z32" s="11">
        <v>1.9713780210650174</v>
      </c>
      <c r="AA32" s="11">
        <v>1.6206464090919028</v>
      </c>
      <c r="AB32" s="11">
        <v>1.4907740905410691</v>
      </c>
      <c r="AC32" s="11"/>
      <c r="AD32" s="11">
        <f t="shared" si="4"/>
        <v>-0.48060393052394823</v>
      </c>
      <c r="AE32" s="11">
        <f>'RD T1'!T60</f>
        <v>1.0215286329956279</v>
      </c>
      <c r="AF32" s="11">
        <f t="shared" si="7"/>
        <v>0.54092470247167967</v>
      </c>
    </row>
    <row r="33" spans="1:32" x14ac:dyDescent="0.2">
      <c r="A33" s="10" t="str">
        <f>name!D29</f>
        <v>92 Elementary administration and service occupations</v>
      </c>
      <c r="B33" s="11">
        <v>51.447166343125417</v>
      </c>
      <c r="C33" s="11">
        <v>46.300457338311318</v>
      </c>
      <c r="D33" s="11">
        <v>42.420969618213213</v>
      </c>
      <c r="E33" s="11">
        <v>42.626075122790944</v>
      </c>
      <c r="F33" s="11">
        <v>40.065538541766315</v>
      </c>
      <c r="G33" s="11"/>
      <c r="H33" s="11">
        <f t="shared" ref="H33" si="8">F33-D33</f>
        <v>-2.355431076446898</v>
      </c>
      <c r="I33" s="11">
        <f>'RD T1'!E32</f>
        <v>20.218403341847946</v>
      </c>
      <c r="J33" s="11">
        <f>SUM(H33:I33)</f>
        <v>17.862972265401048</v>
      </c>
      <c r="L33" s="10" t="str">
        <f>name!D29</f>
        <v>92 Elementary administration and service occupations</v>
      </c>
      <c r="M33" s="11">
        <v>25.476027456823516</v>
      </c>
      <c r="N33" s="11">
        <v>22.163409230167471</v>
      </c>
      <c r="O33" s="11">
        <v>21.280577333599073</v>
      </c>
      <c r="P33" s="11">
        <v>22.59599839809934</v>
      </c>
      <c r="Q33" s="11">
        <v>21.788856934357081</v>
      </c>
      <c r="R33" s="11"/>
      <c r="S33" s="11">
        <f t="shared" ref="S33" si="9">Q33-O33</f>
        <v>0.5082796007580086</v>
      </c>
      <c r="T33" s="11">
        <f>'RD T1'!T32</f>
        <v>8.980678537904673</v>
      </c>
      <c r="U33" s="11">
        <f t="shared" ref="U33" si="10">SUM(S33:T33)</f>
        <v>9.4889581386626816</v>
      </c>
      <c r="W33" s="10" t="str">
        <f>name!D29</f>
        <v>92 Elementary administration and service occupations</v>
      </c>
      <c r="X33" s="11">
        <v>25.971138886301819</v>
      </c>
      <c r="Y33" s="11">
        <v>24.137048108143873</v>
      </c>
      <c r="Z33" s="11">
        <v>21.140392284614098</v>
      </c>
      <c r="AA33" s="11">
        <v>20.030076724691646</v>
      </c>
      <c r="AB33" s="11">
        <v>18.27668160740922</v>
      </c>
      <c r="AC33" s="11"/>
      <c r="AD33" s="11">
        <f t="shared" ref="AD33" si="11">AB33-Z33</f>
        <v>-2.8637106772048782</v>
      </c>
      <c r="AE33" s="11">
        <f>'RD T1'!T61</f>
        <v>11.237724803943268</v>
      </c>
      <c r="AF33" s="11">
        <f t="shared" ref="AF33" si="12">SUM(AD33:AE33)</f>
        <v>8.3740141267383894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452.45999999999992</v>
      </c>
      <c r="C35" s="34">
        <f>SUM(C8:C33)</f>
        <v>441.9060000000004</v>
      </c>
      <c r="D35" s="34">
        <f>SUM(D8:D33)</f>
        <v>442.73500000000001</v>
      </c>
      <c r="E35" s="34">
        <f>SUM(E8:E33)</f>
        <v>447.64699999999988</v>
      </c>
      <c r="F35" s="34">
        <f>SUM(F8:F33)</f>
        <v>461.76000000000016</v>
      </c>
      <c r="G35" s="11"/>
      <c r="H35" s="34">
        <f>F35-D35</f>
        <v>19.025000000000148</v>
      </c>
      <c r="I35" s="34">
        <f>SUM(I8:I33)</f>
        <v>218.80058849560299</v>
      </c>
      <c r="J35" s="34">
        <f>SUM(J8:J33)</f>
        <v>237.825588495603</v>
      </c>
      <c r="L35" s="231" t="str">
        <f>name!D3</f>
        <v>All occupations</v>
      </c>
      <c r="M35" s="34">
        <f>SUM(M8:M33)</f>
        <v>235.49393655310604</v>
      </c>
      <c r="N35" s="34">
        <f>SUM(N8:N33)</f>
        <v>227.92835907676925</v>
      </c>
      <c r="O35" s="34">
        <f>SUM(O8:O33)</f>
        <v>229.29181016221585</v>
      </c>
      <c r="P35" s="34">
        <f>SUM(P8:P33)</f>
        <v>230.97710438148155</v>
      </c>
      <c r="Q35" s="34">
        <f>SUM(Q8:Q33)</f>
        <v>235.90995255331404</v>
      </c>
      <c r="R35" s="11"/>
      <c r="S35" s="34">
        <f>Q35-O35</f>
        <v>6.6181423910981891</v>
      </c>
      <c r="T35" s="34">
        <f>SUM(T8:T33)</f>
        <v>93.992331381158891</v>
      </c>
      <c r="U35" s="34">
        <f>SUM(U8:U33)</f>
        <v>100.61047377225714</v>
      </c>
      <c r="W35" s="231" t="str">
        <f>name!D3</f>
        <v>All occupations</v>
      </c>
      <c r="X35" s="34">
        <f>SUM(X8:X33)</f>
        <v>216.96606344689394</v>
      </c>
      <c r="Y35" s="34">
        <f>SUM(Y8:Y33)</f>
        <v>213.97764092323104</v>
      </c>
      <c r="Z35" s="34">
        <f>SUM(Z8:Z33)</f>
        <v>213.44318983778408</v>
      </c>
      <c r="AA35" s="34">
        <f>SUM(AA8:AA33)</f>
        <v>216.66989561851858</v>
      </c>
      <c r="AB35" s="34">
        <f>SUM(AB8:AB33)</f>
        <v>225.85004744668581</v>
      </c>
      <c r="AC35" s="11"/>
      <c r="AD35" s="34">
        <f t="shared" ref="AD35" si="13">AB35-Z35</f>
        <v>12.406857608901731</v>
      </c>
      <c r="AE35" s="34">
        <f>SUM(AE8:AE33)</f>
        <v>124.80825711444407</v>
      </c>
      <c r="AF35" s="34">
        <f>SUM(AF8:AF33)</f>
        <v>137.21511472334586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York and North Yorkshire (Continued)</v>
      </c>
      <c r="L38" s="19" t="str">
        <f>CONCATENATE(L$1," (Continued)")</f>
        <v>Occupation Table 2.1  Males: Employment Change by Occupation (SOC 2020) and Replacement Demand, 2015-2035, York and North Yorkshire (Continued)</v>
      </c>
      <c r="W38" s="19" t="str">
        <f>CONCATENATE(W$1," (Continued)")</f>
        <v>Occupation Table 2.2  Females: Employment Change by Occupation (SOC 2020) and Replacement Demand, 2015-2035, York and North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5.4201375117269528</v>
      </c>
      <c r="C45" s="173">
        <f t="shared" si="20"/>
        <v>6.2470690709364645</v>
      </c>
      <c r="D45" s="173">
        <f t="shared" si="20"/>
        <v>6.6904408173146246</v>
      </c>
      <c r="E45" s="173">
        <f t="shared" si="20"/>
        <v>6.1066143712839622</v>
      </c>
      <c r="F45" s="173">
        <f t="shared" si="20"/>
        <v>6.4960684047948316</v>
      </c>
      <c r="H45" s="68">
        <f t="shared" ref="H45:H70" si="21">IF(D8&gt;0,(H8/D8)*100,0)</f>
        <v>1.2670851327284363</v>
      </c>
      <c r="I45" s="69">
        <f t="shared" ref="I45:I70" si="22">IF(D8&gt;0,I8/D8*100,0)</f>
        <v>49.869121390341007</v>
      </c>
      <c r="J45" s="69">
        <f t="shared" ref="J45:J70" si="23">IF(D8&gt;0,(J8/D8)*100,0)</f>
        <v>51.136206523069447</v>
      </c>
      <c r="L45" t="str">
        <f t="shared" ref="L45:L70" si="24">L8</f>
        <v>11 Corporate managers and directors</v>
      </c>
      <c r="M45" s="173">
        <f t="shared" ref="M45:Q45" si="25">M8/M$35*100</f>
        <v>7.0024599456092034</v>
      </c>
      <c r="N45" s="173">
        <f t="shared" si="25"/>
        <v>7.9205514823228063</v>
      </c>
      <c r="O45" s="173">
        <f t="shared" si="25"/>
        <v>8.42703524376663</v>
      </c>
      <c r="P45" s="173">
        <f t="shared" si="25"/>
        <v>7.4045635533037126</v>
      </c>
      <c r="Q45" s="173">
        <f t="shared" si="25"/>
        <v>7.5418873230168657</v>
      </c>
      <c r="S45" s="68">
        <f t="shared" ref="S45:S70" si="26">IF(O8&gt;0,(S8/O8)*100,0)</f>
        <v>-7.9205005414731691</v>
      </c>
      <c r="T45" s="69">
        <f t="shared" ref="T45:T70" si="27">IF(O8&gt;0,T8/O8*100,0)</f>
        <v>42.644040663109351</v>
      </c>
      <c r="U45" s="69">
        <f t="shared" ref="U45:U70" si="28">IF(O8&gt;0,(U8/O8)*100,0)</f>
        <v>34.723540121636184</v>
      </c>
      <c r="W45" t="str">
        <f t="shared" ref="W45:W70" si="29">W8</f>
        <v>11 Corporate managers and directors</v>
      </c>
      <c r="X45" s="173">
        <f t="shared" ref="X45:AB45" si="30">X8/X$35*100</f>
        <v>3.7026922443363932</v>
      </c>
      <c r="Y45" s="173">
        <f t="shared" si="30"/>
        <v>4.4644804867957095</v>
      </c>
      <c r="Z45" s="173">
        <f t="shared" si="30"/>
        <v>4.8249004837887997</v>
      </c>
      <c r="AA45" s="173">
        <f t="shared" si="30"/>
        <v>4.7229586361786584</v>
      </c>
      <c r="AB45" s="173">
        <f t="shared" si="30"/>
        <v>5.4036661929451304</v>
      </c>
      <c r="AD45" s="68">
        <f t="shared" ref="AD45:AD70" si="31">IF(Z8&gt;0,(AD8/Z8)*100,0)</f>
        <v>18.505371543557626</v>
      </c>
      <c r="AE45" s="69">
        <f t="shared" ref="AE45:AE70" si="32">IF(Z8&gt;0,AE8/Z8*100,0)</f>
        <v>63.425241064643423</v>
      </c>
      <c r="AF45" s="69">
        <f t="shared" ref="AF45:AF70" si="33">IF(Z8&gt;0,(AF8/Z8)*100,0)</f>
        <v>81.930612608201045</v>
      </c>
    </row>
    <row r="46" spans="1:32" x14ac:dyDescent="0.2">
      <c r="A46" t="str">
        <f t="shared" si="19"/>
        <v>12 Other managers and proprietors</v>
      </c>
      <c r="B46" s="173">
        <f t="shared" si="20"/>
        <v>3.4338481964911476</v>
      </c>
      <c r="C46" s="173">
        <f t="shared" si="20"/>
        <v>3.6337275999826826</v>
      </c>
      <c r="D46" s="173">
        <f t="shared" si="20"/>
        <v>3.6051372548475706</v>
      </c>
      <c r="E46" s="173">
        <f t="shared" si="20"/>
        <v>4.2315173057794917</v>
      </c>
      <c r="F46" s="173">
        <f t="shared" si="20"/>
        <v>4.7752051701396852</v>
      </c>
      <c r="H46" s="68">
        <f t="shared" si="21"/>
        <v>38.147390423467279</v>
      </c>
      <c r="I46" s="69">
        <f t="shared" si="22"/>
        <v>69.929364035742864</v>
      </c>
      <c r="J46" s="69">
        <f t="shared" si="23"/>
        <v>108.07675445921012</v>
      </c>
      <c r="L46" t="str">
        <f t="shared" si="24"/>
        <v>12 Other managers and proprietors</v>
      </c>
      <c r="M46" s="173">
        <f t="shared" ref="M46:Q46" si="34">M9/M$35*100</f>
        <v>3.8496339139181908</v>
      </c>
      <c r="N46" s="173">
        <f t="shared" si="34"/>
        <v>3.842478493735149</v>
      </c>
      <c r="O46" s="173">
        <f t="shared" si="34"/>
        <v>3.8621107000361414</v>
      </c>
      <c r="P46" s="173">
        <f t="shared" si="34"/>
        <v>4.6827724245062283</v>
      </c>
      <c r="Q46" s="173">
        <f t="shared" si="34"/>
        <v>5.2848972805704486</v>
      </c>
      <c r="S46" s="68">
        <f t="shared" si="26"/>
        <v>40.789268711802755</v>
      </c>
      <c r="T46" s="69">
        <f t="shared" si="27"/>
        <v>64.296690562458451</v>
      </c>
      <c r="U46" s="69">
        <f t="shared" si="28"/>
        <v>105.08595927426121</v>
      </c>
      <c r="W46" t="str">
        <f t="shared" si="29"/>
        <v>12 Other managers and proprietors</v>
      </c>
      <c r="X46" s="173">
        <f t="shared" ref="X46:AB46" si="35">X9/X$35*100</f>
        <v>2.9825563501816683</v>
      </c>
      <c r="Y46" s="173">
        <f t="shared" si="35"/>
        <v>3.4113667567491666</v>
      </c>
      <c r="Z46" s="173">
        <f t="shared" si="35"/>
        <v>3.3290829733514418</v>
      </c>
      <c r="AA46" s="173">
        <f t="shared" si="35"/>
        <v>3.7504647794777566</v>
      </c>
      <c r="AB46" s="173">
        <f t="shared" si="35"/>
        <v>4.242810145441239</v>
      </c>
      <c r="AD46" s="68">
        <f t="shared" si="31"/>
        <v>34.854940758014237</v>
      </c>
      <c r="AE46" s="69">
        <f t="shared" si="32"/>
        <v>76.949102217703924</v>
      </c>
      <c r="AF46" s="69">
        <f t="shared" si="33"/>
        <v>111.80404297571815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3.8810229509143404</v>
      </c>
      <c r="C47" s="173">
        <f t="shared" si="20"/>
        <v>4.4426666244684805</v>
      </c>
      <c r="D47" s="173">
        <f t="shared" si="20"/>
        <v>4.776582999638304</v>
      </c>
      <c r="E47" s="173">
        <f t="shared" si="20"/>
        <v>4.9644651262325015</v>
      </c>
      <c r="F47" s="173">
        <f t="shared" si="20"/>
        <v>5.3778809749923724</v>
      </c>
      <c r="H47" s="68">
        <f t="shared" si="21"/>
        <v>17.426552516865147</v>
      </c>
      <c r="I47" s="69">
        <f t="shared" si="22"/>
        <v>41.541110167813585</v>
      </c>
      <c r="J47" s="69">
        <f t="shared" si="23"/>
        <v>58.967662684678736</v>
      </c>
      <c r="L47" t="str">
        <f t="shared" si="24"/>
        <v>21 Science, research, engineering and technology professionals</v>
      </c>
      <c r="M47" s="173">
        <f t="shared" ref="M47:Q47" si="36">M10/M$35*100</f>
        <v>5.786522731241619</v>
      </c>
      <c r="N47" s="173">
        <f t="shared" si="36"/>
        <v>6.8082640349780972</v>
      </c>
      <c r="O47" s="173">
        <f t="shared" si="36"/>
        <v>6.9366374046391037</v>
      </c>
      <c r="P47" s="173">
        <f t="shared" si="36"/>
        <v>6.9444616233383369</v>
      </c>
      <c r="Q47" s="173">
        <f t="shared" si="36"/>
        <v>7.2943346185641147</v>
      </c>
      <c r="S47" s="68">
        <f t="shared" si="26"/>
        <v>8.1918156512334956</v>
      </c>
      <c r="T47" s="69">
        <f t="shared" si="27"/>
        <v>33.943866827274846</v>
      </c>
      <c r="U47" s="69">
        <f t="shared" si="28"/>
        <v>42.135682478508336</v>
      </c>
      <c r="W47" t="str">
        <f t="shared" si="29"/>
        <v>21 Science, research, engineering and technology professionals</v>
      </c>
      <c r="X47" s="173">
        <f t="shared" ref="X47:AB47" si="37">X10/X$35*100</f>
        <v>1.8128025239894672</v>
      </c>
      <c r="Y47" s="173">
        <f t="shared" si="37"/>
        <v>1.9228391617142946</v>
      </c>
      <c r="Z47" s="173">
        <f t="shared" si="37"/>
        <v>2.4561398646387134</v>
      </c>
      <c r="AA47" s="173">
        <f t="shared" si="37"/>
        <v>2.8537249318854667</v>
      </c>
      <c r="AB47" s="173">
        <f t="shared" si="37"/>
        <v>3.3760638700729833</v>
      </c>
      <c r="AD47" s="68">
        <f t="shared" si="31"/>
        <v>45.443877313561494</v>
      </c>
      <c r="AE47" s="69">
        <f t="shared" si="32"/>
        <v>64.590433318923274</v>
      </c>
      <c r="AF47" s="69">
        <f t="shared" si="33"/>
        <v>110.03431063248476</v>
      </c>
    </row>
    <row r="48" spans="1:32" x14ac:dyDescent="0.2">
      <c r="A48" t="str">
        <f t="shared" si="19"/>
        <v>22 Health professionals</v>
      </c>
      <c r="B48" s="173">
        <f t="shared" si="20"/>
        <v>3.7619336315532652</v>
      </c>
      <c r="C48" s="173">
        <f t="shared" si="20"/>
        <v>4.0828276173179097</v>
      </c>
      <c r="D48" s="173">
        <f t="shared" si="20"/>
        <v>4.168043616790067</v>
      </c>
      <c r="E48" s="173">
        <f t="shared" si="20"/>
        <v>4.4095120776684977</v>
      </c>
      <c r="F48" s="173">
        <f t="shared" si="20"/>
        <v>4.6931710329431544</v>
      </c>
      <c r="H48" s="68">
        <f t="shared" si="21"/>
        <v>17.437441141839603</v>
      </c>
      <c r="I48" s="69">
        <f t="shared" si="22"/>
        <v>58.402920526513483</v>
      </c>
      <c r="J48" s="69">
        <f t="shared" si="23"/>
        <v>75.840361668353069</v>
      </c>
      <c r="L48" t="str">
        <f t="shared" si="24"/>
        <v>22 Health professionals</v>
      </c>
      <c r="M48" s="173">
        <f t="shared" ref="M48:Q48" si="38">M11/M$35*100</f>
        <v>1.9157810952065253</v>
      </c>
      <c r="N48" s="173">
        <f t="shared" si="38"/>
        <v>2.1220693155268178</v>
      </c>
      <c r="O48" s="173">
        <f t="shared" si="38"/>
        <v>2.4057204072564726</v>
      </c>
      <c r="P48" s="173">
        <f t="shared" si="38"/>
        <v>2.5201810748172391</v>
      </c>
      <c r="Q48" s="173">
        <f t="shared" si="38"/>
        <v>2.6779107689264228</v>
      </c>
      <c r="S48" s="68">
        <f t="shared" si="26"/>
        <v>14.527207061303246</v>
      </c>
      <c r="T48" s="69">
        <f t="shared" si="27"/>
        <v>42.141458683079705</v>
      </c>
      <c r="U48" s="69">
        <f t="shared" si="28"/>
        <v>56.668665744382949</v>
      </c>
      <c r="W48" t="str">
        <f t="shared" si="29"/>
        <v>22 Health professionals</v>
      </c>
      <c r="X48" s="173">
        <f t="shared" ref="X48:AB48" si="39">X11/X$35*100</f>
        <v>5.7657388412477664</v>
      </c>
      <c r="Y48" s="173">
        <f t="shared" si="39"/>
        <v>6.171421642119487</v>
      </c>
      <c r="Z48" s="173">
        <f t="shared" si="39"/>
        <v>6.0612231514097852</v>
      </c>
      <c r="AA48" s="173">
        <f t="shared" si="39"/>
        <v>6.4235999278102698</v>
      </c>
      <c r="AB48" s="173">
        <f t="shared" si="39"/>
        <v>6.7981958431725857</v>
      </c>
      <c r="AD48" s="68">
        <f t="shared" si="31"/>
        <v>18.678290445509141</v>
      </c>
      <c r="AE48" s="69">
        <f t="shared" si="32"/>
        <v>65.336391528047017</v>
      </c>
      <c r="AF48" s="69">
        <f t="shared" si="33"/>
        <v>84.014681973556151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4.1570705495414302</v>
      </c>
      <c r="C49" s="173">
        <f t="shared" si="20"/>
        <v>4.2339669114038276</v>
      </c>
      <c r="D49" s="173">
        <f t="shared" si="20"/>
        <v>4.405039598488667</v>
      </c>
      <c r="E49" s="173">
        <f t="shared" si="20"/>
        <v>4.4640074048320724</v>
      </c>
      <c r="F49" s="173">
        <f t="shared" si="20"/>
        <v>4.6862424177914566</v>
      </c>
      <c r="H49" s="68">
        <f t="shared" si="21"/>
        <v>10.955130177958615</v>
      </c>
      <c r="I49" s="69">
        <f t="shared" si="22"/>
        <v>54.492182206583664</v>
      </c>
      <c r="J49" s="69">
        <f t="shared" si="23"/>
        <v>65.447312384542272</v>
      </c>
      <c r="L49" t="str">
        <f t="shared" si="24"/>
        <v>23 Teaching and other educational professionals</v>
      </c>
      <c r="M49" s="173">
        <f t="shared" ref="M49:Q49" si="40">M12/M$35*100</f>
        <v>2.5071335436963715</v>
      </c>
      <c r="N49" s="173">
        <f t="shared" si="40"/>
        <v>2.4042812047080666</v>
      </c>
      <c r="O49" s="173">
        <f t="shared" si="40"/>
        <v>2.4422874901072933</v>
      </c>
      <c r="P49" s="173">
        <f t="shared" si="40"/>
        <v>2.5094035391807563</v>
      </c>
      <c r="Q49" s="173">
        <f t="shared" si="40"/>
        <v>2.5287104807469265</v>
      </c>
      <c r="S49" s="68">
        <f t="shared" si="26"/>
        <v>6.5270852077174828</v>
      </c>
      <c r="T49" s="69">
        <f t="shared" si="27"/>
        <v>44.719629930451333</v>
      </c>
      <c r="U49" s="69">
        <f t="shared" si="28"/>
        <v>51.246715138168817</v>
      </c>
      <c r="W49" t="str">
        <f t="shared" si="29"/>
        <v>23 Teaching and other educational professionals</v>
      </c>
      <c r="X49" s="173">
        <f t="shared" ref="X49:AB49" si="41">X12/X$35*100</f>
        <v>5.9479043527560247</v>
      </c>
      <c r="Y49" s="173">
        <f t="shared" si="41"/>
        <v>6.1829427901640051</v>
      </c>
      <c r="Z49" s="173">
        <f t="shared" si="41"/>
        <v>6.5135303129148436</v>
      </c>
      <c r="AA49" s="173">
        <f t="shared" si="41"/>
        <v>6.5476782341930164</v>
      </c>
      <c r="AB49" s="173">
        <f t="shared" si="41"/>
        <v>6.9398760240477833</v>
      </c>
      <c r="AD49" s="68">
        <f t="shared" si="31"/>
        <v>12.73873488310365</v>
      </c>
      <c r="AE49" s="69">
        <f t="shared" si="32"/>
        <v>58.428540201619029</v>
      </c>
      <c r="AF49" s="69">
        <f t="shared" si="33"/>
        <v>71.167275084722675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4.7948351520294192</v>
      </c>
      <c r="C50" s="173">
        <f t="shared" si="20"/>
        <v>5.6855413723714605</v>
      </c>
      <c r="D50" s="173">
        <f t="shared" si="20"/>
        <v>6.3684248103737238</v>
      </c>
      <c r="E50" s="173">
        <f t="shared" si="20"/>
        <v>6.9390971034690594</v>
      </c>
      <c r="F50" s="173">
        <f t="shared" si="20"/>
        <v>7.6376442618445104</v>
      </c>
      <c r="H50" s="68">
        <f t="shared" si="21"/>
        <v>25.083450818553139</v>
      </c>
      <c r="I50" s="69">
        <f t="shared" si="22"/>
        <v>55.50304441175664</v>
      </c>
      <c r="J50" s="69">
        <f t="shared" si="23"/>
        <v>80.586495230309779</v>
      </c>
      <c r="L50" t="str">
        <f t="shared" si="24"/>
        <v>24 Business, media and public service professionals</v>
      </c>
      <c r="M50" s="173">
        <f t="shared" ref="M50:Q50" si="42">M13/M$35*100</f>
        <v>5.1278191492768226</v>
      </c>
      <c r="N50" s="173">
        <f t="shared" si="42"/>
        <v>6.0123803221051642</v>
      </c>
      <c r="O50" s="173">
        <f t="shared" si="42"/>
        <v>6.5141842532932124</v>
      </c>
      <c r="P50" s="173">
        <f t="shared" si="42"/>
        <v>7.0878405367826911</v>
      </c>
      <c r="Q50" s="173">
        <f t="shared" si="42"/>
        <v>7.5086762050419251</v>
      </c>
      <c r="S50" s="68">
        <f t="shared" si="26"/>
        <v>18.593547055769044</v>
      </c>
      <c r="T50" s="69">
        <f t="shared" si="27"/>
        <v>47.151211618604947</v>
      </c>
      <c r="U50" s="69">
        <f t="shared" si="28"/>
        <v>65.744758674373983</v>
      </c>
      <c r="W50" t="str">
        <f t="shared" si="29"/>
        <v>24 Business, media and public service professionals</v>
      </c>
      <c r="X50" s="173">
        <f t="shared" ref="X50:AB50" si="43">X13/X$35*100</f>
        <v>4.4334159002109335</v>
      </c>
      <c r="Y50" s="173">
        <f t="shared" si="43"/>
        <v>5.3373934762933422</v>
      </c>
      <c r="Z50" s="173">
        <f t="shared" si="43"/>
        <v>6.2118424123096583</v>
      </c>
      <c r="AA50" s="173">
        <f t="shared" si="43"/>
        <v>6.7805318010560516</v>
      </c>
      <c r="AB50" s="173">
        <f t="shared" si="43"/>
        <v>7.7723568665357758</v>
      </c>
      <c r="AD50" s="68">
        <f t="shared" si="31"/>
        <v>32.394574077768553</v>
      </c>
      <c r="AE50" s="69">
        <f t="shared" si="32"/>
        <v>64.911701492504861</v>
      </c>
      <c r="AF50" s="69">
        <f t="shared" si="33"/>
        <v>97.306275570273414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1.5659200449278432</v>
      </c>
      <c r="C51" s="173">
        <f t="shared" si="20"/>
        <v>1.831432688757608</v>
      </c>
      <c r="D51" s="173">
        <f t="shared" si="20"/>
        <v>2.0256529570871686</v>
      </c>
      <c r="E51" s="173">
        <f t="shared" si="20"/>
        <v>1.7474389927512632</v>
      </c>
      <c r="F51" s="173">
        <f t="shared" si="20"/>
        <v>1.8232210210454201</v>
      </c>
      <c r="H51" s="68">
        <f t="shared" si="21"/>
        <v>-6.1256959235209347</v>
      </c>
      <c r="I51" s="69">
        <f t="shared" si="22"/>
        <v>37.435938484911155</v>
      </c>
      <c r="J51" s="69">
        <f t="shared" si="23"/>
        <v>31.310242561390218</v>
      </c>
      <c r="L51" t="str">
        <f t="shared" si="24"/>
        <v>31 Science, engineering and technology associate professionals</v>
      </c>
      <c r="M51" s="173">
        <f t="shared" ref="M51:Q51" si="44">M14/M$35*100</f>
        <v>2.1976111170263906</v>
      </c>
      <c r="N51" s="173">
        <f t="shared" si="44"/>
        <v>2.7126241277400553</v>
      </c>
      <c r="O51" s="173">
        <f t="shared" si="44"/>
        <v>2.856776881402431</v>
      </c>
      <c r="P51" s="173">
        <f t="shared" si="44"/>
        <v>2.3026359698165431</v>
      </c>
      <c r="Q51" s="173">
        <f t="shared" si="44"/>
        <v>2.3023819383100501</v>
      </c>
      <c r="S51" s="68">
        <f t="shared" si="26"/>
        <v>-17.080100437883118</v>
      </c>
      <c r="T51" s="69">
        <f t="shared" si="27"/>
        <v>30.589959540111501</v>
      </c>
      <c r="U51" s="69">
        <f t="shared" si="28"/>
        <v>13.509859102228386</v>
      </c>
      <c r="W51" t="str">
        <f t="shared" si="29"/>
        <v>31 Science, engineering and technology associate professionals</v>
      </c>
      <c r="X51" s="173">
        <f t="shared" ref="X51:AB51" si="45">X14/X$35*100</f>
        <v>0.88028555034085632</v>
      </c>
      <c r="Y51" s="173">
        <f t="shared" si="45"/>
        <v>0.89279013782012173</v>
      </c>
      <c r="Z51" s="173">
        <f t="shared" si="45"/>
        <v>1.1328162766561647</v>
      </c>
      <c r="AA51" s="173">
        <f t="shared" si="45"/>
        <v>1.1555810894748715</v>
      </c>
      <c r="AB51" s="173">
        <f t="shared" si="45"/>
        <v>1.3227171223956584</v>
      </c>
      <c r="AD51" s="68">
        <f t="shared" si="31"/>
        <v>23.550747832512094</v>
      </c>
      <c r="AE51" s="69">
        <f t="shared" si="32"/>
        <v>55.982296604511717</v>
      </c>
      <c r="AF51" s="69">
        <f t="shared" si="33"/>
        <v>79.533044437023804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1.5818375549246682</v>
      </c>
      <c r="C52" s="173">
        <f t="shared" si="20"/>
        <v>1.6830754345923811</v>
      </c>
      <c r="D52" s="173">
        <f t="shared" si="20"/>
        <v>1.7531296128531646</v>
      </c>
      <c r="E52" s="173">
        <f t="shared" si="20"/>
        <v>1.7320911937918817</v>
      </c>
      <c r="F52" s="173">
        <f t="shared" si="20"/>
        <v>1.853485283243038</v>
      </c>
      <c r="H52" s="68">
        <f t="shared" si="21"/>
        <v>10.267510520787273</v>
      </c>
      <c r="I52" s="69">
        <f t="shared" si="22"/>
        <v>59.075742901906658</v>
      </c>
      <c r="J52" s="69">
        <f t="shared" si="23"/>
        <v>69.343253422693934</v>
      </c>
      <c r="L52" t="str">
        <f t="shared" si="24"/>
        <v>32 Health and social care associate professionals</v>
      </c>
      <c r="M52" s="173">
        <f t="shared" ref="M52:Q52" si="46">M15/M$35*100</f>
        <v>0.77317710716090604</v>
      </c>
      <c r="N52" s="173">
        <f t="shared" si="46"/>
        <v>0.80109967676969451</v>
      </c>
      <c r="O52" s="173">
        <f t="shared" si="46"/>
        <v>0.88902339470331782</v>
      </c>
      <c r="P52" s="173">
        <f t="shared" si="46"/>
        <v>0.8099343210232236</v>
      </c>
      <c r="Q52" s="173">
        <f t="shared" si="46"/>
        <v>0.85294258577292748</v>
      </c>
      <c r="S52" s="68">
        <f t="shared" si="26"/>
        <v>-1.2892778370168718</v>
      </c>
      <c r="T52" s="69">
        <f t="shared" si="27"/>
        <v>45.87890829780072</v>
      </c>
      <c r="U52" s="69">
        <f t="shared" si="28"/>
        <v>44.589630460783845</v>
      </c>
      <c r="W52" t="str">
        <f t="shared" si="29"/>
        <v>32 Health and social care associate professionals</v>
      </c>
      <c r="X52" s="173">
        <f t="shared" ref="X52:AB52" si="47">X15/X$35*100</f>
        <v>2.4595537707848369</v>
      </c>
      <c r="Y52" s="173">
        <f t="shared" si="47"/>
        <v>2.6225534396711399</v>
      </c>
      <c r="Z52" s="173">
        <f t="shared" si="47"/>
        <v>2.6813975940550199</v>
      </c>
      <c r="AA52" s="173">
        <f t="shared" si="47"/>
        <v>2.715140193975095</v>
      </c>
      <c r="AB52" s="173">
        <f t="shared" si="47"/>
        <v>2.8985945624140261</v>
      </c>
      <c r="AD52" s="68">
        <f t="shared" si="31"/>
        <v>14.383700153400399</v>
      </c>
      <c r="AE52" s="69">
        <f t="shared" si="32"/>
        <v>63.776068987228399</v>
      </c>
      <c r="AF52" s="69">
        <f t="shared" si="33"/>
        <v>78.159769140628796</v>
      </c>
    </row>
    <row r="53" spans="1:32" x14ac:dyDescent="0.2">
      <c r="A53" t="str">
        <f t="shared" si="19"/>
        <v>33 Protective service occupations</v>
      </c>
      <c r="B53" s="173">
        <f t="shared" si="20"/>
        <v>0.94966879977495622</v>
      </c>
      <c r="C53" s="173">
        <f t="shared" si="20"/>
        <v>1.0520902503084597</v>
      </c>
      <c r="D53" s="173">
        <f t="shared" si="20"/>
        <v>1.1245147667586104</v>
      </c>
      <c r="E53" s="173">
        <f t="shared" si="20"/>
        <v>1.325906492775337</v>
      </c>
      <c r="F53" s="173">
        <f t="shared" si="20"/>
        <v>1.4653011975438521</v>
      </c>
      <c r="H53" s="68">
        <f t="shared" si="21"/>
        <v>35.904612014219801</v>
      </c>
      <c r="I53" s="69">
        <f t="shared" si="22"/>
        <v>42.048305550538885</v>
      </c>
      <c r="J53" s="69">
        <f t="shared" si="23"/>
        <v>77.952917564758678</v>
      </c>
      <c r="L53" t="str">
        <f t="shared" si="24"/>
        <v>33 Protective service occupations</v>
      </c>
      <c r="M53" s="173">
        <f t="shared" ref="M53:Q53" si="48">M16/M$35*100</f>
        <v>1.461330265614766</v>
      </c>
      <c r="N53" s="173">
        <f t="shared" si="48"/>
        <v>1.5867045416244749</v>
      </c>
      <c r="O53" s="173">
        <f t="shared" si="48"/>
        <v>1.6649247961665508</v>
      </c>
      <c r="P53" s="173">
        <f t="shared" si="48"/>
        <v>1.9146322665170943</v>
      </c>
      <c r="Q53" s="173">
        <f t="shared" si="48"/>
        <v>2.0252931176219495</v>
      </c>
      <c r="S53" s="68">
        <f t="shared" si="26"/>
        <v>25.155801512255881</v>
      </c>
      <c r="T53" s="69">
        <f t="shared" si="27"/>
        <v>33.66060689341041</v>
      </c>
      <c r="U53" s="69">
        <f t="shared" si="28"/>
        <v>58.816408405666287</v>
      </c>
      <c r="W53" t="str">
        <f t="shared" si="29"/>
        <v>33 Protective service occupations</v>
      </c>
      <c r="X53" s="173">
        <f t="shared" ref="X53:AB53" si="49">X16/X$35*100</f>
        <v>0.39431387071877222</v>
      </c>
      <c r="Y53" s="173">
        <f t="shared" si="49"/>
        <v>0.48262066632343176</v>
      </c>
      <c r="Z53" s="173">
        <f t="shared" si="49"/>
        <v>0.54397811919944172</v>
      </c>
      <c r="AA53" s="173">
        <f t="shared" si="49"/>
        <v>0.69830580969273126</v>
      </c>
      <c r="AB53" s="173">
        <f t="shared" si="49"/>
        <v>0.88036588852183806</v>
      </c>
      <c r="AD53" s="68">
        <f t="shared" si="31"/>
        <v>71.245693630709795</v>
      </c>
      <c r="AE53" s="69">
        <f t="shared" si="32"/>
        <v>69.626272690433083</v>
      </c>
      <c r="AF53" s="69">
        <f t="shared" si="33"/>
        <v>140.87196632114288</v>
      </c>
    </row>
    <row r="54" spans="1:32" x14ac:dyDescent="0.2">
      <c r="A54" t="str">
        <f t="shared" si="19"/>
        <v>34 Culture, media and sports occupations</v>
      </c>
      <c r="B54" s="173">
        <f t="shared" si="20"/>
        <v>1.3033359367422659</v>
      </c>
      <c r="C54" s="173">
        <f t="shared" si="20"/>
        <v>1.4386742812606486</v>
      </c>
      <c r="D54" s="173">
        <f t="shared" si="20"/>
        <v>1.5936554832106185</v>
      </c>
      <c r="E54" s="173">
        <f t="shared" si="20"/>
        <v>1.4371129225986075</v>
      </c>
      <c r="F54" s="173">
        <f t="shared" si="20"/>
        <v>1.5247624824154868</v>
      </c>
      <c r="H54" s="68">
        <f t="shared" si="21"/>
        <v>-0.21156549999906057</v>
      </c>
      <c r="I54" s="69">
        <f t="shared" si="22"/>
        <v>45.607149255974413</v>
      </c>
      <c r="J54" s="69">
        <f t="shared" si="23"/>
        <v>45.395583755975352</v>
      </c>
      <c r="L54" t="str">
        <f t="shared" si="24"/>
        <v>34 Culture, media and sports occupations</v>
      </c>
      <c r="M54" s="173">
        <f t="shared" ref="M54:Q54" si="50">M17/M$35*100</f>
        <v>1.2564707633062657</v>
      </c>
      <c r="N54" s="173">
        <f t="shared" si="50"/>
        <v>1.4397767238365926</v>
      </c>
      <c r="O54" s="173">
        <f t="shared" si="50"/>
        <v>1.489652746761315</v>
      </c>
      <c r="P54" s="173">
        <f t="shared" si="50"/>
        <v>1.2880470752276727</v>
      </c>
      <c r="Q54" s="173">
        <f t="shared" si="50"/>
        <v>1.3205186355769594</v>
      </c>
      <c r="S54" s="68">
        <f t="shared" si="26"/>
        <v>-8.795301268432052</v>
      </c>
      <c r="T54" s="69">
        <f t="shared" si="27"/>
        <v>35.922590626539339</v>
      </c>
      <c r="U54" s="69">
        <f t="shared" si="28"/>
        <v>27.127289358107287</v>
      </c>
      <c r="W54" t="str">
        <f t="shared" si="29"/>
        <v>34 Culture, media and sports occupations</v>
      </c>
      <c r="X54" s="173">
        <f t="shared" ref="X54:AB54" si="51">X17/X$35*100</f>
        <v>1.3542031737854854</v>
      </c>
      <c r="Y54" s="173">
        <f t="shared" si="51"/>
        <v>1.437499962643868</v>
      </c>
      <c r="Z54" s="173">
        <f t="shared" si="51"/>
        <v>1.7053806486769327</v>
      </c>
      <c r="AA54" s="173">
        <f t="shared" si="51"/>
        <v>1.5960219288065132</v>
      </c>
      <c r="AB54" s="173">
        <f t="shared" si="51"/>
        <v>1.7381038421438157</v>
      </c>
      <c r="AD54" s="68">
        <f t="shared" si="31"/>
        <v>7.8430774147678877</v>
      </c>
      <c r="AE54" s="69">
        <f t="shared" si="32"/>
        <v>54.694761415949458</v>
      </c>
      <c r="AF54" s="69">
        <f t="shared" si="33"/>
        <v>62.537838830717327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4.9357739252739457</v>
      </c>
      <c r="C55" s="173">
        <f t="shared" si="52"/>
        <v>5.1976807140024857</v>
      </c>
      <c r="D55" s="173">
        <f t="shared" si="52"/>
        <v>5.5774323147369032</v>
      </c>
      <c r="E55" s="173">
        <f t="shared" si="52"/>
        <v>5.2593344811453493</v>
      </c>
      <c r="F55" s="173">
        <f t="shared" si="52"/>
        <v>5.3870513519781777</v>
      </c>
      <c r="H55" s="68">
        <f t="shared" si="21"/>
        <v>0.73705729866117009</v>
      </c>
      <c r="I55" s="69">
        <f t="shared" si="22"/>
        <v>45.945889143001452</v>
      </c>
      <c r="J55" s="69">
        <f t="shared" si="23"/>
        <v>46.682946441662622</v>
      </c>
      <c r="L55" t="str">
        <f t="shared" si="24"/>
        <v>35 Business and public service associate professionals</v>
      </c>
      <c r="M55" s="173">
        <f t="shared" ref="M55:Q55" si="53">M18/M$35*100</f>
        <v>4.7234310013476399</v>
      </c>
      <c r="N55" s="173">
        <f t="shared" si="53"/>
        <v>4.9876310868383156</v>
      </c>
      <c r="O55" s="173">
        <f t="shared" si="53"/>
        <v>5.3661265981265345</v>
      </c>
      <c r="P55" s="173">
        <f t="shared" si="53"/>
        <v>4.8737442284990147</v>
      </c>
      <c r="Q55" s="173">
        <f t="shared" si="53"/>
        <v>4.7571496480420308</v>
      </c>
      <c r="S55" s="68">
        <f t="shared" si="26"/>
        <v>-8.7897555953991411</v>
      </c>
      <c r="T55" s="69">
        <f t="shared" si="27"/>
        <v>35.689667646580524</v>
      </c>
      <c r="U55" s="69">
        <f t="shared" si="28"/>
        <v>26.899912051181385</v>
      </c>
      <c r="W55" t="str">
        <f t="shared" si="29"/>
        <v>35 Business and public service associate professionals</v>
      </c>
      <c r="X55" s="173">
        <f t="shared" ref="X55:AB55" si="54">X18/X$35*100</f>
        <v>5.1662499281113217</v>
      </c>
      <c r="Y55" s="173">
        <f t="shared" si="54"/>
        <v>5.4214249642785646</v>
      </c>
      <c r="Z55" s="173">
        <f t="shared" si="54"/>
        <v>5.8044279396431655</v>
      </c>
      <c r="AA55" s="173">
        <f t="shared" si="54"/>
        <v>5.6703861400743616</v>
      </c>
      <c r="AB55" s="173">
        <f t="shared" si="54"/>
        <v>6.0450103950193892</v>
      </c>
      <c r="AD55" s="68">
        <f t="shared" si="31"/>
        <v>10.198456490395982</v>
      </c>
      <c r="AE55" s="69">
        <f t="shared" si="32"/>
        <v>56.13168861818442</v>
      </c>
      <c r="AF55" s="69">
        <f t="shared" si="33"/>
        <v>66.330145108580396</v>
      </c>
    </row>
    <row r="56" spans="1:32" x14ac:dyDescent="0.2">
      <c r="A56" t="str">
        <f t="shared" si="19"/>
        <v>41 Administrative occupations</v>
      </c>
      <c r="B56" s="173">
        <f t="shared" si="52"/>
        <v>9.7869667340751221</v>
      </c>
      <c r="C56" s="173">
        <f t="shared" si="52"/>
        <v>9.3901684626884769</v>
      </c>
      <c r="D56" s="173">
        <f t="shared" si="52"/>
        <v>10.071486478449659</v>
      </c>
      <c r="E56" s="173">
        <f t="shared" si="52"/>
        <v>9.2375676989543543</v>
      </c>
      <c r="F56" s="173">
        <f t="shared" si="52"/>
        <v>8.7383179818122372</v>
      </c>
      <c r="H56" s="68">
        <f t="shared" si="21"/>
        <v>-9.5087215972007115</v>
      </c>
      <c r="I56" s="69">
        <f t="shared" si="22"/>
        <v>45.334114192283067</v>
      </c>
      <c r="J56" s="69">
        <f t="shared" si="23"/>
        <v>35.825392595082356</v>
      </c>
      <c r="L56" t="str">
        <f t="shared" si="24"/>
        <v>41 Administrative occupations</v>
      </c>
      <c r="M56" s="173">
        <f t="shared" ref="M56:Q56" si="55">M19/M$35*100</f>
        <v>6.6553739677883792</v>
      </c>
      <c r="N56" s="173">
        <f t="shared" si="55"/>
        <v>6.4358556050489373</v>
      </c>
      <c r="O56" s="173">
        <f t="shared" si="55"/>
        <v>7.6800928634315939</v>
      </c>
      <c r="P56" s="173">
        <f t="shared" si="55"/>
        <v>7.3690112724973051</v>
      </c>
      <c r="Q56" s="173">
        <f t="shared" si="55"/>
        <v>8.001541013198068</v>
      </c>
      <c r="S56" s="68">
        <f t="shared" si="26"/>
        <v>7.1926196579691943</v>
      </c>
      <c r="T56" s="69">
        <f t="shared" si="27"/>
        <v>38.125829432130921</v>
      </c>
      <c r="U56" s="69">
        <f t="shared" si="28"/>
        <v>45.318449090100117</v>
      </c>
      <c r="W56" t="str">
        <f t="shared" si="29"/>
        <v>41 Administrative occupations</v>
      </c>
      <c r="X56" s="173">
        <f t="shared" ref="X56:AB56" si="56">X19/X$35*100</f>
        <v>13.185982674623869</v>
      </c>
      <c r="Y56" s="173">
        <f t="shared" si="56"/>
        <v>12.537093902822496</v>
      </c>
      <c r="Z56" s="173">
        <f t="shared" si="56"/>
        <v>12.640446262149382</v>
      </c>
      <c r="AA56" s="173">
        <f t="shared" si="56"/>
        <v>11.229509179908167</v>
      </c>
      <c r="AB56" s="173">
        <f t="shared" si="56"/>
        <v>9.5079127712451079</v>
      </c>
      <c r="AD56" s="68">
        <f t="shared" si="31"/>
        <v>-20.409604006470143</v>
      </c>
      <c r="AE56" s="69">
        <f t="shared" si="32"/>
        <v>50.038925820428446</v>
      </c>
      <c r="AF56" s="69">
        <f t="shared" si="33"/>
        <v>29.629321813958303</v>
      </c>
    </row>
    <row r="57" spans="1:32" x14ac:dyDescent="0.2">
      <c r="A57" t="str">
        <f t="shared" si="19"/>
        <v>42 Secretarial and related occupations</v>
      </c>
      <c r="B57" s="173">
        <f t="shared" si="52"/>
        <v>2.4963970693549187</v>
      </c>
      <c r="C57" s="173">
        <f t="shared" si="52"/>
        <v>2.1944765989284449</v>
      </c>
      <c r="D57" s="173">
        <f t="shared" si="52"/>
        <v>2.1837645139021986</v>
      </c>
      <c r="E57" s="173">
        <f t="shared" si="52"/>
        <v>2.3474497163770485</v>
      </c>
      <c r="F57" s="173">
        <f t="shared" si="52"/>
        <v>1.8373766373568776</v>
      </c>
      <c r="H57" s="68">
        <f t="shared" si="21"/>
        <v>-12.246420845183669</v>
      </c>
      <c r="I57" s="69">
        <f t="shared" si="22"/>
        <v>52.951792261193894</v>
      </c>
      <c r="J57" s="69">
        <f t="shared" si="23"/>
        <v>40.705371416010223</v>
      </c>
      <c r="L57" t="str">
        <f t="shared" si="24"/>
        <v>42 Secretarial and related occupations</v>
      </c>
      <c r="M57" s="173">
        <f t="shared" ref="M57:Q57" si="57">M20/M$35*100</f>
        <v>0.42981524893077588</v>
      </c>
      <c r="N57" s="173">
        <f t="shared" si="57"/>
        <v>0.32678043204966789</v>
      </c>
      <c r="O57" s="173">
        <f t="shared" si="57"/>
        <v>0.32219923957785113</v>
      </c>
      <c r="P57" s="173">
        <f t="shared" si="57"/>
        <v>0.42391338676943902</v>
      </c>
      <c r="Q57" s="173">
        <f t="shared" si="57"/>
        <v>0.51142383407302838</v>
      </c>
      <c r="S57" s="68">
        <f t="shared" si="26"/>
        <v>63.310524269682467</v>
      </c>
      <c r="T57" s="69">
        <f t="shared" si="27"/>
        <v>46.900048835528253</v>
      </c>
      <c r="U57" s="69">
        <f t="shared" si="28"/>
        <v>110.21057310521071</v>
      </c>
      <c r="W57" t="str">
        <f t="shared" si="29"/>
        <v>42 Secretarial and related occupations</v>
      </c>
      <c r="X57" s="173">
        <f t="shared" ref="X57:AB57" si="58">X20/X$35*100</f>
        <v>4.7394551788545414</v>
      </c>
      <c r="Y57" s="173">
        <f t="shared" si="58"/>
        <v>4.1839411090235927</v>
      </c>
      <c r="Z57" s="173">
        <f t="shared" si="58"/>
        <v>4.1835550521215241</v>
      </c>
      <c r="AA57" s="173">
        <f t="shared" si="58"/>
        <v>4.3980015492334008</v>
      </c>
      <c r="AB57" s="173">
        <f t="shared" si="58"/>
        <v>3.2223905722530763</v>
      </c>
      <c r="AD57" s="68">
        <f t="shared" si="31"/>
        <v>-18.497567005388074</v>
      </c>
      <c r="AE57" s="69">
        <f t="shared" si="32"/>
        <v>53.452478632517916</v>
      </c>
      <c r="AF57" s="69">
        <f t="shared" si="33"/>
        <v>34.954911627129846</v>
      </c>
    </row>
    <row r="58" spans="1:32" x14ac:dyDescent="0.2">
      <c r="A58" t="str">
        <f t="shared" si="19"/>
        <v>51 Skilled agricultural and related trades</v>
      </c>
      <c r="B58" s="173">
        <f t="shared" si="52"/>
        <v>1.9244558942259606</v>
      </c>
      <c r="C58" s="173">
        <f t="shared" si="52"/>
        <v>1.8197579692016324</v>
      </c>
      <c r="D58" s="173">
        <f t="shared" si="52"/>
        <v>1.4220173187765486</v>
      </c>
      <c r="E58" s="173">
        <f t="shared" si="52"/>
        <v>1.4264687625720764</v>
      </c>
      <c r="F58" s="173">
        <f t="shared" si="52"/>
        <v>1.4969742812655946</v>
      </c>
      <c r="H58" s="68">
        <f t="shared" si="21"/>
        <v>9.794834054084161</v>
      </c>
      <c r="I58" s="69">
        <f t="shared" si="22"/>
        <v>58.158963991320469</v>
      </c>
      <c r="J58" s="69">
        <f t="shared" si="23"/>
        <v>67.953798045404639</v>
      </c>
      <c r="L58" t="str">
        <f t="shared" si="24"/>
        <v>51 Skilled agricultural and related trades</v>
      </c>
      <c r="M58" s="173">
        <f t="shared" ref="M58:Q58" si="59">M21/M$35*100</f>
        <v>3.1931097356941045</v>
      </c>
      <c r="N58" s="173">
        <f t="shared" si="59"/>
        <v>2.7731709715787765</v>
      </c>
      <c r="O58" s="173">
        <f t="shared" si="59"/>
        <v>2.3023397284472664</v>
      </c>
      <c r="P58" s="173">
        <f t="shared" si="59"/>
        <v>2.2848042657318666</v>
      </c>
      <c r="Q58" s="173">
        <f t="shared" si="59"/>
        <v>2.3298341248390879</v>
      </c>
      <c r="S58" s="68">
        <f t="shared" si="26"/>
        <v>4.1150027193250747</v>
      </c>
      <c r="T58" s="69">
        <f t="shared" si="27"/>
        <v>54.374748190218789</v>
      </c>
      <c r="U58" s="69">
        <f t="shared" si="28"/>
        <v>58.489750909543872</v>
      </c>
      <c r="W58" t="str">
        <f t="shared" si="29"/>
        <v>51 Skilled agricultural and related trades</v>
      </c>
      <c r="X58" s="173">
        <f t="shared" ref="X58:AB58" si="60">X21/X$35*100</f>
        <v>0.5474650298289534</v>
      </c>
      <c r="Y58" s="173">
        <f t="shared" si="60"/>
        <v>0.80418521955979805</v>
      </c>
      <c r="Z58" s="173">
        <f t="shared" si="60"/>
        <v>0.47632905862092106</v>
      </c>
      <c r="AA58" s="173">
        <f t="shared" si="60"/>
        <v>0.51145540300166703</v>
      </c>
      <c r="AB58" s="173">
        <f t="shared" si="60"/>
        <v>0.62701685419282127</v>
      </c>
      <c r="AD58" s="68">
        <f t="shared" si="31"/>
        <v>39.286819475327611</v>
      </c>
      <c r="AE58" s="69">
        <f t="shared" si="32"/>
        <v>77.808145570699779</v>
      </c>
      <c r="AF58" s="69">
        <f t="shared" si="33"/>
        <v>117.09496504602738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3.5176568084222279</v>
      </c>
      <c r="C59" s="173">
        <f t="shared" si="52"/>
        <v>3.3972984557998318</v>
      </c>
      <c r="D59" s="173">
        <f t="shared" si="52"/>
        <v>3.1271877693327559</v>
      </c>
      <c r="E59" s="173">
        <f t="shared" si="52"/>
        <v>3.0165557105790852</v>
      </c>
      <c r="F59" s="173">
        <f t="shared" si="52"/>
        <v>2.7218239914886833</v>
      </c>
      <c r="H59" s="68">
        <f t="shared" si="21"/>
        <v>-9.2224343361819354</v>
      </c>
      <c r="I59" s="69">
        <f t="shared" si="22"/>
        <v>36.456645348260942</v>
      </c>
      <c r="J59" s="69">
        <f t="shared" si="23"/>
        <v>27.234211012079008</v>
      </c>
      <c r="L59" t="str">
        <f t="shared" si="24"/>
        <v>52 Skilled metal, electrical and electronic trades</v>
      </c>
      <c r="M59" s="173">
        <f t="shared" ref="M59:Q59" si="61">M22/M$35*100</f>
        <v>6.6463725482256386</v>
      </c>
      <c r="N59" s="173">
        <f t="shared" si="61"/>
        <v>6.4128036881450443</v>
      </c>
      <c r="O59" s="173">
        <f t="shared" si="61"/>
        <v>5.898064723302654</v>
      </c>
      <c r="P59" s="173">
        <f t="shared" si="61"/>
        <v>5.5262635143022401</v>
      </c>
      <c r="Q59" s="173">
        <f t="shared" si="61"/>
        <v>4.922856690619053</v>
      </c>
      <c r="S59" s="68">
        <f t="shared" si="26"/>
        <v>-14.125271001744242</v>
      </c>
      <c r="T59" s="69">
        <f t="shared" si="27"/>
        <v>34.05280206993185</v>
      </c>
      <c r="U59" s="69">
        <f t="shared" si="28"/>
        <v>19.927531068187605</v>
      </c>
      <c r="W59" t="str">
        <f t="shared" si="29"/>
        <v>52 Skilled metal, electrical and electronic trades</v>
      </c>
      <c r="X59" s="173">
        <f t="shared" ref="X59:AB59" si="62">X22/X$35*100</f>
        <v>0.12176357877753566</v>
      </c>
      <c r="Y59" s="173">
        <f t="shared" si="62"/>
        <v>0.18519107658796913</v>
      </c>
      <c r="Z59" s="173">
        <f t="shared" si="62"/>
        <v>0.15056718473888081</v>
      </c>
      <c r="AA59" s="173">
        <f t="shared" si="62"/>
        <v>0.34112616051270406</v>
      </c>
      <c r="AB59" s="173">
        <f t="shared" si="62"/>
        <v>0.42275199442518413</v>
      </c>
      <c r="AD59" s="68">
        <f t="shared" si="31"/>
        <v>197.09354673104374</v>
      </c>
      <c r="AE59" s="69">
        <f t="shared" si="32"/>
        <v>137.61263281647584</v>
      </c>
      <c r="AF59" s="69">
        <f t="shared" si="33"/>
        <v>334.70617954751958</v>
      </c>
    </row>
    <row r="60" spans="1:32" x14ac:dyDescent="0.2">
      <c r="A60" t="str">
        <f t="shared" si="19"/>
        <v>53 Skilled construction and building trades</v>
      </c>
      <c r="B60" s="173">
        <f t="shared" si="52"/>
        <v>3.6580680171126025</v>
      </c>
      <c r="C60" s="173">
        <f t="shared" si="52"/>
        <v>3.4455927585727424</v>
      </c>
      <c r="D60" s="173">
        <f t="shared" si="52"/>
        <v>2.9793016141334885</v>
      </c>
      <c r="E60" s="173">
        <f t="shared" si="52"/>
        <v>2.9208143239457671</v>
      </c>
      <c r="F60" s="173">
        <f t="shared" si="52"/>
        <v>2.475531288163531</v>
      </c>
      <c r="H60" s="68">
        <f t="shared" si="21"/>
        <v>-13.33846022638758</v>
      </c>
      <c r="I60" s="69">
        <f t="shared" si="22"/>
        <v>39.550216716017744</v>
      </c>
      <c r="J60" s="69">
        <f t="shared" si="23"/>
        <v>26.211756489630169</v>
      </c>
      <c r="L60" t="str">
        <f t="shared" si="24"/>
        <v>53 Skilled construction and building trades</v>
      </c>
      <c r="M60" s="173">
        <f t="shared" ref="M60:Q60" si="63">M23/M$35*100</f>
        <v>6.969701472495986</v>
      </c>
      <c r="N60" s="173">
        <f t="shared" si="63"/>
        <v>6.6150962875932295</v>
      </c>
      <c r="O60" s="173">
        <f t="shared" si="63"/>
        <v>5.6419598191258338</v>
      </c>
      <c r="P60" s="173">
        <f t="shared" si="63"/>
        <v>5.5566750868945682</v>
      </c>
      <c r="Q60" s="173">
        <f t="shared" si="63"/>
        <v>4.7322098649549371</v>
      </c>
      <c r="S60" s="68">
        <f t="shared" si="26"/>
        <v>-13.703788911107278</v>
      </c>
      <c r="T60" s="69">
        <f t="shared" si="27"/>
        <v>39.279297039471778</v>
      </c>
      <c r="U60" s="69">
        <f t="shared" si="28"/>
        <v>25.5755081283645</v>
      </c>
      <c r="W60" t="str">
        <f t="shared" si="29"/>
        <v>53 Skilled construction and building trades</v>
      </c>
      <c r="X60" s="173">
        <f t="shared" ref="X60:AB60" si="64">X23/X$35*100</f>
        <v>6.3636766254403052E-2</v>
      </c>
      <c r="Y60" s="173">
        <f t="shared" si="64"/>
        <v>6.9446842856007981E-2</v>
      </c>
      <c r="Z60" s="173">
        <f t="shared" si="64"/>
        <v>0.11893525561922465</v>
      </c>
      <c r="AA60" s="173">
        <f t="shared" si="64"/>
        <v>0.11090164622607718</v>
      </c>
      <c r="AB60" s="173">
        <f t="shared" si="64"/>
        <v>0.11833481201662335</v>
      </c>
      <c r="AD60" s="68">
        <f t="shared" si="31"/>
        <v>5.2785266276568441</v>
      </c>
      <c r="AE60" s="69">
        <f t="shared" si="32"/>
        <v>53.356162615469181</v>
      </c>
      <c r="AF60" s="69">
        <f t="shared" si="33"/>
        <v>58.634689243126026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2.5000016356268091</v>
      </c>
      <c r="C61" s="173">
        <f t="shared" si="52"/>
        <v>2.0987348598963593</v>
      </c>
      <c r="D61" s="173">
        <f t="shared" si="52"/>
        <v>2.0662046149185813</v>
      </c>
      <c r="E61" s="173">
        <f t="shared" si="52"/>
        <v>1.9443047442920711</v>
      </c>
      <c r="F61" s="173">
        <f t="shared" si="52"/>
        <v>1.813217993962108</v>
      </c>
      <c r="H61" s="68">
        <f t="shared" si="21"/>
        <v>-8.4730171270784709</v>
      </c>
      <c r="I61" s="69">
        <f t="shared" si="22"/>
        <v>40.191463056717545</v>
      </c>
      <c r="J61" s="69">
        <f t="shared" si="23"/>
        <v>31.718445929639078</v>
      </c>
      <c r="L61" t="str">
        <f t="shared" si="24"/>
        <v>54 Textiles, printing and other skilled trades</v>
      </c>
      <c r="M61" s="173">
        <f t="shared" ref="M61:Q61" si="65">M24/M$35*100</f>
        <v>2.9588660160297375</v>
      </c>
      <c r="N61" s="173">
        <f t="shared" si="65"/>
        <v>2.385620062293174</v>
      </c>
      <c r="O61" s="173">
        <f t="shared" si="65"/>
        <v>2.2602855946030482</v>
      </c>
      <c r="P61" s="173">
        <f t="shared" si="65"/>
        <v>2.0999011871352029</v>
      </c>
      <c r="Q61" s="173">
        <f t="shared" si="65"/>
        <v>1.9136853373104641</v>
      </c>
      <c r="S61" s="68">
        <f t="shared" si="26"/>
        <v>-12.890618024617329</v>
      </c>
      <c r="T61" s="69">
        <f t="shared" si="27"/>
        <v>28.223362483649268</v>
      </c>
      <c r="U61" s="69">
        <f t="shared" si="28"/>
        <v>15.332744459031938</v>
      </c>
      <c r="W61" t="str">
        <f t="shared" si="29"/>
        <v>54 Textiles, printing and other skilled trades</v>
      </c>
      <c r="X61" s="173">
        <f t="shared" ref="X61:AB61" si="66">X24/X$35*100</f>
        <v>2.001952412774334</v>
      </c>
      <c r="Y61" s="173">
        <f t="shared" si="66"/>
        <v>1.7931455789622237</v>
      </c>
      <c r="Z61" s="173">
        <f t="shared" si="66"/>
        <v>1.8577127010574401</v>
      </c>
      <c r="AA61" s="173">
        <f t="shared" si="66"/>
        <v>1.778433912456524</v>
      </c>
      <c r="AB61" s="173">
        <f t="shared" si="66"/>
        <v>1.7082755931505118</v>
      </c>
      <c r="AD61" s="68">
        <f t="shared" si="31"/>
        <v>-2.6990077537139707</v>
      </c>
      <c r="AE61" s="69">
        <f t="shared" si="32"/>
        <v>55.834325889520898</v>
      </c>
      <c r="AF61" s="69">
        <f t="shared" si="33"/>
        <v>53.135318135806919</v>
      </c>
    </row>
    <row r="62" spans="1:32" x14ac:dyDescent="0.2">
      <c r="A62" t="str">
        <f t="shared" si="19"/>
        <v>61 Caring personal service occupations</v>
      </c>
      <c r="B62" s="173">
        <f t="shared" si="52"/>
        <v>7.4402788721677524</v>
      </c>
      <c r="C62" s="173">
        <f t="shared" si="52"/>
        <v>7.0730723916748399</v>
      </c>
      <c r="D62" s="173">
        <f t="shared" si="52"/>
        <v>6.9162630068850204</v>
      </c>
      <c r="E62" s="173">
        <f t="shared" si="52"/>
        <v>7.3667292583116897</v>
      </c>
      <c r="F62" s="173">
        <f t="shared" si="52"/>
        <v>7.8642325131868622</v>
      </c>
      <c r="H62" s="68">
        <f t="shared" si="21"/>
        <v>18.592520302460606</v>
      </c>
      <c r="I62" s="69">
        <f t="shared" si="22"/>
        <v>62.621913204292703</v>
      </c>
      <c r="J62" s="69">
        <f t="shared" si="23"/>
        <v>81.214433506753309</v>
      </c>
      <c r="L62" t="str">
        <f t="shared" si="24"/>
        <v>61 Caring personal service occupations</v>
      </c>
      <c r="M62" s="173">
        <f t="shared" ref="M62:Q62" si="67">M25/M$35*100</f>
        <v>1.9032624709142902</v>
      </c>
      <c r="N62" s="173">
        <f t="shared" si="67"/>
        <v>1.9331760704157874</v>
      </c>
      <c r="O62" s="173">
        <f t="shared" si="67"/>
        <v>1.874558430516577</v>
      </c>
      <c r="P62" s="173">
        <f t="shared" si="67"/>
        <v>2.2894286201376408</v>
      </c>
      <c r="Q62" s="173">
        <f t="shared" si="67"/>
        <v>2.6090187832929841</v>
      </c>
      <c r="S62" s="68">
        <f t="shared" si="26"/>
        <v>43.197667542191539</v>
      </c>
      <c r="T62" s="69">
        <f t="shared" si="27"/>
        <v>56.650821016678108</v>
      </c>
      <c r="U62" s="69">
        <f t="shared" si="28"/>
        <v>99.848488558869647</v>
      </c>
      <c r="W62" t="str">
        <f t="shared" si="29"/>
        <v>61 Caring personal service occupations</v>
      </c>
      <c r="X62" s="173">
        <f t="shared" ref="X62:AB62" si="68">X25/X$35*100</f>
        <v>13.450130221152786</v>
      </c>
      <c r="Y62" s="173">
        <f t="shared" si="68"/>
        <v>12.548074963320213</v>
      </c>
      <c r="Z62" s="173">
        <f t="shared" si="68"/>
        <v>12.332325095805356</v>
      </c>
      <c r="AA62" s="173">
        <f t="shared" si="68"/>
        <v>12.779295670142526</v>
      </c>
      <c r="AB62" s="173">
        <f t="shared" si="68"/>
        <v>13.353526120572321</v>
      </c>
      <c r="AD62" s="68">
        <f t="shared" si="31"/>
        <v>14.574739625483165</v>
      </c>
      <c r="AE62" s="69">
        <f t="shared" si="32"/>
        <v>63.596934348369096</v>
      </c>
      <c r="AF62" s="69">
        <f t="shared" si="33"/>
        <v>78.171673973852251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2.3851692385332912</v>
      </c>
      <c r="C63" s="173">
        <f t="shared" si="52"/>
        <v>2.5977724204601329</v>
      </c>
      <c r="D63" s="173">
        <f t="shared" si="52"/>
        <v>2.4302987686830737</v>
      </c>
      <c r="E63" s="173">
        <f t="shared" si="52"/>
        <v>2.2846932041563792</v>
      </c>
      <c r="F63" s="173">
        <f t="shared" si="52"/>
        <v>2.1726485985894155</v>
      </c>
      <c r="H63" s="68">
        <f t="shared" si="21"/>
        <v>-6.7599975533332097</v>
      </c>
      <c r="I63" s="69">
        <f t="shared" si="22"/>
        <v>47.505987335503221</v>
      </c>
      <c r="J63" s="69">
        <f t="shared" si="23"/>
        <v>40.745989782170014</v>
      </c>
      <c r="L63" t="str">
        <f t="shared" si="24"/>
        <v>62 Leisure, travel and related personal service occupations</v>
      </c>
      <c r="M63" s="173">
        <f t="shared" ref="M63:Q63" si="69">M26/M$35*100</f>
        <v>1.2250971315056283</v>
      </c>
      <c r="N63" s="173">
        <f t="shared" si="69"/>
        <v>1.3545847540542111</v>
      </c>
      <c r="O63" s="173">
        <f t="shared" si="69"/>
        <v>1.4121584186011247</v>
      </c>
      <c r="P63" s="173">
        <f t="shared" si="69"/>
        <v>1.3925608108756493</v>
      </c>
      <c r="Q63" s="173">
        <f t="shared" si="69"/>
        <v>1.4831609538321013</v>
      </c>
      <c r="S63" s="68">
        <f t="shared" si="26"/>
        <v>8.0594081439408374</v>
      </c>
      <c r="T63" s="69">
        <f t="shared" si="27"/>
        <v>44.5793125407668</v>
      </c>
      <c r="U63" s="69">
        <f t="shared" si="28"/>
        <v>52.638720684707643</v>
      </c>
      <c r="W63" t="str">
        <f t="shared" si="29"/>
        <v>62 Leisure, travel and related personal service occupations</v>
      </c>
      <c r="X63" s="173">
        <f t="shared" ref="X63:AB63" si="70">X26/X$35*100</f>
        <v>3.6443060031926531</v>
      </c>
      <c r="Y63" s="173">
        <f t="shared" si="70"/>
        <v>3.9220122971397742</v>
      </c>
      <c r="Z63" s="173">
        <f t="shared" si="70"/>
        <v>3.5240382505887964</v>
      </c>
      <c r="AA63" s="173">
        <f t="shared" si="70"/>
        <v>3.2357351398007661</v>
      </c>
      <c r="AB63" s="173">
        <f t="shared" si="70"/>
        <v>2.8928476837775241</v>
      </c>
      <c r="AD63" s="68">
        <f t="shared" si="31"/>
        <v>-13.139397544226231</v>
      </c>
      <c r="AE63" s="69">
        <f t="shared" si="32"/>
        <v>48.765850891456878</v>
      </c>
      <c r="AF63" s="69">
        <f t="shared" si="33"/>
        <v>35.626453347230644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0.10242896651383253</v>
      </c>
      <c r="C64" s="173">
        <f t="shared" si="52"/>
        <v>8.7223789119806494E-2</v>
      </c>
      <c r="D64" s="173">
        <f t="shared" si="52"/>
        <v>0.11472504689315059</v>
      </c>
      <c r="E64" s="173">
        <f t="shared" si="52"/>
        <v>9.0079292249984677E-2</v>
      </c>
      <c r="F64" s="173">
        <f t="shared" si="52"/>
        <v>9.6188396471456633E-2</v>
      </c>
      <c r="H64" s="68">
        <f t="shared" si="21"/>
        <v>-12.554614985834386</v>
      </c>
      <c r="I64" s="69">
        <f t="shared" si="22"/>
        <v>39.972458035469884</v>
      </c>
      <c r="J64" s="69">
        <f t="shared" si="23"/>
        <v>27.417843049635497</v>
      </c>
      <c r="L64" t="str">
        <f t="shared" si="24"/>
        <v>63 Community and civil enforcement occupations</v>
      </c>
      <c r="M64" s="173">
        <f t="shared" ref="M64:Q64" si="71">M27/M$35*100</f>
        <v>0.15889647968738271</v>
      </c>
      <c r="N64" s="173">
        <f t="shared" si="71"/>
        <v>0.1183566713429879</v>
      </c>
      <c r="O64" s="173">
        <f t="shared" si="71"/>
        <v>0.1762606492952036</v>
      </c>
      <c r="P64" s="173">
        <f t="shared" si="71"/>
        <v>0.11800277780509294</v>
      </c>
      <c r="Q64" s="173">
        <f t="shared" si="71"/>
        <v>0.13428333810642604</v>
      </c>
      <c r="S64" s="68">
        <f t="shared" si="26"/>
        <v>-21.616530383866962</v>
      </c>
      <c r="T64" s="69">
        <f t="shared" si="27"/>
        <v>30.590272175982324</v>
      </c>
      <c r="U64" s="69">
        <f t="shared" si="28"/>
        <v>8.9737417921153639</v>
      </c>
      <c r="W64" t="str">
        <f t="shared" si="29"/>
        <v>63 Community and civil enforcement occupations</v>
      </c>
      <c r="X64" s="173">
        <f t="shared" ref="X64:AB64" si="72">X27/X$35*100</f>
        <v>4.1139395447532721E-2</v>
      </c>
      <c r="Y64" s="173">
        <f t="shared" si="72"/>
        <v>5.4061133770194975E-2</v>
      </c>
      <c r="Z64" s="173">
        <f t="shared" si="72"/>
        <v>4.8620292391906447E-2</v>
      </c>
      <c r="AA64" s="173">
        <f t="shared" si="72"/>
        <v>6.0311955078637208E-2</v>
      </c>
      <c r="AB64" s="173">
        <f t="shared" si="72"/>
        <v>5.6396614378746192E-2</v>
      </c>
      <c r="AD64" s="68">
        <f t="shared" si="31"/>
        <v>22.736391370337046</v>
      </c>
      <c r="AE64" s="69">
        <f t="shared" si="32"/>
        <v>76.510735679712582</v>
      </c>
      <c r="AF64" s="69">
        <f t="shared" si="33"/>
        <v>99.247127050049627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7.2099325852146761</v>
      </c>
      <c r="C65" s="173">
        <f t="shared" si="73"/>
        <v>6.9655629976428681</v>
      </c>
      <c r="D65" s="173">
        <f t="shared" si="73"/>
        <v>6.69124645951005</v>
      </c>
      <c r="E65" s="173">
        <f t="shared" si="73"/>
        <v>6.0382239950488028</v>
      </c>
      <c r="F65" s="173">
        <f t="shared" si="73"/>
        <v>5.5649757669855866</v>
      </c>
      <c r="H65" s="68">
        <f t="shared" si="21"/>
        <v>-13.258145234636389</v>
      </c>
      <c r="I65" s="69">
        <f t="shared" si="22"/>
        <v>41.98345633225172</v>
      </c>
      <c r="J65" s="69">
        <f t="shared" si="23"/>
        <v>28.725311097615325</v>
      </c>
      <c r="L65" t="str">
        <f t="shared" si="24"/>
        <v>71 Sales occupations</v>
      </c>
      <c r="M65" s="173">
        <f t="shared" ref="M65:Q65" si="74">M28/M$35*100</f>
        <v>5.1655287680677526</v>
      </c>
      <c r="N65" s="173">
        <f t="shared" si="74"/>
        <v>5.5997095434902793</v>
      </c>
      <c r="O65" s="173">
        <f t="shared" si="74"/>
        <v>5.2939191810189357</v>
      </c>
      <c r="P65" s="173">
        <f t="shared" si="74"/>
        <v>4.8918275326665226</v>
      </c>
      <c r="Q65" s="173">
        <f t="shared" si="74"/>
        <v>4.7210870677143619</v>
      </c>
      <c r="S65" s="68">
        <f t="shared" si="26"/>
        <v>-8.2465457078280373</v>
      </c>
      <c r="T65" s="69">
        <f t="shared" si="27"/>
        <v>31.494013926396502</v>
      </c>
      <c r="U65" s="69">
        <f t="shared" si="28"/>
        <v>23.247468218568464</v>
      </c>
      <c r="W65" t="str">
        <f t="shared" si="29"/>
        <v>71 Sales occupations</v>
      </c>
      <c r="X65" s="173">
        <f t="shared" ref="X65:AB65" si="75">X28/X$35*100</f>
        <v>9.4289187951108904</v>
      </c>
      <c r="Y65" s="173">
        <f t="shared" si="75"/>
        <v>8.4204661136933456</v>
      </c>
      <c r="Z65" s="173">
        <f t="shared" si="75"/>
        <v>8.1923283226407957</v>
      </c>
      <c r="AA65" s="173">
        <f t="shared" si="75"/>
        <v>7.2603196378160835</v>
      </c>
      <c r="AB65" s="173">
        <f t="shared" si="75"/>
        <v>6.4464533015535173</v>
      </c>
      <c r="AD65" s="68">
        <f t="shared" si="31"/>
        <v>-16.737130245137173</v>
      </c>
      <c r="AE65" s="69">
        <f t="shared" si="32"/>
        <v>49.265086219730527</v>
      </c>
      <c r="AF65" s="69">
        <f t="shared" si="33"/>
        <v>32.527955974593354</v>
      </c>
    </row>
    <row r="66" spans="1:32" x14ac:dyDescent="0.2">
      <c r="A66" t="str">
        <f t="shared" si="19"/>
        <v>72 Customer service occupations</v>
      </c>
      <c r="B66" s="173">
        <f t="shared" si="73"/>
        <v>1.7406969754445056</v>
      </c>
      <c r="C66" s="173">
        <f t="shared" si="73"/>
        <v>1.7689118025491612</v>
      </c>
      <c r="D66" s="173">
        <f t="shared" si="73"/>
        <v>1.8840335179475804</v>
      </c>
      <c r="E66" s="173">
        <f t="shared" si="73"/>
        <v>2.4174332526486877</v>
      </c>
      <c r="F66" s="173">
        <f t="shared" si="73"/>
        <v>2.7402903157808827</v>
      </c>
      <c r="H66" s="68">
        <f t="shared" si="21"/>
        <v>51.698191884450715</v>
      </c>
      <c r="I66" s="69">
        <f t="shared" si="22"/>
        <v>59.873932862502421</v>
      </c>
      <c r="J66" s="69">
        <f t="shared" si="23"/>
        <v>111.57212474695312</v>
      </c>
      <c r="L66" t="str">
        <f t="shared" si="24"/>
        <v>72 Customer service occupations</v>
      </c>
      <c r="M66" s="173">
        <f t="shared" ref="M66:Q66" si="76">M29/M$35*100</f>
        <v>1.5185535700933828</v>
      </c>
      <c r="N66" s="173">
        <f t="shared" si="76"/>
        <v>1.3809929954017084</v>
      </c>
      <c r="O66" s="173">
        <f t="shared" si="76"/>
        <v>1.6618630437781574</v>
      </c>
      <c r="P66" s="173">
        <f t="shared" si="76"/>
        <v>2.3062983798029895</v>
      </c>
      <c r="Q66" s="173">
        <f t="shared" si="76"/>
        <v>2.7445400218113081</v>
      </c>
      <c r="S66" s="68">
        <f t="shared" si="26"/>
        <v>69.915132459651545</v>
      </c>
      <c r="T66" s="69">
        <f t="shared" si="27"/>
        <v>50.70475096976125</v>
      </c>
      <c r="U66" s="69">
        <f t="shared" si="28"/>
        <v>120.61988342941279</v>
      </c>
      <c r="W66" t="str">
        <f t="shared" si="29"/>
        <v>72 Customer service occupations</v>
      </c>
      <c r="X66" s="173">
        <f t="shared" ref="X66:AB66" si="77">X29/X$35*100</f>
        <v>1.9818103743528745</v>
      </c>
      <c r="Y66" s="173">
        <f t="shared" si="77"/>
        <v>2.1821217846138707</v>
      </c>
      <c r="Z66" s="173">
        <f t="shared" si="77"/>
        <v>2.1227006322538289</v>
      </c>
      <c r="AA66" s="173">
        <f t="shared" si="77"/>
        <v>2.5359066153298548</v>
      </c>
      <c r="AB66" s="173">
        <f t="shared" si="77"/>
        <v>2.7358513176078176</v>
      </c>
      <c r="AD66" s="68">
        <f t="shared" si="31"/>
        <v>36.377154836187579</v>
      </c>
      <c r="AE66" s="69">
        <f t="shared" si="32"/>
        <v>67.585511812932396</v>
      </c>
      <c r="AF66" s="69">
        <f t="shared" si="33"/>
        <v>103.96266664911997</v>
      </c>
    </row>
    <row r="67" spans="1:32" x14ac:dyDescent="0.2">
      <c r="A67" t="str">
        <f t="shared" si="19"/>
        <v>81 Process, plant and machine operatives</v>
      </c>
      <c r="B67" s="173">
        <f t="shared" si="73"/>
        <v>3.8391865953773578</v>
      </c>
      <c r="C67" s="173">
        <f t="shared" si="73"/>
        <v>3.6271154995360275</v>
      </c>
      <c r="D67" s="173">
        <f t="shared" si="73"/>
        <v>3.3258835480040219</v>
      </c>
      <c r="E67" s="173">
        <f t="shared" si="73"/>
        <v>3.8700986816635066</v>
      </c>
      <c r="F67" s="173">
        <f t="shared" si="73"/>
        <v>3.5365970754008798</v>
      </c>
      <c r="H67" s="68">
        <f t="shared" si="21"/>
        <v>10.904967260973809</v>
      </c>
      <c r="I67" s="69">
        <f t="shared" si="22"/>
        <v>45.476883238251887</v>
      </c>
      <c r="J67" s="69">
        <f t="shared" si="23"/>
        <v>56.381850499225692</v>
      </c>
      <c r="L67" t="str">
        <f t="shared" si="24"/>
        <v>81 Process, plant and machine operatives</v>
      </c>
      <c r="M67" s="173">
        <f t="shared" ref="M67:Q67" si="78">M30/M$35*100</f>
        <v>5.393159010106169</v>
      </c>
      <c r="N67" s="173">
        <f t="shared" si="78"/>
        <v>5.0033893451284186</v>
      </c>
      <c r="O67" s="173">
        <f t="shared" si="78"/>
        <v>4.6437350728630218</v>
      </c>
      <c r="P67" s="173">
        <f t="shared" si="78"/>
        <v>5.3117324714143352</v>
      </c>
      <c r="Q67" s="173">
        <f t="shared" si="78"/>
        <v>4.8484157611077761</v>
      </c>
      <c r="S67" s="68">
        <f t="shared" si="26"/>
        <v>7.4212346483067115</v>
      </c>
      <c r="T67" s="69">
        <f t="shared" si="27"/>
        <v>39.747677177069178</v>
      </c>
      <c r="U67" s="69">
        <f t="shared" si="28"/>
        <v>47.168911825375886</v>
      </c>
      <c r="W67" t="str">
        <f t="shared" si="29"/>
        <v>81 Process, plant and machine operatives</v>
      </c>
      <c r="X67" s="173">
        <f t="shared" ref="X67:AB67" si="79">X30/X$35*100</f>
        <v>2.1525123043585834</v>
      </c>
      <c r="Y67" s="173">
        <f t="shared" si="79"/>
        <v>2.1611126129134406</v>
      </c>
      <c r="Z67" s="173">
        <f t="shared" si="79"/>
        <v>1.9101786857893752</v>
      </c>
      <c r="AA67" s="173">
        <f t="shared" si="79"/>
        <v>2.333270515551229</v>
      </c>
      <c r="AB67" s="173">
        <f t="shared" si="79"/>
        <v>2.1663468257226355</v>
      </c>
      <c r="AD67" s="68">
        <f t="shared" si="31"/>
        <v>20.002937139965614</v>
      </c>
      <c r="AE67" s="69">
        <f t="shared" si="32"/>
        <v>60.439037332872594</v>
      </c>
      <c r="AF67" s="69">
        <f t="shared" si="33"/>
        <v>80.441974472838197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3.8830866000594031</v>
      </c>
      <c r="C68" s="173">
        <f t="shared" si="73"/>
        <v>3.5613374403288969</v>
      </c>
      <c r="D68" s="173">
        <f t="shared" si="73"/>
        <v>3.3484115980293843</v>
      </c>
      <c r="E68" s="173">
        <f t="shared" si="73"/>
        <v>3.4713258915288892</v>
      </c>
      <c r="F68" s="173">
        <f t="shared" si="73"/>
        <v>3.2714776344717142</v>
      </c>
      <c r="H68" s="68">
        <f t="shared" si="21"/>
        <v>1.900794792424771</v>
      </c>
      <c r="I68" s="69">
        <f t="shared" si="22"/>
        <v>54.367697494194012</v>
      </c>
      <c r="J68" s="69">
        <f t="shared" si="23"/>
        <v>56.268492286618773</v>
      </c>
      <c r="L68" t="str">
        <f t="shared" si="24"/>
        <v>82 Transport and mobile machine drivers and operatives</v>
      </c>
      <c r="M68" s="173">
        <f t="shared" ref="M68:Q68" si="80">M31/M$35*100</f>
        <v>7.0812041237643131</v>
      </c>
      <c r="N68" s="173">
        <f t="shared" si="80"/>
        <v>6.5761802682945989</v>
      </c>
      <c r="O68" s="173">
        <f t="shared" si="80"/>
        <v>6.1400601890918471</v>
      </c>
      <c r="P68" s="173">
        <f t="shared" si="80"/>
        <v>6.2409223798476381</v>
      </c>
      <c r="Q68" s="173">
        <f t="shared" si="80"/>
        <v>5.8561615710982489</v>
      </c>
      <c r="S68" s="68">
        <f t="shared" si="26"/>
        <v>-1.8708261971030402</v>
      </c>
      <c r="T68" s="69">
        <f t="shared" si="27"/>
        <v>52.000751725831051</v>
      </c>
      <c r="U68" s="69">
        <f t="shared" si="28"/>
        <v>50.129925528728016</v>
      </c>
      <c r="W68" t="str">
        <f t="shared" si="29"/>
        <v>82 Transport and mobile machine drivers and operatives</v>
      </c>
      <c r="X68" s="173">
        <f t="shared" ref="X68:AB68" si="81">X31/X$35*100</f>
        <v>0.4118650032261979</v>
      </c>
      <c r="Y68" s="173">
        <f t="shared" si="81"/>
        <v>0.34993565233027879</v>
      </c>
      <c r="Z68" s="173">
        <f t="shared" si="81"/>
        <v>0.34947703718447692</v>
      </c>
      <c r="AA68" s="173">
        <f t="shared" si="81"/>
        <v>0.51884661262019915</v>
      </c>
      <c r="AB68" s="173">
        <f t="shared" si="81"/>
        <v>0.57166564971303679</v>
      </c>
      <c r="AD68" s="68">
        <f t="shared" si="31"/>
        <v>73.085758414825165</v>
      </c>
      <c r="AE68" s="69">
        <f t="shared" si="32"/>
        <v>99.041048524146802</v>
      </c>
      <c r="AF68" s="69">
        <f t="shared" si="33"/>
        <v>172.12680693897195</v>
      </c>
    </row>
    <row r="69" spans="1:32" x14ac:dyDescent="0.2">
      <c r="A69" t="str">
        <f t="shared" si="19"/>
        <v>91 Elementary trades and related occupations</v>
      </c>
      <c r="B69" s="173">
        <f t="shared" si="73"/>
        <v>2.3597450996095017</v>
      </c>
      <c r="C69" s="173">
        <f t="shared" si="73"/>
        <v>1.9667771609474878</v>
      </c>
      <c r="D69" s="173">
        <f t="shared" si="73"/>
        <v>1.7695502297912336</v>
      </c>
      <c r="E69" s="173">
        <f t="shared" si="73"/>
        <v>1.4289060596016718</v>
      </c>
      <c r="F69" s="173">
        <f t="shared" si="73"/>
        <v>1.2736120591790439</v>
      </c>
      <c r="H69" s="68">
        <f t="shared" si="21"/>
        <v>-24.93340428190416</v>
      </c>
      <c r="I69" s="69">
        <f t="shared" si="22"/>
        <v>33.139917782433578</v>
      </c>
      <c r="J69" s="69">
        <f t="shared" si="23"/>
        <v>8.2065135005294145</v>
      </c>
      <c r="L69" t="str">
        <f t="shared" si="24"/>
        <v>91 Elementary trades and related occupations</v>
      </c>
      <c r="M69" s="173">
        <f t="shared" ref="M69:Q70" si="82">M32/M$35*100</f>
        <v>3.2815642338807489</v>
      </c>
      <c r="N69" s="173">
        <f t="shared" si="82"/>
        <v>2.7225733979205367</v>
      </c>
      <c r="O69" s="173">
        <f t="shared" si="82"/>
        <v>2.557021196986192</v>
      </c>
      <c r="P69" s="173">
        <f t="shared" si="82"/>
        <v>2.0676545895412528</v>
      </c>
      <c r="Q69" s="173">
        <f t="shared" si="82"/>
        <v>1.8609884434324213</v>
      </c>
      <c r="S69" s="68">
        <f t="shared" si="26"/>
        <v>-25.119787472892153</v>
      </c>
      <c r="T69" s="69">
        <f t="shared" si="27"/>
        <v>26.8596337356513</v>
      </c>
      <c r="U69" s="69">
        <f t="shared" si="28"/>
        <v>1.7398462627591527</v>
      </c>
      <c r="W69" t="str">
        <f t="shared" si="29"/>
        <v>91 Elementary trades and related occupations</v>
      </c>
      <c r="X69" s="173">
        <f t="shared" ref="X69:AB70" si="83">X32/X$35*100</f>
        <v>1.3592069819391044</v>
      </c>
      <c r="Y69" s="173">
        <f t="shared" si="83"/>
        <v>1.1617052134935544</v>
      </c>
      <c r="Z69" s="173">
        <f t="shared" si="83"/>
        <v>0.92360783333647523</v>
      </c>
      <c r="AA69" s="173">
        <f t="shared" si="83"/>
        <v>0.74797950332025154</v>
      </c>
      <c r="AB69" s="173">
        <f t="shared" si="83"/>
        <v>0.66007251598783989</v>
      </c>
      <c r="AD69" s="68">
        <f t="shared" si="31"/>
        <v>-24.379085360011608</v>
      </c>
      <c r="AE69" s="69">
        <f t="shared" si="32"/>
        <v>51.817998480258865</v>
      </c>
      <c r="AF69" s="69">
        <f t="shared" si="33"/>
        <v>27.43891312024725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11.370544654361806</v>
      </c>
      <c r="C70" s="173">
        <f t="shared" si="73"/>
        <v>10.47744482725088</v>
      </c>
      <c r="D70" s="173">
        <f t="shared" si="73"/>
        <v>9.5815712826438411</v>
      </c>
      <c r="E70" s="173">
        <f t="shared" si="73"/>
        <v>9.5222519357419912</v>
      </c>
      <c r="F70" s="173">
        <f t="shared" si="73"/>
        <v>8.6767018671531311</v>
      </c>
      <c r="H70" s="68">
        <f t="shared" si="21"/>
        <v>-5.5525158845864908</v>
      </c>
      <c r="I70" s="69">
        <f t="shared" si="22"/>
        <v>47.661341840633661</v>
      </c>
      <c r="J70" s="69">
        <f t="shared" si="23"/>
        <v>42.108825956047163</v>
      </c>
      <c r="L70" t="str">
        <f t="shared" si="24"/>
        <v>92 Elementary administration and service occupations</v>
      </c>
      <c r="M70" s="173">
        <f t="shared" si="82"/>
        <v>10.818124589411006</v>
      </c>
      <c r="N70" s="173">
        <f t="shared" si="82"/>
        <v>9.7238488970574064</v>
      </c>
      <c r="O70" s="173">
        <f t="shared" si="82"/>
        <v>9.281001933101674</v>
      </c>
      <c r="P70" s="173">
        <f t="shared" si="82"/>
        <v>9.7827871115657459</v>
      </c>
      <c r="Q70" s="173">
        <f t="shared" si="82"/>
        <v>9.236090592419135</v>
      </c>
      <c r="S70" s="68">
        <f t="shared" si="26"/>
        <v>2.3884671585272539</v>
      </c>
      <c r="T70" s="69">
        <f t="shared" si="27"/>
        <v>42.201291802950429</v>
      </c>
      <c r="U70" s="69">
        <f t="shared" si="28"/>
        <v>44.589758961477685</v>
      </c>
      <c r="W70" t="str">
        <f t="shared" si="29"/>
        <v>92 Elementary administration and service occupations</v>
      </c>
      <c r="X70" s="173">
        <f t="shared" si="83"/>
        <v>11.970138773642214</v>
      </c>
      <c r="Y70" s="173">
        <f t="shared" si="83"/>
        <v>11.280173014340104</v>
      </c>
      <c r="Z70" s="173">
        <f t="shared" si="83"/>
        <v>9.9044585590576624</v>
      </c>
      <c r="AA70" s="173">
        <f t="shared" si="83"/>
        <v>9.2445130263771151</v>
      </c>
      <c r="AB70" s="173">
        <f t="shared" si="83"/>
        <v>8.0923966206930356</v>
      </c>
      <c r="AD70" s="68">
        <f t="shared" si="31"/>
        <v>-13.546156753624086</v>
      </c>
      <c r="AE70" s="69">
        <f t="shared" si="32"/>
        <v>53.157598272772091</v>
      </c>
      <c r="AF70" s="69">
        <f t="shared" si="33"/>
        <v>39.611441519148002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4.2971529244356441</v>
      </c>
      <c r="I72" s="67">
        <f>IF(D35&gt;0,I35/D35*100,0)</f>
        <v>49.420214913120262</v>
      </c>
      <c r="J72" s="67">
        <f>IF(D35&gt;0,(J35/D35)*100,0)</f>
        <v>53.717367837555877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2.8863405048859301</v>
      </c>
      <c r="T72" s="67">
        <f t="shared" ref="T72" si="85">IF(O35&gt;0,T35/O35*100,0)</f>
        <v>40.992450325488136</v>
      </c>
      <c r="U72" s="67">
        <f t="shared" ref="U72" si="86">IF(O35&gt;0,(U35/O35)*100,0)</f>
        <v>43.878790830374093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5.812721229630653</v>
      </c>
      <c r="AE72" s="67">
        <f t="shared" ref="AE72" si="88">IF(Z35&gt;0,AE35/Z35*100,0)</f>
        <v>58.473759321765115</v>
      </c>
      <c r="AF72" s="67">
        <f t="shared" ref="AF72" si="89">IF(Z35&gt;0,(AF35/Z35)*100,0)</f>
        <v>64.286480551395798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York and North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York and North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York and North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3.0039614092739475</v>
      </c>
      <c r="C82" s="18">
        <f t="shared" ref="B82:E107" si="96">IF(AND(D$6-C$6 &lt;&gt; 0,C8&lt;&gt;0,D8&lt;&gt;0),(EXP(LN(D8/C8)/(D$6-C$6))-1)*100,0)</f>
        <v>7.2981868960161789</v>
      </c>
      <c r="D82" s="18">
        <f t="shared" si="96"/>
        <v>-1.5926545385800961</v>
      </c>
      <c r="E82" s="18">
        <f t="shared" si="96"/>
        <v>0.93297458998518046</v>
      </c>
      <c r="F82" s="18">
        <f t="shared" ref="F82:F107" si="97">IF(AND(F$6-D$6 &lt;&gt; 0,D8&lt;&gt;0,F8&lt;&gt;0),(EXP(LN(F8/D8)/(F$6-D$6))-1)*100,0)</f>
        <v>8.3976892963733007E-2</v>
      </c>
      <c r="H82" s="18">
        <f t="shared" ref="H82:H107" si="98">IF($F$6-$D$6 &lt;&gt; 0,(EXP(LN(1+(H45/100))/($F$6-$D$6))-1)*100,0)</f>
        <v>8.3976892963733007E-2</v>
      </c>
      <c r="I82" s="18">
        <f t="shared" ref="I82:I107" si="99">IF(D8&gt;0,((1+(I8/D8))^(1/($F$6-$D$6))-1)*100,0)</f>
        <v>2.7339872654482233</v>
      </c>
      <c r="J82" s="18">
        <f t="shared" ref="J82:J107" si="100">IF($F$6-$D$6 &lt;&gt; 0,(EXP(LN(1+(J45/100))/($F$6-$D$6))-1)*100,0)</f>
        <v>2.791665099413132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2.2894528512602541</v>
      </c>
      <c r="N82" s="18">
        <f t="shared" si="102"/>
        <v>7.0309962974384854</v>
      </c>
      <c r="O82" s="18">
        <f t="shared" si="102"/>
        <v>-2.4109682925992248</v>
      </c>
      <c r="P82" s="18">
        <f t="shared" si="102"/>
        <v>0.39585682277218925</v>
      </c>
      <c r="Q82" s="18">
        <f t="shared" ref="Q82:Q107" si="103">IF(AND(Q$6-O$6 &lt;&gt; 0,O8&lt;&gt;0,Q8&lt;&gt;0),(EXP(LN(Q8/O8)/(Q$6-O$6))-1)*100,0)</f>
        <v>-0.54860866626230687</v>
      </c>
      <c r="S82" s="18">
        <f t="shared" ref="S82:S107" si="104">IF($F$6-$D$6 &lt;&gt; 0,(EXP(LN(1+(S45/100))/($F$6-$D$6))-1)*100,0)</f>
        <v>-0.54860866626230687</v>
      </c>
      <c r="T82" s="18">
        <f t="shared" ref="T82:T107" si="105">IF(O8&gt;0,((1+(T8/O8))^(1/($F$6-$D$6))-1)*100,0)</f>
        <v>2.3961376513772503</v>
      </c>
      <c r="U82" s="18">
        <f t="shared" ref="U82:U107" si="106">IF($F$6-$D$6 &lt;&gt; 0,(EXP(LN(1+(U45/100))/($F$6-$D$6))-1)*100,0)</f>
        <v>2.0069038135619222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4.4257191046366273</v>
      </c>
      <c r="Y82" s="18">
        <f t="shared" si="108"/>
        <v>7.8031220802454282</v>
      </c>
      <c r="Z82" s="18">
        <f t="shared" si="108"/>
        <v>-0.12692752036781441</v>
      </c>
      <c r="AA82" s="18">
        <f t="shared" si="108"/>
        <v>1.7769889686729101</v>
      </c>
      <c r="AB82" s="18">
        <f t="shared" ref="AB82:AB107" si="109">IF(AND(AB$6-Z$6 &lt;&gt; 0,Z8&lt;&gt;0,AB8&lt;&gt;0),(EXP(LN(AB8/Z8)/(AB$6-Z$6))-1)*100,0)</f>
        <v>1.1383511488220144</v>
      </c>
      <c r="AD82" s="18">
        <f t="shared" ref="AD82:AD107" si="110">IF($F$6-$D$6 &lt;&gt; 0,(EXP(LN(1+(AD45/100))/($F$6-$D$6))-1)*100,0)</f>
        <v>1.1383511488220144</v>
      </c>
      <c r="AE82" s="18">
        <f t="shared" ref="AE82:AE107" si="111">IF(Z8&gt;0,((1+(AE8/Z8))^(1/($F$6-$D$6))-1)*100,0)</f>
        <v>3.3287737902701675</v>
      </c>
      <c r="AF82" s="18">
        <f t="shared" ref="AF82:AF107" si="112">IF($F$6-$D$6 &lt;&gt; 0,(EXP(LN(1+(AF45/100))/($F$6-$D$6))-1)*100,0)</f>
        <v>4.0703588621749942</v>
      </c>
    </row>
    <row r="83" spans="1:32" x14ac:dyDescent="0.2">
      <c r="A83" t="str">
        <f t="shared" si="95"/>
        <v>12 Other managers and proprietors</v>
      </c>
      <c r="B83" s="18">
        <f t="shared" si="96"/>
        <v>0.82778941811587625</v>
      </c>
      <c r="C83" s="18">
        <f t="shared" si="96"/>
        <v>-0.60068441479174117</v>
      </c>
      <c r="D83" s="18">
        <f t="shared" si="96"/>
        <v>3.4840049234414083</v>
      </c>
      <c r="E83" s="18">
        <f t="shared" si="96"/>
        <v>1.5307640937911593</v>
      </c>
      <c r="F83" s="18">
        <f t="shared" si="97"/>
        <v>2.1777132851555914</v>
      </c>
      <c r="H83" s="18">
        <f t="shared" si="98"/>
        <v>2.1777132851555914</v>
      </c>
      <c r="I83" s="18">
        <f t="shared" si="99"/>
        <v>3.5979660168851124</v>
      </c>
      <c r="J83" s="18">
        <f t="shared" si="100"/>
        <v>5.0061908069853001</v>
      </c>
      <c r="L83" t="str">
        <f t="shared" si="101"/>
        <v>12 Other managers and proprietors</v>
      </c>
      <c r="M83" s="18">
        <f t="shared" si="102"/>
        <v>-0.85914452801334473</v>
      </c>
      <c r="N83" s="18">
        <f t="shared" si="102"/>
        <v>1.1121747432641937</v>
      </c>
      <c r="O83" s="18">
        <f t="shared" si="102"/>
        <v>4.0810691607237715</v>
      </c>
      <c r="P83" s="18">
        <f t="shared" si="102"/>
        <v>1.4310877516233722</v>
      </c>
      <c r="Q83" s="18">
        <f t="shared" si="103"/>
        <v>2.3068320523254915</v>
      </c>
      <c r="S83" s="18">
        <f t="shared" si="104"/>
        <v>2.3068320523254915</v>
      </c>
      <c r="T83" s="18">
        <f t="shared" si="105"/>
        <v>3.3654154169383554</v>
      </c>
      <c r="U83" s="18">
        <f t="shared" si="106"/>
        <v>4.9048889964929732</v>
      </c>
      <c r="W83" t="str">
        <f t="shared" si="107"/>
        <v>12 Other managers and proprietors</v>
      </c>
      <c r="X83" s="18">
        <f t="shared" si="108"/>
        <v>3.0573771457988563</v>
      </c>
      <c r="Y83" s="18">
        <f t="shared" si="108"/>
        <v>-2.6557924401454547</v>
      </c>
      <c r="Z83" s="18">
        <f t="shared" si="108"/>
        <v>2.7200799263921827</v>
      </c>
      <c r="AA83" s="18">
        <f t="shared" si="108"/>
        <v>1.6620848775985131</v>
      </c>
      <c r="AB83" s="18">
        <f t="shared" si="109"/>
        <v>2.0135335260737852</v>
      </c>
      <c r="AD83" s="18">
        <f t="shared" si="110"/>
        <v>2.0135335260737852</v>
      </c>
      <c r="AE83" s="18">
        <f t="shared" si="111"/>
        <v>3.8779150457488143</v>
      </c>
      <c r="AF83" s="18">
        <f t="shared" si="112"/>
        <v>5.1305532070843318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2.8280986022174215</v>
      </c>
      <c r="C84" s="18">
        <f t="shared" si="96"/>
        <v>7.7178214039797188</v>
      </c>
      <c r="D84" s="18">
        <f t="shared" si="96"/>
        <v>0.99721344439798187</v>
      </c>
      <c r="E84" s="18">
        <f t="shared" si="96"/>
        <v>1.1164782440177268</v>
      </c>
      <c r="F84" s="18">
        <f t="shared" si="97"/>
        <v>1.0767076705201051</v>
      </c>
      <c r="H84" s="18">
        <f t="shared" si="98"/>
        <v>1.0767076705201051</v>
      </c>
      <c r="I84" s="18">
        <f t="shared" si="99"/>
        <v>2.3431641239460843</v>
      </c>
      <c r="J84" s="18">
        <f t="shared" si="100"/>
        <v>3.1384465629866742</v>
      </c>
      <c r="L84" t="str">
        <f t="shared" si="101"/>
        <v>21 Science, research, engineering and technology professionals</v>
      </c>
      <c r="M84" s="18">
        <f t="shared" si="102"/>
        <v>3.3021451860341555</v>
      </c>
      <c r="N84" s="18">
        <f t="shared" si="102"/>
        <v>2.4950242219801133</v>
      </c>
      <c r="O84" s="18">
        <f t="shared" si="102"/>
        <v>0.16915165503159635</v>
      </c>
      <c r="P84" s="18">
        <f t="shared" si="102"/>
        <v>0.70532678349608524</v>
      </c>
      <c r="Q84" s="18">
        <f t="shared" si="103"/>
        <v>0.52628360993229872</v>
      </c>
      <c r="S84" s="18">
        <f t="shared" si="104"/>
        <v>0.52628360993229872</v>
      </c>
      <c r="T84" s="18">
        <f t="shared" si="105"/>
        <v>1.9674414423488384</v>
      </c>
      <c r="U84" s="18">
        <f t="shared" si="106"/>
        <v>2.3717689802258857</v>
      </c>
      <c r="W84" t="str">
        <f t="shared" si="107"/>
        <v>21 Science, research, engineering and technology professionals</v>
      </c>
      <c r="X84" s="18">
        <f t="shared" si="108"/>
        <v>1.1328536450885496</v>
      </c>
      <c r="Y84" s="18">
        <f t="shared" si="108"/>
        <v>27.416022247078708</v>
      </c>
      <c r="Z84" s="18">
        <f t="shared" si="108"/>
        <v>3.3558486697369272</v>
      </c>
      <c r="AA84" s="18">
        <f t="shared" si="108"/>
        <v>2.1179330327439905</v>
      </c>
      <c r="AB84" s="18">
        <f t="shared" si="109"/>
        <v>2.5289153263338804</v>
      </c>
      <c r="AD84" s="18">
        <f t="shared" si="110"/>
        <v>2.5289153263338804</v>
      </c>
      <c r="AE84" s="18">
        <f t="shared" si="111"/>
        <v>3.3777254795208433</v>
      </c>
      <c r="AF84" s="18">
        <f t="shared" si="112"/>
        <v>5.0717622814534513</v>
      </c>
    </row>
    <row r="85" spans="1:32" x14ac:dyDescent="0.2">
      <c r="A85" t="str">
        <f t="shared" si="95"/>
        <v>22 Health professionals</v>
      </c>
      <c r="B85" s="18">
        <f t="shared" si="96"/>
        <v>1.4670199213816959</v>
      </c>
      <c r="C85" s="18">
        <f t="shared" si="96"/>
        <v>2.2786928655945671</v>
      </c>
      <c r="D85" s="18">
        <f t="shared" si="96"/>
        <v>1.3561302022024657</v>
      </c>
      <c r="E85" s="18">
        <f t="shared" si="96"/>
        <v>0.93822133187810852</v>
      </c>
      <c r="F85" s="18">
        <f t="shared" si="97"/>
        <v>1.0773324802231032</v>
      </c>
      <c r="H85" s="18">
        <f t="shared" si="98"/>
        <v>1.0773324802231032</v>
      </c>
      <c r="I85" s="18">
        <f t="shared" si="99"/>
        <v>3.1139789388146433</v>
      </c>
      <c r="J85" s="18">
        <f t="shared" si="100"/>
        <v>3.8343952623321576</v>
      </c>
      <c r="L85" t="str">
        <f t="shared" si="101"/>
        <v>22 Health professionals</v>
      </c>
      <c r="M85" s="18">
        <f t="shared" si="102"/>
        <v>1.7555437051999467</v>
      </c>
      <c r="N85" s="18">
        <f t="shared" si="102"/>
        <v>14.044872915563666</v>
      </c>
      <c r="O85" s="18">
        <f t="shared" si="102"/>
        <v>1.0819000160723347</v>
      </c>
      <c r="P85" s="18">
        <f t="shared" si="102"/>
        <v>0.82173543804775484</v>
      </c>
      <c r="Q85" s="18">
        <f t="shared" si="103"/>
        <v>0.90838247753626256</v>
      </c>
      <c r="S85" s="18">
        <f t="shared" si="104"/>
        <v>0.90838247753626256</v>
      </c>
      <c r="T85" s="18">
        <f t="shared" si="105"/>
        <v>2.372046325110122</v>
      </c>
      <c r="U85" s="18">
        <f t="shared" si="106"/>
        <v>3.0383296287864736</v>
      </c>
      <c r="W85" t="str">
        <f t="shared" si="107"/>
        <v>22 Health professionals</v>
      </c>
      <c r="X85" s="18">
        <f t="shared" si="108"/>
        <v>1.3623590347909609</v>
      </c>
      <c r="Y85" s="18">
        <f t="shared" si="108"/>
        <v>-2.030935341122786</v>
      </c>
      <c r="Z85" s="18">
        <f t="shared" si="108"/>
        <v>1.4721579860274447</v>
      </c>
      <c r="AA85" s="18">
        <f t="shared" si="108"/>
        <v>0.98658354128575709</v>
      </c>
      <c r="AB85" s="18">
        <f t="shared" si="109"/>
        <v>1.1481829591116766</v>
      </c>
      <c r="AD85" s="18">
        <f t="shared" si="110"/>
        <v>1.1481829591116766</v>
      </c>
      <c r="AE85" s="18">
        <f t="shared" si="111"/>
        <v>3.4088949039868144</v>
      </c>
      <c r="AF85" s="18">
        <f t="shared" si="112"/>
        <v>4.1494142341959916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-0.13174926800486597</v>
      </c>
      <c r="C86" s="18">
        <f t="shared" si="96"/>
        <v>4.2356586402527707</v>
      </c>
      <c r="D86" s="18">
        <f t="shared" si="96"/>
        <v>0.48781020973251987</v>
      </c>
      <c r="E86" s="18">
        <f t="shared" si="96"/>
        <v>0.79942333423894674</v>
      </c>
      <c r="F86" s="18">
        <f t="shared" si="97"/>
        <v>0.69544507226739771</v>
      </c>
      <c r="H86" s="18">
        <f t="shared" si="98"/>
        <v>0.69544507226739771</v>
      </c>
      <c r="I86" s="18">
        <f t="shared" si="99"/>
        <v>2.9422762681908576</v>
      </c>
      <c r="J86" s="18">
        <f t="shared" si="100"/>
        <v>3.413518453014297</v>
      </c>
      <c r="L86" t="str">
        <f t="shared" si="101"/>
        <v>23 Teaching and other educational professionals</v>
      </c>
      <c r="M86" s="18">
        <f t="shared" si="102"/>
        <v>-1.8463154416572536</v>
      </c>
      <c r="N86" s="18">
        <f t="shared" si="102"/>
        <v>2.1884242898719597</v>
      </c>
      <c r="O86" s="18">
        <f t="shared" si="102"/>
        <v>0.69103898889939508</v>
      </c>
      <c r="P86" s="18">
        <f t="shared" si="102"/>
        <v>0.28837475379646094</v>
      </c>
      <c r="Q86" s="18">
        <f t="shared" si="103"/>
        <v>0.42241692927300623</v>
      </c>
      <c r="S86" s="18">
        <f t="shared" si="104"/>
        <v>0.42241692927300623</v>
      </c>
      <c r="T86" s="18">
        <f t="shared" si="105"/>
        <v>2.4947993441125416</v>
      </c>
      <c r="U86" s="18">
        <f t="shared" si="106"/>
        <v>2.7966740427139536</v>
      </c>
      <c r="W86" t="str">
        <f t="shared" si="107"/>
        <v>23 Teaching and other educational professionals</v>
      </c>
      <c r="X86" s="18">
        <f t="shared" si="108"/>
        <v>0.62408852030839679</v>
      </c>
      <c r="Y86" s="18">
        <f t="shared" si="108"/>
        <v>5.0836424528973634</v>
      </c>
      <c r="Z86" s="18">
        <f t="shared" si="108"/>
        <v>0.40548363333199333</v>
      </c>
      <c r="AA86" s="18">
        <f t="shared" si="108"/>
        <v>1.0016804350812869</v>
      </c>
      <c r="AB86" s="18">
        <f t="shared" si="109"/>
        <v>0.80255585215585068</v>
      </c>
      <c r="AD86" s="18">
        <f t="shared" si="110"/>
        <v>0.80255585215585068</v>
      </c>
      <c r="AE86" s="18">
        <f t="shared" si="111"/>
        <v>3.11509068063478</v>
      </c>
      <c r="AF86" s="18">
        <f t="shared" si="112"/>
        <v>3.6481088596828082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3.7377830704862669</v>
      </c>
      <c r="C87" s="18">
        <f t="shared" si="96"/>
        <v>12.221006441008896</v>
      </c>
      <c r="D87" s="18">
        <f t="shared" si="96"/>
        <v>1.9559445211448256</v>
      </c>
      <c r="E87" s="18">
        <f t="shared" si="96"/>
        <v>1.2776718361962702</v>
      </c>
      <c r="F87" s="18">
        <f t="shared" si="97"/>
        <v>1.5032598784933571</v>
      </c>
      <c r="H87" s="18">
        <f t="shared" si="98"/>
        <v>1.5032598784933571</v>
      </c>
      <c r="I87" s="18">
        <f t="shared" si="99"/>
        <v>2.987044033094155</v>
      </c>
      <c r="J87" s="18">
        <f t="shared" si="100"/>
        <v>4.0189226330302974</v>
      </c>
      <c r="L87" t="str">
        <f t="shared" si="101"/>
        <v>24 Business, media and public service professionals</v>
      </c>
      <c r="M87" s="18">
        <f t="shared" si="102"/>
        <v>3.2126894639673331</v>
      </c>
      <c r="N87" s="18">
        <f t="shared" si="102"/>
        <v>8.994296516410639</v>
      </c>
      <c r="O87" s="18">
        <f t="shared" si="102"/>
        <v>1.8513659734432864</v>
      </c>
      <c r="P87" s="18">
        <f t="shared" si="102"/>
        <v>0.79121417330731969</v>
      </c>
      <c r="Q87" s="18">
        <f t="shared" si="103"/>
        <v>1.1433662974839498</v>
      </c>
      <c r="S87" s="18">
        <f t="shared" si="104"/>
        <v>1.1433662974839498</v>
      </c>
      <c r="T87" s="18">
        <f t="shared" si="105"/>
        <v>2.6087167281579005</v>
      </c>
      <c r="U87" s="18">
        <f t="shared" si="106"/>
        <v>3.4259027339733628</v>
      </c>
      <c r="W87" t="str">
        <f t="shared" si="107"/>
        <v>24 Business, media and public service professionals</v>
      </c>
      <c r="X87" s="18">
        <f t="shared" si="108"/>
        <v>4.3858983041885624</v>
      </c>
      <c r="Y87" s="18">
        <f t="shared" si="108"/>
        <v>16.092754754634562</v>
      </c>
      <c r="Z87" s="18">
        <f t="shared" si="108"/>
        <v>2.0732445758896212</v>
      </c>
      <c r="AA87" s="18">
        <f t="shared" si="108"/>
        <v>1.7960810374017866</v>
      </c>
      <c r="AB87" s="18">
        <f t="shared" si="109"/>
        <v>1.8883851610246749</v>
      </c>
      <c r="AD87" s="18">
        <f t="shared" si="110"/>
        <v>1.8883851610246749</v>
      </c>
      <c r="AE87" s="18">
        <f t="shared" si="111"/>
        <v>3.3911656119575806</v>
      </c>
      <c r="AF87" s="18">
        <f t="shared" si="112"/>
        <v>4.6347786498844412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3.3814862122909517</v>
      </c>
      <c r="C88" s="18">
        <f t="shared" si="96"/>
        <v>10.812317740481392</v>
      </c>
      <c r="D88" s="18">
        <f t="shared" si="96"/>
        <v>-2.6971052959503417</v>
      </c>
      <c r="E88" s="18">
        <f t="shared" si="96"/>
        <v>0.73764474824675741</v>
      </c>
      <c r="F88" s="18">
        <f t="shared" si="97"/>
        <v>-0.42053651979645501</v>
      </c>
      <c r="H88" s="18">
        <f t="shared" si="98"/>
        <v>-0.42053651979645501</v>
      </c>
      <c r="I88" s="18">
        <f t="shared" si="99"/>
        <v>2.1425480308854938</v>
      </c>
      <c r="J88" s="18">
        <f t="shared" si="100"/>
        <v>1.8325393201481743</v>
      </c>
      <c r="L88" t="str">
        <f t="shared" si="101"/>
        <v>31 Science, engineering and technology associate professionals</v>
      </c>
      <c r="M88" s="18">
        <f t="shared" si="102"/>
        <v>4.5476686695244295</v>
      </c>
      <c r="N88" s="18">
        <f t="shared" si="102"/>
        <v>5.9441257004789749</v>
      </c>
      <c r="O88" s="18">
        <f t="shared" si="102"/>
        <v>-4.080728798707522</v>
      </c>
      <c r="P88" s="18">
        <f t="shared" si="102"/>
        <v>0.21043366880850733</v>
      </c>
      <c r="Q88" s="18">
        <f t="shared" si="103"/>
        <v>-1.2408709738794155</v>
      </c>
      <c r="S88" s="18">
        <f t="shared" si="104"/>
        <v>-1.2408709738794155</v>
      </c>
      <c r="T88" s="18">
        <f t="shared" si="105"/>
        <v>1.7952044947703749</v>
      </c>
      <c r="U88" s="18">
        <f t="shared" si="106"/>
        <v>0.84837522086131933</v>
      </c>
      <c r="W88" t="str">
        <f t="shared" si="107"/>
        <v>31 Science, engineering and technology associate professionals</v>
      </c>
      <c r="X88" s="18">
        <f t="shared" si="108"/>
        <v>5.894613432344542E-3</v>
      </c>
      <c r="Y88" s="18">
        <f t="shared" si="108"/>
        <v>26.568025134974782</v>
      </c>
      <c r="Z88" s="18">
        <f t="shared" si="108"/>
        <v>0.70045745358933154</v>
      </c>
      <c r="AA88" s="18">
        <f t="shared" si="108"/>
        <v>1.7814927699780769</v>
      </c>
      <c r="AB88" s="18">
        <f t="shared" si="109"/>
        <v>1.4198643246061904</v>
      </c>
      <c r="AD88" s="18">
        <f t="shared" si="110"/>
        <v>1.4198643246061904</v>
      </c>
      <c r="AE88" s="18">
        <f t="shared" si="111"/>
        <v>3.0081737031735889</v>
      </c>
      <c r="AF88" s="18">
        <f t="shared" si="112"/>
        <v>3.9783591534821028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0.96546541840494271</v>
      </c>
      <c r="C89" s="18">
        <f t="shared" si="96"/>
        <v>4.3576767741113853</v>
      </c>
      <c r="D89" s="18">
        <f t="shared" si="96"/>
        <v>-2.0787867328730947E-2</v>
      </c>
      <c r="E89" s="18">
        <f t="shared" si="96"/>
        <v>0.99268114057295964</v>
      </c>
      <c r="F89" s="18">
        <f t="shared" si="97"/>
        <v>0.65372176928324421</v>
      </c>
      <c r="H89" s="18">
        <f t="shared" si="98"/>
        <v>0.65372176928324421</v>
      </c>
      <c r="I89" s="18">
        <f t="shared" si="99"/>
        <v>3.143119920349946</v>
      </c>
      <c r="J89" s="18">
        <f t="shared" si="100"/>
        <v>3.5741059774686779</v>
      </c>
      <c r="L89" t="str">
        <f t="shared" si="101"/>
        <v>32 Health and social care associate professionals</v>
      </c>
      <c r="M89" s="18">
        <f t="shared" si="102"/>
        <v>7.0610911642976504E-2</v>
      </c>
      <c r="N89" s="18">
        <f t="shared" si="102"/>
        <v>11.639224777994661</v>
      </c>
      <c r="O89" s="18">
        <f t="shared" si="102"/>
        <v>-1.7022899637754052</v>
      </c>
      <c r="P89" s="18">
        <f t="shared" si="102"/>
        <v>0.73136815042245118</v>
      </c>
      <c r="Q89" s="18">
        <f>IF(AND(Q$6-O$6 &lt;&gt; 0,O15&lt;&gt;0,Q15&lt;&gt;0),(EXP(LN(Q15/O15)/(Q$6-O$6))-1)*100,0)</f>
        <v>-8.647333410287672E-2</v>
      </c>
      <c r="S89" s="18">
        <f t="shared" si="104"/>
        <v>-8.647333410287672E-2</v>
      </c>
      <c r="T89" s="18">
        <f t="shared" si="105"/>
        <v>2.5493315020194585</v>
      </c>
      <c r="U89" s="18">
        <f t="shared" si="106"/>
        <v>2.4886588003454335</v>
      </c>
      <c r="W89" t="str">
        <f t="shared" si="107"/>
        <v>32 Health and social care associate professionals</v>
      </c>
      <c r="X89" s="18">
        <f t="shared" si="108"/>
        <v>1.2654163643901928</v>
      </c>
      <c r="Y89" s="18">
        <f t="shared" si="108"/>
        <v>1.9883994623358214</v>
      </c>
      <c r="Z89" s="18">
        <f t="shared" si="108"/>
        <v>0.55171053631191125</v>
      </c>
      <c r="AA89" s="18">
        <f t="shared" si="108"/>
        <v>1.0745188520205229</v>
      </c>
      <c r="AB89" s="18">
        <f t="shared" si="109"/>
        <v>0.89994807726048176</v>
      </c>
      <c r="AD89" s="18">
        <f t="shared" si="110"/>
        <v>0.89994807726048176</v>
      </c>
      <c r="AE89" s="18">
        <f t="shared" si="111"/>
        <v>3.3435468461512574</v>
      </c>
      <c r="AF89" s="18">
        <f t="shared" si="112"/>
        <v>3.9251458685605867</v>
      </c>
    </row>
    <row r="90" spans="1:32" x14ac:dyDescent="0.2">
      <c r="A90" t="str">
        <f t="shared" si="95"/>
        <v>33 Protective service occupations</v>
      </c>
      <c r="B90" s="18">
        <f t="shared" si="96"/>
        <v>1.9900097433371178</v>
      </c>
      <c r="C90" s="18">
        <f t="shared" si="96"/>
        <v>7.0843795283755062</v>
      </c>
      <c r="D90" s="18">
        <f t="shared" si="96"/>
        <v>3.5780931152135764</v>
      </c>
      <c r="E90" s="18">
        <f t="shared" si="96"/>
        <v>1.3186661781974918</v>
      </c>
      <c r="F90" s="18">
        <f t="shared" si="97"/>
        <v>2.0662784255736089</v>
      </c>
      <c r="H90" s="18">
        <f t="shared" si="98"/>
        <v>2.0662784255736089</v>
      </c>
      <c r="I90" s="18">
        <f t="shared" si="99"/>
        <v>2.3675722870061922</v>
      </c>
      <c r="J90" s="18">
        <f t="shared" si="100"/>
        <v>3.9170973861619274</v>
      </c>
      <c r="L90" t="str">
        <f t="shared" si="101"/>
        <v>33 Protective service occupations</v>
      </c>
      <c r="M90" s="18">
        <f t="shared" si="102"/>
        <v>1.2491952517720062</v>
      </c>
      <c r="N90" s="18">
        <f t="shared" si="102"/>
        <v>5.5574124146544612</v>
      </c>
      <c r="O90" s="18">
        <f t="shared" si="102"/>
        <v>2.985060479465762</v>
      </c>
      <c r="P90" s="18">
        <f t="shared" si="102"/>
        <v>0.77620142624681421</v>
      </c>
      <c r="Q90" s="18">
        <f t="shared" si="103"/>
        <v>1.5071729192899674</v>
      </c>
      <c r="S90" s="18">
        <f t="shared" si="104"/>
        <v>1.5071729192899674</v>
      </c>
      <c r="T90" s="18">
        <f t="shared" si="105"/>
        <v>1.9530514171510971</v>
      </c>
      <c r="U90" s="18">
        <f t="shared" si="106"/>
        <v>3.1319013901381698</v>
      </c>
      <c r="W90" t="str">
        <f t="shared" si="107"/>
        <v>33 Protective service occupations</v>
      </c>
      <c r="X90" s="18">
        <f t="shared" si="108"/>
        <v>4.8178172378267492</v>
      </c>
      <c r="Y90" s="18">
        <f t="shared" si="108"/>
        <v>12.43186732804622</v>
      </c>
      <c r="Z90" s="18">
        <f t="shared" si="108"/>
        <v>5.4377425795635981</v>
      </c>
      <c r="AA90" s="18">
        <f t="shared" si="108"/>
        <v>2.7694225638489778</v>
      </c>
      <c r="AB90" s="18">
        <f t="shared" si="109"/>
        <v>3.6512738715147153</v>
      </c>
      <c r="AD90" s="18">
        <f t="shared" si="110"/>
        <v>3.6512738715147153</v>
      </c>
      <c r="AE90" s="18">
        <f t="shared" si="111"/>
        <v>3.5856370459615761</v>
      </c>
      <c r="AF90" s="18">
        <f t="shared" si="112"/>
        <v>6.0357755549258707</v>
      </c>
    </row>
    <row r="91" spans="1:32" x14ac:dyDescent="0.2">
      <c r="A91" t="str">
        <f t="shared" si="95"/>
        <v>34 Culture, media and sports occupations</v>
      </c>
      <c r="B91" s="18">
        <f t="shared" si="96"/>
        <v>1.8975997755891205</v>
      </c>
      <c r="C91" s="18">
        <f t="shared" si="96"/>
        <v>10.980306330176838</v>
      </c>
      <c r="D91" s="18">
        <f t="shared" si="96"/>
        <v>-1.8302567619874366</v>
      </c>
      <c r="E91" s="18">
        <f t="shared" si="96"/>
        <v>0.9065117812959933</v>
      </c>
      <c r="F91" s="18">
        <f t="shared" si="97"/>
        <v>-1.4118311003330497E-2</v>
      </c>
      <c r="H91" s="18">
        <f t="shared" si="98"/>
        <v>-1.4118311003330497E-2</v>
      </c>
      <c r="I91" s="18">
        <f t="shared" si="99"/>
        <v>2.5365844159217943</v>
      </c>
      <c r="J91" s="18">
        <f t="shared" si="100"/>
        <v>2.5266453769986263</v>
      </c>
      <c r="L91" t="str">
        <f t="shared" si="101"/>
        <v>34 Culture, media and sports occupations</v>
      </c>
      <c r="M91" s="18">
        <f t="shared" si="102"/>
        <v>2.62197032802578</v>
      </c>
      <c r="N91" s="18">
        <f t="shared" si="102"/>
        <v>4.0830649481508274</v>
      </c>
      <c r="O91" s="18">
        <f t="shared" si="102"/>
        <v>-2.7240643538521736</v>
      </c>
      <c r="P91" s="18">
        <f t="shared" si="102"/>
        <v>0.46135069968593623</v>
      </c>
      <c r="Q91" s="18">
        <f t="shared" si="103"/>
        <v>-0.61187881060084104</v>
      </c>
      <c r="S91" s="18">
        <f t="shared" si="104"/>
        <v>-0.61187881060084104</v>
      </c>
      <c r="T91" s="18">
        <f t="shared" si="105"/>
        <v>2.0671785160853995</v>
      </c>
      <c r="U91" s="18">
        <f t="shared" si="106"/>
        <v>1.6129950618186673</v>
      </c>
      <c r="W91" t="str">
        <f t="shared" si="107"/>
        <v>34 Culture, media and sports occupations</v>
      </c>
      <c r="X91" s="18">
        <f t="shared" si="108"/>
        <v>1.1521574438677629</v>
      </c>
      <c r="Y91" s="18">
        <f t="shared" si="108"/>
        <v>18.338864038797652</v>
      </c>
      <c r="Z91" s="18">
        <f>IF(AND(AA$6-Z$6 &lt;&gt; 0,Z17&lt;&gt;0,AA17&lt;&gt;0),(EXP(LN(AA17/Z17)/(AA$6-Z$6))-1)*100,0)</f>
        <v>-1.0201573703097822</v>
      </c>
      <c r="AA91" s="18">
        <f t="shared" si="108"/>
        <v>1.2758385457827925</v>
      </c>
      <c r="AB91" s="18">
        <f t="shared" si="109"/>
        <v>0.50464906976805946</v>
      </c>
      <c r="AD91" s="18">
        <f t="shared" si="110"/>
        <v>0.50464906976805946</v>
      </c>
      <c r="AE91" s="18">
        <f t="shared" si="111"/>
        <v>2.9512696961815355</v>
      </c>
      <c r="AF91" s="18">
        <f t="shared" si="112"/>
        <v>3.2912735223290968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0.7049948083615476</v>
      </c>
      <c r="C92" s="18">
        <f t="shared" si="96"/>
        <v>7.5074766540854876</v>
      </c>
      <c r="D92" s="18">
        <f t="shared" si="96"/>
        <v>-0.94927445419882295</v>
      </c>
      <c r="E92" s="18">
        <f t="shared" si="96"/>
        <v>0.55185697320037086</v>
      </c>
      <c r="F92" s="18">
        <f t="shared" si="97"/>
        <v>4.8968939537075151E-2</v>
      </c>
      <c r="H92" s="18">
        <f t="shared" si="98"/>
        <v>4.8968939537075151E-2</v>
      </c>
      <c r="I92" s="18">
        <f t="shared" si="99"/>
        <v>2.5524698901596699</v>
      </c>
      <c r="J92" s="18">
        <f t="shared" si="100"/>
        <v>2.5869162107092336</v>
      </c>
      <c r="L92" t="str">
        <f t="shared" si="101"/>
        <v>35 Business and public service associate professionals</v>
      </c>
      <c r="M92" s="18">
        <f t="shared" si="102"/>
        <v>0.54577951310383899</v>
      </c>
      <c r="N92" s="18">
        <f t="shared" si="102"/>
        <v>8.2322707577891396</v>
      </c>
      <c r="O92" s="18">
        <f t="shared" si="102"/>
        <v>-1.7626945185454712</v>
      </c>
      <c r="P92" s="18">
        <f t="shared" si="102"/>
        <v>-3.0817418531881025E-2</v>
      </c>
      <c r="Q92" s="18">
        <f t="shared" si="103"/>
        <v>-0.6114759378015977</v>
      </c>
      <c r="S92" s="18">
        <f t="shared" si="104"/>
        <v>-0.6114759378015977</v>
      </c>
      <c r="T92" s="18">
        <f t="shared" si="105"/>
        <v>2.0555087246224568</v>
      </c>
      <c r="U92" s="18">
        <f t="shared" si="106"/>
        <v>1.6008687401465549</v>
      </c>
      <c r="W92" t="str">
        <f t="shared" si="107"/>
        <v>35 Business and public service associate professionals</v>
      </c>
      <c r="X92" s="18">
        <f t="shared" si="108"/>
        <v>0.86225097059839939</v>
      </c>
      <c r="Y92" s="18">
        <f t="shared" si="108"/>
        <v>6.7972033493269857</v>
      </c>
      <c r="Z92" s="18">
        <f t="shared" si="108"/>
        <v>-0.16705185215041274</v>
      </c>
      <c r="AA92" s="18">
        <f t="shared" si="108"/>
        <v>1.0603046195933885</v>
      </c>
      <c r="AB92" s="18">
        <f t="shared" si="109"/>
        <v>0.64951830855588533</v>
      </c>
      <c r="AD92" s="18">
        <f t="shared" si="110"/>
        <v>0.64951830855588533</v>
      </c>
      <c r="AE92" s="18">
        <f t="shared" si="111"/>
        <v>3.0147478358961921</v>
      </c>
      <c r="AF92" s="18">
        <f t="shared" si="112"/>
        <v>3.4502150395027353</v>
      </c>
    </row>
    <row r="93" spans="1:32" x14ac:dyDescent="0.2">
      <c r="A93" t="str">
        <f t="shared" si="95"/>
        <v>41 Administrative occupations</v>
      </c>
      <c r="B93" s="18">
        <f t="shared" si="96"/>
        <v>-1.6116347599606673</v>
      </c>
      <c r="C93" s="18">
        <f t="shared" si="96"/>
        <v>7.4568605489973239</v>
      </c>
      <c r="D93" s="18">
        <f t="shared" si="96"/>
        <v>-1.4966101213727101</v>
      </c>
      <c r="E93" s="18">
        <f t="shared" si="96"/>
        <v>-0.24490555792059387</v>
      </c>
      <c r="F93" s="18">
        <f t="shared" si="97"/>
        <v>-0.66389780348616867</v>
      </c>
      <c r="H93" s="18">
        <f t="shared" si="98"/>
        <v>-0.66389780348616867</v>
      </c>
      <c r="I93" s="18">
        <f t="shared" si="99"/>
        <v>2.5237550957676547</v>
      </c>
      <c r="J93" s="18">
        <f t="shared" si="100"/>
        <v>2.0623110195781891</v>
      </c>
      <c r="L93" t="str">
        <f t="shared" si="101"/>
        <v>41 Administrative occupations</v>
      </c>
      <c r="M93" s="18">
        <f t="shared" si="102"/>
        <v>-1.6412240051006721</v>
      </c>
      <c r="N93" s="18">
        <f t="shared" si="102"/>
        <v>20.046736624650705</v>
      </c>
      <c r="O93" s="18">
        <f t="shared" si="102"/>
        <v>-0.67818943136221943</v>
      </c>
      <c r="P93" s="18">
        <f t="shared" si="102"/>
        <v>1.0401947304821579</v>
      </c>
      <c r="Q93" s="18">
        <f t="shared" si="103"/>
        <v>0.46412181635406835</v>
      </c>
      <c r="S93" s="18">
        <f t="shared" si="104"/>
        <v>0.46412181635406835</v>
      </c>
      <c r="T93" s="18">
        <f t="shared" si="105"/>
        <v>2.1766500664889499</v>
      </c>
      <c r="U93" s="18">
        <f t="shared" si="106"/>
        <v>2.5230183447305876</v>
      </c>
      <c r="W93" t="str">
        <f t="shared" si="107"/>
        <v>41 Administrative occupations</v>
      </c>
      <c r="X93" s="18">
        <f t="shared" si="108"/>
        <v>-1.5954361183059262</v>
      </c>
      <c r="Y93" s="18">
        <f t="shared" si="108"/>
        <v>0.57254391286534201</v>
      </c>
      <c r="Z93" s="18">
        <f t="shared" si="108"/>
        <v>-2.0458302690276597</v>
      </c>
      <c r="AA93" s="18">
        <f t="shared" si="108"/>
        <v>-1.2414732522579963</v>
      </c>
      <c r="AB93" s="18">
        <f t="shared" si="109"/>
        <v>-1.5103234844066726</v>
      </c>
      <c r="AD93" s="18">
        <f t="shared" si="110"/>
        <v>-1.5103234844066726</v>
      </c>
      <c r="AE93" s="18">
        <f t="shared" si="111"/>
        <v>2.741743130027996</v>
      </c>
      <c r="AF93" s="18">
        <f t="shared" si="112"/>
        <v>1.7451110020465954</v>
      </c>
    </row>
    <row r="94" spans="1:32" x14ac:dyDescent="0.2">
      <c r="A94" t="str">
        <f t="shared" si="95"/>
        <v>42 Secretarial and related occupations</v>
      </c>
      <c r="B94" s="18">
        <f t="shared" si="96"/>
        <v>-3.7409105373659712</v>
      </c>
      <c r="C94" s="18">
        <f t="shared" si="96"/>
        <v>-0.30145776758654375</v>
      </c>
      <c r="D94" s="18">
        <f t="shared" si="96"/>
        <v>1.6802167217139896</v>
      </c>
      <c r="E94" s="18">
        <f t="shared" si="96"/>
        <v>-2.1167789486680078</v>
      </c>
      <c r="F94" s="18">
        <f t="shared" si="97"/>
        <v>-0.86713541377559933</v>
      </c>
      <c r="H94" s="18">
        <f t="shared" si="98"/>
        <v>-0.86713541377559933</v>
      </c>
      <c r="I94" s="18">
        <f t="shared" si="99"/>
        <v>2.8735289484804527</v>
      </c>
      <c r="J94" s="18">
        <f t="shared" si="100"/>
        <v>2.3027665652016083</v>
      </c>
      <c r="L94" t="str">
        <f t="shared" si="101"/>
        <v>42 Secretarial and related occupations</v>
      </c>
      <c r="M94" s="18">
        <f t="shared" si="102"/>
        <v>-7.381399482858086</v>
      </c>
      <c r="N94" s="18">
        <f t="shared" si="102"/>
        <v>-0.81211097263168552</v>
      </c>
      <c r="O94" s="18">
        <f t="shared" si="102"/>
        <v>5.7953554374221117</v>
      </c>
      <c r="P94" s="18">
        <f t="shared" si="102"/>
        <v>2.1099624081966084</v>
      </c>
      <c r="Q94" s="18">
        <f t="shared" si="103"/>
        <v>3.3239367445373036</v>
      </c>
      <c r="S94" s="18">
        <f t="shared" si="104"/>
        <v>3.3239367445373036</v>
      </c>
      <c r="T94" s="18">
        <f t="shared" si="105"/>
        <v>2.5970316772200741</v>
      </c>
      <c r="U94" s="18">
        <f t="shared" si="106"/>
        <v>5.077638451374189</v>
      </c>
      <c r="W94" t="str">
        <f t="shared" si="107"/>
        <v>42 Secretarial and related occupations</v>
      </c>
      <c r="X94" s="18">
        <f t="shared" si="108"/>
        <v>-3.4041580874160315</v>
      </c>
      <c r="Y94" s="18">
        <f t="shared" si="108"/>
        <v>-0.25897365897877833</v>
      </c>
      <c r="Z94" s="18">
        <f t="shared" si="108"/>
        <v>1.3083476969914409</v>
      </c>
      <c r="AA94" s="18">
        <f t="shared" si="108"/>
        <v>-2.6593053354846963</v>
      </c>
      <c r="AB94" s="18">
        <f t="shared" si="109"/>
        <v>-1.3543274221214596</v>
      </c>
      <c r="AD94" s="18">
        <f t="shared" si="110"/>
        <v>-1.3543274221214596</v>
      </c>
      <c r="AE94" s="18">
        <f t="shared" si="111"/>
        <v>2.8959450987257052</v>
      </c>
      <c r="AF94" s="18">
        <f t="shared" si="112"/>
        <v>2.0185734379004838</v>
      </c>
    </row>
    <row r="95" spans="1:32" x14ac:dyDescent="0.2">
      <c r="A95" t="str">
        <f t="shared" si="95"/>
        <v>51 Skilled agricultural and related trades</v>
      </c>
      <c r="B95" s="18">
        <f t="shared" si="96"/>
        <v>-1.9689072523534246</v>
      </c>
      <c r="C95" s="18">
        <f t="shared" si="96"/>
        <v>-21.71019459736798</v>
      </c>
      <c r="D95" s="18">
        <f t="shared" si="96"/>
        <v>0.28358256627472045</v>
      </c>
      <c r="E95" s="18">
        <f t="shared" si="96"/>
        <v>0.79599363571414283</v>
      </c>
      <c r="F95" s="18">
        <f t="shared" si="97"/>
        <v>0.62489969056449546</v>
      </c>
      <c r="H95" s="18">
        <f t="shared" si="98"/>
        <v>0.62489969056449546</v>
      </c>
      <c r="I95" s="18">
        <f t="shared" si="99"/>
        <v>3.1033842576906778</v>
      </c>
      <c r="J95" s="18">
        <f t="shared" si="100"/>
        <v>3.5172331025924652</v>
      </c>
      <c r="L95" t="str">
        <f t="shared" si="101"/>
        <v>51 Skilled agricultural and related trades</v>
      </c>
      <c r="M95" s="18">
        <f t="shared" si="102"/>
        <v>-4.2485500819172568</v>
      </c>
      <c r="N95" s="18">
        <f t="shared" si="102"/>
        <v>-16.481450902249694</v>
      </c>
      <c r="O95" s="18">
        <f t="shared" si="102"/>
        <v>-6.4478139229384723E-3</v>
      </c>
      <c r="P95" s="18">
        <f t="shared" si="102"/>
        <v>0.40731024940903193</v>
      </c>
      <c r="Q95" s="18">
        <f t="shared" si="103"/>
        <v>0.26920101421472609</v>
      </c>
      <c r="S95" s="18">
        <f t="shared" si="104"/>
        <v>0.26920101421472609</v>
      </c>
      <c r="T95" s="18">
        <f t="shared" si="105"/>
        <v>2.9370577882425364</v>
      </c>
      <c r="U95" s="18">
        <f t="shared" si="106"/>
        <v>3.1177461827946118</v>
      </c>
      <c r="W95" t="str">
        <f t="shared" si="107"/>
        <v>51 Skilled agricultural and related trades</v>
      </c>
      <c r="X95" s="18">
        <f t="shared" si="108"/>
        <v>9.7094587171024713</v>
      </c>
      <c r="Y95" s="18">
        <f t="shared" si="108"/>
        <v>-40.916679154566346</v>
      </c>
      <c r="Z95" s="18">
        <f t="shared" si="108"/>
        <v>1.7380462107214445</v>
      </c>
      <c r="AA95" s="18">
        <f t="shared" si="108"/>
        <v>2.4824042832084725</v>
      </c>
      <c r="AB95" s="18">
        <f t="shared" si="109"/>
        <v>2.2336817700553624</v>
      </c>
      <c r="AD95" s="18">
        <f t="shared" si="110"/>
        <v>2.2336817700553624</v>
      </c>
      <c r="AE95" s="18">
        <f t="shared" si="111"/>
        <v>3.9114591906932672</v>
      </c>
      <c r="AF95" s="18">
        <f t="shared" si="112"/>
        <v>5.3036237967728495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-1.4498055279068112</v>
      </c>
      <c r="C96" s="18">
        <f t="shared" si="96"/>
        <v>-7.7780682633812992</v>
      </c>
      <c r="D96" s="18">
        <f t="shared" si="96"/>
        <v>-0.4984507629609447</v>
      </c>
      <c r="E96" s="18">
        <f t="shared" si="96"/>
        <v>-0.71516192365993492</v>
      </c>
      <c r="F96" s="18">
        <f t="shared" si="97"/>
        <v>-0.64297736424580032</v>
      </c>
      <c r="H96" s="18">
        <f t="shared" si="98"/>
        <v>-0.64297736424580032</v>
      </c>
      <c r="I96" s="18">
        <f t="shared" si="99"/>
        <v>2.0938651583511048</v>
      </c>
      <c r="J96" s="18">
        <f t="shared" si="100"/>
        <v>1.6186903338847536</v>
      </c>
      <c r="L96" t="str">
        <f t="shared" si="101"/>
        <v>52 Skilled metal, electrical and electronic trades</v>
      </c>
      <c r="M96" s="18">
        <f t="shared" si="102"/>
        <v>-1.6961618477640661</v>
      </c>
      <c r="N96" s="18">
        <f t="shared" si="102"/>
        <v>-7.4765607726533956</v>
      </c>
      <c r="O96" s="18">
        <f t="shared" si="102"/>
        <v>-1.1491315548864955</v>
      </c>
      <c r="P96" s="18">
        <f t="shared" si="102"/>
        <v>-0.94046308768868103</v>
      </c>
      <c r="Q96" s="18">
        <f t="shared" si="103"/>
        <v>-1.010068140567133</v>
      </c>
      <c r="S96" s="18">
        <f t="shared" si="104"/>
        <v>-1.010068140567133</v>
      </c>
      <c r="T96" s="18">
        <f t="shared" si="105"/>
        <v>1.9729679536284239</v>
      </c>
      <c r="U96" s="18">
        <f t="shared" si="106"/>
        <v>1.2188175524070477</v>
      </c>
      <c r="W96" t="str">
        <f t="shared" si="107"/>
        <v>52 Skilled metal, electrical and electronic trades</v>
      </c>
      <c r="X96" s="18">
        <f t="shared" si="108"/>
        <v>10.667426172592375</v>
      </c>
      <c r="Y96" s="18">
        <f t="shared" si="108"/>
        <v>-18.899378706731305</v>
      </c>
      <c r="Z96" s="18">
        <f t="shared" si="108"/>
        <v>18.124557187165145</v>
      </c>
      <c r="AA96" s="18">
        <f t="shared" si="108"/>
        <v>2.5933532968808404</v>
      </c>
      <c r="AB96" s="18">
        <f t="shared" si="109"/>
        <v>7.5291504386802321</v>
      </c>
      <c r="AD96" s="18">
        <f t="shared" si="110"/>
        <v>7.5291504386802321</v>
      </c>
      <c r="AE96" s="18">
        <f t="shared" si="111"/>
        <v>5.9395120879712993</v>
      </c>
      <c r="AF96" s="18">
        <f t="shared" si="112"/>
        <v>10.292603261593936</v>
      </c>
    </row>
    <row r="97" spans="1:32" x14ac:dyDescent="0.2">
      <c r="A97" t="str">
        <f t="shared" si="95"/>
        <v>53 Skilled construction and building trades</v>
      </c>
      <c r="B97" s="18">
        <f t="shared" si="96"/>
        <v>-2.0644268752674888</v>
      </c>
      <c r="C97" s="18">
        <f t="shared" si="96"/>
        <v>-13.370764116468447</v>
      </c>
      <c r="D97" s="18">
        <f t="shared" si="96"/>
        <v>-0.17570308996739392</v>
      </c>
      <c r="E97" s="18">
        <f t="shared" si="96"/>
        <v>-1.3346842393017311</v>
      </c>
      <c r="F97" s="18">
        <f t="shared" si="97"/>
        <v>-0.94986006995764205</v>
      </c>
      <c r="H97" s="18">
        <f t="shared" si="98"/>
        <v>-0.94986006995764205</v>
      </c>
      <c r="I97" s="18">
        <f t="shared" si="99"/>
        <v>2.246558956402267</v>
      </c>
      <c r="J97" s="18">
        <f t="shared" si="100"/>
        <v>1.5640445698078098</v>
      </c>
      <c r="L97" t="str">
        <f t="shared" si="101"/>
        <v>53 Skilled construction and building trades</v>
      </c>
      <c r="M97" s="18">
        <f t="shared" si="102"/>
        <v>-2.0994443008053976</v>
      </c>
      <c r="N97" s="18">
        <f t="shared" si="102"/>
        <v>-14.200649981738867</v>
      </c>
      <c r="O97" s="18">
        <f t="shared" si="102"/>
        <v>-0.15804396947155519</v>
      </c>
      <c r="P97" s="18">
        <f t="shared" si="102"/>
        <v>-1.385078714008392</v>
      </c>
      <c r="Q97" s="18">
        <f t="shared" si="103"/>
        <v>-0.97775190356957919</v>
      </c>
      <c r="S97" s="18">
        <f t="shared" si="104"/>
        <v>-0.97775190356957919</v>
      </c>
      <c r="T97" s="18">
        <f t="shared" si="105"/>
        <v>2.2333136731555348</v>
      </c>
      <c r="U97" s="18">
        <f t="shared" si="106"/>
        <v>1.5298309200498794</v>
      </c>
      <c r="W97" t="str">
        <f t="shared" si="107"/>
        <v>53 Skilled construction and building trades</v>
      </c>
      <c r="X97" s="18">
        <f t="shared" si="108"/>
        <v>1.8545061815755881</v>
      </c>
      <c r="Y97" s="18">
        <f t="shared" si="108"/>
        <v>70.83309569575502</v>
      </c>
      <c r="Z97" s="18">
        <f t="shared" si="108"/>
        <v>-1.0926124852336572</v>
      </c>
      <c r="AA97" s="18">
        <f t="shared" si="108"/>
        <v>1.0693829936946564</v>
      </c>
      <c r="AB97" s="18">
        <f t="shared" si="109"/>
        <v>0.34351725071721795</v>
      </c>
      <c r="AD97" s="18">
        <f t="shared" si="110"/>
        <v>0.34351725071721795</v>
      </c>
      <c r="AE97" s="18">
        <f t="shared" si="111"/>
        <v>2.8916382576157584</v>
      </c>
      <c r="AF97" s="18">
        <f t="shared" si="112"/>
        <v>3.1240302231006822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-4.8427795844417592</v>
      </c>
      <c r="C98" s="18">
        <f t="shared" si="96"/>
        <v>-1.3653043492986017</v>
      </c>
      <c r="D98" s="18">
        <f t="shared" si="96"/>
        <v>-0.9905686524708246</v>
      </c>
      <c r="E98" s="18">
        <f t="shared" si="96"/>
        <v>-0.38685967364480156</v>
      </c>
      <c r="F98" s="18">
        <f t="shared" si="97"/>
        <v>-0.58850390756183257</v>
      </c>
      <c r="H98" s="18">
        <f t="shared" si="98"/>
        <v>-0.58850390756183257</v>
      </c>
      <c r="I98" s="18">
        <f t="shared" si="99"/>
        <v>2.2778141569480992</v>
      </c>
      <c r="J98" s="18">
        <f t="shared" si="100"/>
        <v>1.8536131785291454</v>
      </c>
      <c r="L98" t="str">
        <f t="shared" si="101"/>
        <v>54 Textiles, printing and other skilled trades</v>
      </c>
      <c r="M98" s="18">
        <f t="shared" si="102"/>
        <v>-6.0117305532841447</v>
      </c>
      <c r="N98" s="18">
        <f t="shared" si="102"/>
        <v>-4.6869827787136771</v>
      </c>
      <c r="O98" s="18">
        <f t="shared" si="102"/>
        <v>-1.3168085431821464</v>
      </c>
      <c r="P98" s="18">
        <f t="shared" si="102"/>
        <v>-0.71471195970950196</v>
      </c>
      <c r="Q98" s="18">
        <f t="shared" si="103"/>
        <v>-0.91581789315955398</v>
      </c>
      <c r="S98" s="18">
        <f t="shared" si="104"/>
        <v>-0.91581789315955398</v>
      </c>
      <c r="T98" s="18">
        <f t="shared" si="105"/>
        <v>1.6711675312540031</v>
      </c>
      <c r="U98" s="18">
        <f t="shared" si="106"/>
        <v>0.9555444136101654</v>
      </c>
      <c r="W98" t="str">
        <f t="shared" si="107"/>
        <v>54 Textiles, printing and other skilled trades</v>
      </c>
      <c r="X98" s="18">
        <f t="shared" si="108"/>
        <v>-3.05295046013907</v>
      </c>
      <c r="Y98" s="18">
        <f t="shared" si="108"/>
        <v>3.3420108954437699</v>
      </c>
      <c r="Z98" s="18">
        <f t="shared" si="108"/>
        <v>-0.57053778290224733</v>
      </c>
      <c r="AA98" s="18">
        <f t="shared" si="108"/>
        <v>1.2476571269259829E-2</v>
      </c>
      <c r="AB98" s="18">
        <f t="shared" si="109"/>
        <v>-0.18224040045359269</v>
      </c>
      <c r="AD98" s="18">
        <f t="shared" si="110"/>
        <v>-0.18224040045359269</v>
      </c>
      <c r="AE98" s="18">
        <f t="shared" si="111"/>
        <v>3.0016563204294355</v>
      </c>
      <c r="AF98" s="18">
        <f t="shared" si="112"/>
        <v>2.8817534966323333</v>
      </c>
    </row>
    <row r="99" spans="1:32" x14ac:dyDescent="0.2">
      <c r="A99" t="str">
        <f t="shared" si="95"/>
        <v>61 Caring personal service occupations</v>
      </c>
      <c r="B99" s="18">
        <f t="shared" si="96"/>
        <v>-1.8382823653664837</v>
      </c>
      <c r="C99" s="18">
        <f t="shared" si="96"/>
        <v>-2.033553630668139</v>
      </c>
      <c r="D99" s="18">
        <f t="shared" si="96"/>
        <v>1.4936815489963839</v>
      </c>
      <c r="E99" s="18">
        <f t="shared" si="96"/>
        <v>0.96857494652851095</v>
      </c>
      <c r="F99" s="18">
        <f t="shared" si="97"/>
        <v>1.1433079189812956</v>
      </c>
      <c r="H99" s="18">
        <f t="shared" si="98"/>
        <v>1.1433079189812956</v>
      </c>
      <c r="I99" s="18">
        <f t="shared" si="99"/>
        <v>3.2948345612549668</v>
      </c>
      <c r="J99" s="18">
        <f t="shared" si="100"/>
        <v>4.0429966772960402</v>
      </c>
      <c r="L99" t="str">
        <f t="shared" si="101"/>
        <v>61 Caring personal service occupations</v>
      </c>
      <c r="M99" s="18">
        <f t="shared" si="102"/>
        <v>-0.42556743264779984</v>
      </c>
      <c r="N99" s="18">
        <f t="shared" si="102"/>
        <v>-2.4521390799034259</v>
      </c>
      <c r="O99" s="18">
        <f t="shared" si="102"/>
        <v>4.2321516763530242</v>
      </c>
      <c r="P99" s="18">
        <f t="shared" si="102"/>
        <v>1.5296158272821936</v>
      </c>
      <c r="Q99" s="18">
        <f t="shared" si="103"/>
        <v>2.4225842912978468</v>
      </c>
      <c r="S99" s="18">
        <f t="shared" si="104"/>
        <v>2.4225842912978468</v>
      </c>
      <c r="T99" s="18">
        <f t="shared" si="105"/>
        <v>3.0375471755042405</v>
      </c>
      <c r="U99" s="18">
        <f t="shared" si="106"/>
        <v>4.7241211765357338</v>
      </c>
      <c r="W99" t="str">
        <f t="shared" si="107"/>
        <v>61 Caring personal service occupations</v>
      </c>
      <c r="X99" s="18">
        <f t="shared" si="108"/>
        <v>-2.060744055883923</v>
      </c>
      <c r="Y99" s="18">
        <f t="shared" si="108"/>
        <v>-1.9648612762097728</v>
      </c>
      <c r="Z99" s="18">
        <f t="shared" si="108"/>
        <v>1.0172740747297127</v>
      </c>
      <c r="AA99" s="18">
        <f t="shared" si="108"/>
        <v>0.85816569517433994</v>
      </c>
      <c r="AB99" s="18">
        <f t="shared" si="109"/>
        <v>0.91117395713586902</v>
      </c>
      <c r="AD99" s="18">
        <f t="shared" si="110"/>
        <v>0.91117395713586902</v>
      </c>
      <c r="AE99" s="18">
        <f t="shared" si="111"/>
        <v>3.3360073380875876</v>
      </c>
      <c r="AF99" s="18">
        <f t="shared" si="112"/>
        <v>3.9256088136862655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1.5565414331294436</v>
      </c>
      <c r="C100" s="18">
        <f t="shared" si="96"/>
        <v>-6.2713152278223276</v>
      </c>
      <c r="D100" s="18">
        <f t="shared" si="96"/>
        <v>-1.0098439110011959</v>
      </c>
      <c r="E100" s="18">
        <f t="shared" si="96"/>
        <v>-0.19225968754296163</v>
      </c>
      <c r="F100" s="18">
        <f t="shared" si="97"/>
        <v>-0.46553531336499532</v>
      </c>
      <c r="H100" s="18">
        <f t="shared" si="98"/>
        <v>-0.46553531336499532</v>
      </c>
      <c r="I100" s="18">
        <f t="shared" si="99"/>
        <v>2.6251905700506617</v>
      </c>
      <c r="J100" s="18">
        <f t="shared" si="100"/>
        <v>2.304735128542923</v>
      </c>
      <c r="L100" t="str">
        <f t="shared" si="101"/>
        <v>62 Leisure, travel and related personal service occupations</v>
      </c>
      <c r="M100" s="18">
        <f t="shared" si="102"/>
        <v>1.7099811153797218</v>
      </c>
      <c r="N100" s="18">
        <f t="shared" si="102"/>
        <v>4.8738991530768327</v>
      </c>
      <c r="O100" s="18">
        <f t="shared" si="102"/>
        <v>-0.13294849020082378</v>
      </c>
      <c r="P100" s="18">
        <f t="shared" si="102"/>
        <v>0.84517977202898109</v>
      </c>
      <c r="Q100" s="18">
        <f t="shared" si="103"/>
        <v>0.51807717129399578</v>
      </c>
      <c r="S100" s="18">
        <f t="shared" si="104"/>
        <v>0.51807717129399578</v>
      </c>
      <c r="T100" s="18">
        <f t="shared" si="105"/>
        <v>2.4881712112066356</v>
      </c>
      <c r="U100" s="18">
        <f t="shared" si="106"/>
        <v>2.8594776442210312</v>
      </c>
      <c r="W100" t="str">
        <f t="shared" si="107"/>
        <v>62 Leisure, travel and related personal service occupations</v>
      </c>
      <c r="X100" s="18">
        <f t="shared" si="108"/>
        <v>1.5003816165582107</v>
      </c>
      <c r="Y100" s="18">
        <f t="shared" si="108"/>
        <v>-10.371615175356331</v>
      </c>
      <c r="Z100" s="18">
        <f t="shared" si="108"/>
        <v>-1.3970917135417871</v>
      </c>
      <c r="AA100" s="18">
        <f t="shared" si="108"/>
        <v>-0.70270418570363979</v>
      </c>
      <c r="AB100" s="18">
        <f t="shared" si="109"/>
        <v>-0.93470834122858504</v>
      </c>
      <c r="AD100" s="18">
        <f t="shared" si="110"/>
        <v>-0.93470834122858504</v>
      </c>
      <c r="AE100" s="18">
        <f t="shared" si="111"/>
        <v>2.683394404672157</v>
      </c>
      <c r="AF100" s="18">
        <f t="shared" si="112"/>
        <v>2.0523383675420837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-4.5028377799541719</v>
      </c>
      <c r="C101" s="18">
        <f t="shared" si="96"/>
        <v>31.776282796802711</v>
      </c>
      <c r="D101" s="18">
        <f t="shared" si="96"/>
        <v>-4.5113598246530939</v>
      </c>
      <c r="E101" s="18">
        <f t="shared" si="96"/>
        <v>0.97127378549861643</v>
      </c>
      <c r="F101" s="18">
        <f t="shared" si="97"/>
        <v>-0.89038411806606765</v>
      </c>
      <c r="H101" s="18">
        <f t="shared" si="98"/>
        <v>-0.89038411806606765</v>
      </c>
      <c r="I101" s="18">
        <f t="shared" si="99"/>
        <v>2.2671545916155056</v>
      </c>
      <c r="J101" s="18">
        <f t="shared" si="100"/>
        <v>1.6284612335404569</v>
      </c>
      <c r="L101" t="str">
        <f t="shared" si="101"/>
        <v>63 Community and civil enforcement occupations</v>
      </c>
      <c r="M101" s="18">
        <f t="shared" si="102"/>
        <v>-7.8544693639706846</v>
      </c>
      <c r="N101" s="18">
        <f t="shared" si="102"/>
        <v>49.814138769680348</v>
      </c>
      <c r="O101" s="18">
        <f t="shared" si="102"/>
        <v>-7.57627865070023</v>
      </c>
      <c r="P101" s="18">
        <f t="shared" si="102"/>
        <v>1.5151177857712916</v>
      </c>
      <c r="Q101" s="18">
        <f t="shared" si="103"/>
        <v>-1.6106030038297359</v>
      </c>
      <c r="S101" s="18">
        <f t="shared" si="104"/>
        <v>-1.6106030038297359</v>
      </c>
      <c r="T101" s="18">
        <f t="shared" si="105"/>
        <v>1.795220741449155</v>
      </c>
      <c r="U101" s="18">
        <f t="shared" si="106"/>
        <v>0.57455605296332646</v>
      </c>
      <c r="W101" t="str">
        <f t="shared" si="107"/>
        <v>63 Community and civil enforcement occupations</v>
      </c>
      <c r="X101" s="18">
        <f t="shared" si="108"/>
        <v>6.6966926422901141</v>
      </c>
      <c r="Y101" s="18">
        <f t="shared" si="108"/>
        <v>-10.288870575572407</v>
      </c>
      <c r="Z101" s="18">
        <f t="shared" si="108"/>
        <v>4.7177789708512385</v>
      </c>
      <c r="AA101" s="18">
        <f t="shared" si="108"/>
        <v>-0.25592117117524404</v>
      </c>
      <c r="AB101" s="18">
        <f t="shared" si="109"/>
        <v>1.3751609378617635</v>
      </c>
      <c r="AD101" s="18">
        <f t="shared" si="110"/>
        <v>1.3751609378617635</v>
      </c>
      <c r="AE101" s="18">
        <f t="shared" si="111"/>
        <v>3.8607389838047679</v>
      </c>
      <c r="AF101" s="18">
        <f t="shared" si="112"/>
        <v>4.703083351735593</v>
      </c>
    </row>
    <row r="102" spans="1:32" x14ac:dyDescent="0.2">
      <c r="A102" t="str">
        <f t="shared" si="95"/>
        <v>71 Sales occupations</v>
      </c>
      <c r="B102" s="18">
        <f t="shared" si="96"/>
        <v>-1.4415915233667698</v>
      </c>
      <c r="C102" s="18">
        <f t="shared" si="96"/>
        <v>-3.7579732883498251</v>
      </c>
      <c r="D102" s="18">
        <f t="shared" si="96"/>
        <v>-1.8164336486353294</v>
      </c>
      <c r="E102" s="18">
        <f t="shared" si="96"/>
        <v>-0.50449311505041949</v>
      </c>
      <c r="F102" s="18">
        <f t="shared" si="97"/>
        <v>-0.94374295988470802</v>
      </c>
      <c r="H102" s="18">
        <f t="shared" si="98"/>
        <v>-0.94374295988470802</v>
      </c>
      <c r="I102" s="18">
        <f t="shared" si="99"/>
        <v>2.364456036406426</v>
      </c>
      <c r="J102" s="18">
        <f t="shared" si="100"/>
        <v>1.6976529314722377</v>
      </c>
      <c r="L102" t="str">
        <f t="shared" si="101"/>
        <v>71 Sales occupations</v>
      </c>
      <c r="M102" s="18">
        <f t="shared" si="102"/>
        <v>1.2085814188861788</v>
      </c>
      <c r="N102" s="18">
        <f t="shared" si="102"/>
        <v>-4.8952988677209426</v>
      </c>
      <c r="O102" s="18">
        <f t="shared" si="102"/>
        <v>-1.4231709504241907</v>
      </c>
      <c r="P102" s="18">
        <f t="shared" si="102"/>
        <v>-0.14384937080512694</v>
      </c>
      <c r="Q102" s="18">
        <f t="shared" si="103"/>
        <v>-0.57212410609840392</v>
      </c>
      <c r="S102" s="18">
        <f t="shared" si="104"/>
        <v>-0.57212410609840392</v>
      </c>
      <c r="T102" s="18">
        <f t="shared" si="105"/>
        <v>1.8420342349751762</v>
      </c>
      <c r="U102" s="18">
        <f t="shared" si="106"/>
        <v>1.4032482817245118</v>
      </c>
      <c r="W102" t="str">
        <f t="shared" si="107"/>
        <v>71 Sales occupations</v>
      </c>
      <c r="X102" s="18">
        <f t="shared" si="108"/>
        <v>-3.1247791263353752</v>
      </c>
      <c r="Y102" s="18">
        <f t="shared" si="108"/>
        <v>-2.9523274947521161</v>
      </c>
      <c r="Z102" s="18">
        <f t="shared" si="108"/>
        <v>-2.0931827724441465</v>
      </c>
      <c r="AA102" s="18">
        <f t="shared" si="108"/>
        <v>-0.7709870898536586</v>
      </c>
      <c r="AB102" s="18">
        <f t="shared" si="109"/>
        <v>-1.2136911433226483</v>
      </c>
      <c r="AD102" s="18">
        <f t="shared" si="110"/>
        <v>-1.2136911433226483</v>
      </c>
      <c r="AE102" s="18">
        <f t="shared" si="111"/>
        <v>2.7063311515609145</v>
      </c>
      <c r="AF102" s="18">
        <f t="shared" si="112"/>
        <v>1.895225159814129</v>
      </c>
    </row>
    <row r="103" spans="1:32" x14ac:dyDescent="0.2">
      <c r="A103" t="str">
        <f t="shared" si="95"/>
        <v>72 Customer service occupations</v>
      </c>
      <c r="B103" s="18">
        <f t="shared" si="96"/>
        <v>-0.187903454767957</v>
      </c>
      <c r="C103" s="18">
        <f t="shared" si="96"/>
        <v>6.7078582074524995</v>
      </c>
      <c r="D103" s="18">
        <f t="shared" si="96"/>
        <v>5.3444203526650469</v>
      </c>
      <c r="E103" s="18">
        <f t="shared" si="96"/>
        <v>1.5762724674070583</v>
      </c>
      <c r="F103" s="18">
        <f t="shared" si="97"/>
        <v>2.8171023791400795</v>
      </c>
      <c r="H103" s="18">
        <f t="shared" si="98"/>
        <v>2.8171023791400795</v>
      </c>
      <c r="I103" s="18">
        <f t="shared" si="99"/>
        <v>3.1775419490160495</v>
      </c>
      <c r="J103" s="18">
        <f t="shared" si="100"/>
        <v>5.1228749906844451</v>
      </c>
      <c r="L103" t="str">
        <f t="shared" si="101"/>
        <v>72 Customer service occupations</v>
      </c>
      <c r="M103" s="18">
        <f t="shared" si="102"/>
        <v>-3.139881003382794</v>
      </c>
      <c r="N103" s="18">
        <f t="shared" si="102"/>
        <v>21.058122293144741</v>
      </c>
      <c r="O103" s="18">
        <f t="shared" si="102"/>
        <v>6.9301388305097245</v>
      </c>
      <c r="P103" s="18">
        <f t="shared" si="102"/>
        <v>1.970169333071814</v>
      </c>
      <c r="Q103" s="18">
        <f t="shared" si="103"/>
        <v>3.5973875726314608</v>
      </c>
      <c r="S103" s="18">
        <f t="shared" si="104"/>
        <v>3.5973875726314608</v>
      </c>
      <c r="T103" s="18">
        <f t="shared" si="105"/>
        <v>2.7720760463899596</v>
      </c>
      <c r="U103" s="18">
        <f t="shared" si="106"/>
        <v>5.4167550016032795</v>
      </c>
      <c r="W103" t="str">
        <f t="shared" si="107"/>
        <v>72 Customer service occupations</v>
      </c>
      <c r="X103" s="18">
        <f t="shared" si="108"/>
        <v>2.0818115151461036</v>
      </c>
      <c r="Y103" s="18">
        <f t="shared" si="108"/>
        <v>-2.9660587035977848</v>
      </c>
      <c r="Z103" s="18">
        <f t="shared" si="108"/>
        <v>3.9326870942381964</v>
      </c>
      <c r="AA103" s="18">
        <f t="shared" si="108"/>
        <v>1.1807943619771555</v>
      </c>
      <c r="AB103" s="18">
        <f t="shared" si="109"/>
        <v>2.0898992097448055</v>
      </c>
      <c r="AD103" s="18">
        <f t="shared" si="110"/>
        <v>2.0898992097448055</v>
      </c>
      <c r="AE103" s="18">
        <f t="shared" si="111"/>
        <v>3.5020848734765186</v>
      </c>
      <c r="AF103" s="18">
        <f t="shared" si="112"/>
        <v>4.8664852123023961</v>
      </c>
    </row>
    <row r="104" spans="1:32" x14ac:dyDescent="0.2">
      <c r="A104" t="str">
        <f t="shared" si="95"/>
        <v>81 Process, plant and machine operatives</v>
      </c>
      <c r="B104" s="18">
        <f t="shared" si="96"/>
        <v>-1.9905464217071511</v>
      </c>
      <c r="C104" s="18">
        <f t="shared" si="96"/>
        <v>-8.1329836853624151</v>
      </c>
      <c r="D104" s="18">
        <f t="shared" si="96"/>
        <v>3.3050053389799716</v>
      </c>
      <c r="E104" s="18">
        <f t="shared" si="96"/>
        <v>-0.58900570948704489</v>
      </c>
      <c r="F104" s="18">
        <f t="shared" si="97"/>
        <v>0.69240946483823951</v>
      </c>
      <c r="H104" s="18">
        <f t="shared" si="98"/>
        <v>0.69240946483823951</v>
      </c>
      <c r="I104" s="18">
        <f t="shared" si="99"/>
        <v>2.5304663041151754</v>
      </c>
      <c r="J104" s="18">
        <f t="shared" si="100"/>
        <v>3.025743303578432</v>
      </c>
      <c r="L104" t="str">
        <f t="shared" si="101"/>
        <v>81 Process, plant and machine operatives</v>
      </c>
      <c r="M104" s="18">
        <f t="shared" si="102"/>
        <v>-2.6558343262844786</v>
      </c>
      <c r="N104" s="18">
        <f t="shared" si="102"/>
        <v>-6.6330193285122689</v>
      </c>
      <c r="O104" s="18">
        <f t="shared" si="102"/>
        <v>2.8749955891735679</v>
      </c>
      <c r="P104" s="18">
        <f t="shared" si="102"/>
        <v>-0.69889090437068591</v>
      </c>
      <c r="Q104" s="18">
        <f t="shared" si="103"/>
        <v>0.47839193831726856</v>
      </c>
      <c r="S104" s="18">
        <f t="shared" si="104"/>
        <v>0.47839193831726856</v>
      </c>
      <c r="T104" s="18">
        <f t="shared" si="105"/>
        <v>2.2561977008388912</v>
      </c>
      <c r="U104" s="18">
        <f t="shared" si="106"/>
        <v>2.6095395070039107</v>
      </c>
      <c r="W104" t="str">
        <f t="shared" si="107"/>
        <v>81 Process, plant and machine operatives</v>
      </c>
      <c r="X104" s="18">
        <f t="shared" si="108"/>
        <v>-0.24674283153669485</v>
      </c>
      <c r="Y104" s="18">
        <f t="shared" si="108"/>
        <v>-11.832098482440534</v>
      </c>
      <c r="Z104" s="18">
        <f t="shared" si="108"/>
        <v>4.3954267500389221</v>
      </c>
      <c r="AA104" s="18">
        <f t="shared" si="108"/>
        <v>-0.32678872414995119</v>
      </c>
      <c r="AB104" s="18">
        <f t="shared" si="109"/>
        <v>1.2230591554848846</v>
      </c>
      <c r="AD104" s="18">
        <f t="shared" si="110"/>
        <v>1.2230591554848846</v>
      </c>
      <c r="AE104" s="18">
        <f t="shared" si="111"/>
        <v>3.2018152959578661</v>
      </c>
      <c r="AF104" s="18">
        <f t="shared" si="112"/>
        <v>4.0133709035016008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-2.714875486521795</v>
      </c>
      <c r="C105" s="18">
        <f t="shared" si="96"/>
        <v>-5.8024364226273111</v>
      </c>
      <c r="D105" s="18">
        <f t="shared" si="96"/>
        <v>0.94613012254001205</v>
      </c>
      <c r="E105" s="18">
        <f t="shared" si="96"/>
        <v>-0.28214684810439206</v>
      </c>
      <c r="F105" s="18">
        <f t="shared" si="97"/>
        <v>0.12560918193149639</v>
      </c>
      <c r="H105" s="18">
        <f t="shared" si="98"/>
        <v>0.12560918193149639</v>
      </c>
      <c r="I105" s="18">
        <f t="shared" si="99"/>
        <v>2.9367443546953975</v>
      </c>
      <c r="J105" s="18">
        <f t="shared" si="100"/>
        <v>3.0207628591916169</v>
      </c>
      <c r="L105" t="str">
        <f t="shared" si="101"/>
        <v>82 Transport and mobile machine drivers and operatives</v>
      </c>
      <c r="M105" s="18">
        <f t="shared" si="102"/>
        <v>-2.6308659512378596</v>
      </c>
      <c r="N105" s="18">
        <f t="shared" si="102"/>
        <v>-6.0732927555658627</v>
      </c>
      <c r="O105" s="18">
        <f t="shared" si="102"/>
        <v>0.47344847613250973</v>
      </c>
      <c r="P105" s="18">
        <f t="shared" si="102"/>
        <v>-0.42411843578621378</v>
      </c>
      <c r="Q105" s="18">
        <f t="shared" si="103"/>
        <v>-0.12582394334164082</v>
      </c>
      <c r="S105" s="18">
        <f t="shared" si="104"/>
        <v>-0.12582394334164082</v>
      </c>
      <c r="T105" s="18">
        <f t="shared" si="105"/>
        <v>2.830760818782796</v>
      </c>
      <c r="U105" s="18">
        <f t="shared" si="106"/>
        <v>2.7458961960382666</v>
      </c>
      <c r="W105" t="str">
        <f t="shared" si="107"/>
        <v>82 Transport and mobile machine drivers and operatives</v>
      </c>
      <c r="X105" s="18">
        <f t="shared" si="108"/>
        <v>-4.3241186271135383</v>
      </c>
      <c r="Y105" s="18">
        <f t="shared" si="108"/>
        <v>-0.38049924738704499</v>
      </c>
      <c r="Z105" s="18">
        <f t="shared" si="108"/>
        <v>8.5493737891219279</v>
      </c>
      <c r="AA105" s="18">
        <f t="shared" si="108"/>
        <v>1.3940504294577494</v>
      </c>
      <c r="AB105" s="18">
        <f t="shared" si="109"/>
        <v>3.7251541742044036</v>
      </c>
      <c r="AD105" s="18">
        <f t="shared" si="110"/>
        <v>3.7251541742044036</v>
      </c>
      <c r="AE105" s="18">
        <f t="shared" si="111"/>
        <v>4.6958603354840589</v>
      </c>
      <c r="AF105" s="18">
        <f t="shared" si="112"/>
        <v>6.9017353075840004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-5.0139248982959517</v>
      </c>
      <c r="C106" s="18">
        <f t="shared" si="96"/>
        <v>-9.8591401948147741</v>
      </c>
      <c r="D106" s="18">
        <f t="shared" si="96"/>
        <v>-3.9745124098047535</v>
      </c>
      <c r="E106" s="18">
        <f t="shared" si="96"/>
        <v>-0.83659940008411482</v>
      </c>
      <c r="F106" s="18">
        <f t="shared" si="97"/>
        <v>-1.8938014032877093</v>
      </c>
      <c r="H106" s="18">
        <f t="shared" si="98"/>
        <v>-1.8938014032877093</v>
      </c>
      <c r="I106" s="18">
        <f t="shared" si="99"/>
        <v>1.926525230013687</v>
      </c>
      <c r="J106" s="18">
        <f t="shared" si="100"/>
        <v>0.52719398471205992</v>
      </c>
      <c r="L106" t="str">
        <f t="shared" si="101"/>
        <v>91 Elementary trades and related occupations</v>
      </c>
      <c r="M106" s="18">
        <f t="shared" si="102"/>
        <v>-5.3372034428725517</v>
      </c>
      <c r="N106" s="18">
        <f t="shared" si="102"/>
        <v>-5.5189066259015203</v>
      </c>
      <c r="O106" s="18">
        <f t="shared" si="102"/>
        <v>-4.0191017010304915</v>
      </c>
      <c r="P106" s="18">
        <f t="shared" si="102"/>
        <v>-0.83822279413768852</v>
      </c>
      <c r="Q106" s="18">
        <f t="shared" si="103"/>
        <v>-1.9100594713527652</v>
      </c>
      <c r="S106" s="18">
        <f t="shared" si="104"/>
        <v>-1.9100594713527652</v>
      </c>
      <c r="T106" s="18">
        <f t="shared" si="105"/>
        <v>1.5987185321258535</v>
      </c>
      <c r="U106" s="18">
        <f t="shared" si="106"/>
        <v>0.11505842364665231</v>
      </c>
      <c r="W106" t="str">
        <f t="shared" si="107"/>
        <v>91 Elementary trades and related occupations</v>
      </c>
      <c r="X106" s="18">
        <f t="shared" si="108"/>
        <v>-4.1820815820324153</v>
      </c>
      <c r="Y106" s="18">
        <f t="shared" si="108"/>
        <v>-20.694085633961457</v>
      </c>
      <c r="Z106" s="18">
        <f t="shared" si="108"/>
        <v>-3.842387386006052</v>
      </c>
      <c r="AA106" s="18">
        <f t="shared" si="108"/>
        <v>-0.83181688496448691</v>
      </c>
      <c r="AB106" s="18">
        <f t="shared" si="109"/>
        <v>-1.8456702685262116</v>
      </c>
      <c r="AD106" s="18">
        <f t="shared" si="110"/>
        <v>-1.8456702685262116</v>
      </c>
      <c r="AE106" s="18">
        <f t="shared" si="111"/>
        <v>2.8225138386576365</v>
      </c>
      <c r="AF106" s="18">
        <f t="shared" si="112"/>
        <v>1.6295815128657853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-2.6006731463340982</v>
      </c>
      <c r="C107" s="18">
        <f t="shared" si="96"/>
        <v>-8.3789403887551295</v>
      </c>
      <c r="D107" s="18">
        <f t="shared" si="96"/>
        <v>9.6513577610912726E-2</v>
      </c>
      <c r="E107" s="18">
        <f t="shared" si="96"/>
        <v>-0.61758089367774938</v>
      </c>
      <c r="F107" s="18">
        <f t="shared" si="97"/>
        <v>-0.38011724909875477</v>
      </c>
      <c r="H107" s="18">
        <f t="shared" si="98"/>
        <v>-0.38011724909875477</v>
      </c>
      <c r="I107" s="18">
        <f t="shared" si="99"/>
        <v>2.6323927432045258</v>
      </c>
      <c r="J107" s="18">
        <f t="shared" si="100"/>
        <v>2.3704793241625444</v>
      </c>
      <c r="L107" t="str">
        <f t="shared" si="101"/>
        <v>92 Elementary administration and service occupations</v>
      </c>
      <c r="M107" s="18">
        <f t="shared" si="102"/>
        <v>-3.4224432479461053</v>
      </c>
      <c r="N107" s="18">
        <f t="shared" si="102"/>
        <v>-3.9832856371516234</v>
      </c>
      <c r="O107" s="18">
        <f t="shared" si="102"/>
        <v>1.2067842665405504</v>
      </c>
      <c r="P107" s="18">
        <f t="shared" si="102"/>
        <v>-0.36308065493075858</v>
      </c>
      <c r="Q107" s="18">
        <f t="shared" si="103"/>
        <v>0.15748317384332022</v>
      </c>
      <c r="S107" s="18">
        <f t="shared" si="104"/>
        <v>0.15748317384332022</v>
      </c>
      <c r="T107" s="18">
        <f t="shared" si="105"/>
        <v>2.3749185980634469</v>
      </c>
      <c r="U107" s="18">
        <f t="shared" si="106"/>
        <v>2.4886648726381022</v>
      </c>
      <c r="W107" t="str">
        <f t="shared" si="107"/>
        <v>92 Elementary administration and service occupations</v>
      </c>
      <c r="X107" s="18">
        <f t="shared" si="108"/>
        <v>-1.8142887815747466</v>
      </c>
      <c r="Y107" s="18">
        <f t="shared" si="108"/>
        <v>-12.415171110002877</v>
      </c>
      <c r="Z107" s="18">
        <f t="shared" si="108"/>
        <v>-1.0732106885114279</v>
      </c>
      <c r="AA107" s="18">
        <f t="shared" si="108"/>
        <v>-0.91190630245709947</v>
      </c>
      <c r="AB107" s="18">
        <f t="shared" si="109"/>
        <v>-0.96570363373298385</v>
      </c>
      <c r="AD107" s="18">
        <f t="shared" si="110"/>
        <v>-0.96570363373298385</v>
      </c>
      <c r="AE107" s="18">
        <f t="shared" si="111"/>
        <v>2.8827513347828404</v>
      </c>
      <c r="AF107" s="18">
        <f t="shared" si="112"/>
        <v>2.249548916705657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-0.58831689018747912</v>
      </c>
      <c r="C109" s="26">
        <f>IF(AND(D$6-C$6 &lt;&gt; 0,C35&lt;&gt;0,D35&lt;&gt;0),(EXP(LN(D35/C35)/(D$6-C$6))-1)*100,0)</f>
        <v>0.18759645716501794</v>
      </c>
      <c r="D109" s="26">
        <f>IF(AND(E$6-D$6 &lt;&gt; 0,D35&lt;&gt;0,E35&lt;&gt;0),(EXP(LN(E35/D35)/(E$6-D$6))-1)*100,0)</f>
        <v>0.22091522827822896</v>
      </c>
      <c r="E109" s="26">
        <f>IF(AND(F$6-E$6 &lt;&gt; 0,E35&lt;&gt;0,F35&lt;&gt;0),(EXP(LN(F35/E35)/(F$6-E$6))-1)*100,0)</f>
        <v>0.31088525088109886</v>
      </c>
      <c r="F109" s="26">
        <f t="shared" ref="F109" si="113">IF(AND(F$6-D$6 &lt;&gt; 0,D35&lt;&gt;0,F35&lt;&gt;0),(EXP(LN(F35/D35)/(F$6-D$6))-1)*100,0)</f>
        <v>0.28088627274531763</v>
      </c>
      <c r="H109" s="26">
        <f t="shared" ref="H109" si="114">IF($F$6-$D$6 &lt;&gt; 0,(EXP(LN(1+(H72/100))/($F$6-$D$6))-1)*100,0)</f>
        <v>0.28088627274531763</v>
      </c>
      <c r="I109" s="26">
        <f>IF(D35&gt;0,((1+(I35/D35))^(1/($F$6-$D$6))-1)*100,0)</f>
        <v>2.7134437667473588</v>
      </c>
      <c r="J109" s="26">
        <f t="shared" ref="J109" si="115">IF($F$6-$D$6 &lt;&gt; 0,(EXP(LN(1+(J72/100))/($F$6-$D$6))-1)*100,0)</f>
        <v>2.9077768151461125</v>
      </c>
      <c r="L109" s="24" t="str">
        <f>L35</f>
        <v>All occupations</v>
      </c>
      <c r="M109" s="26">
        <f>IF(AND(N$6-M$6 &lt;&gt; 0,M35&lt;&gt;0,N35&lt;&gt;0),(EXP(LN(N35/M35)/(N$6-M$6))-1)*100,0)</f>
        <v>-0.81302197769214102</v>
      </c>
      <c r="N109" s="26">
        <f>IF(AND(O$6-N$6 &lt;&gt; 0,N35&lt;&gt;0,O35&lt;&gt;0),(EXP(LN(O35/N35)/(O$6-N$6))-1)*100,0)</f>
        <v>0.59819282294195641</v>
      </c>
      <c r="O109" s="26">
        <f>IF(AND(P$6-O$6 &lt;&gt; 0,O35&lt;&gt;0,P35&lt;&gt;0),(EXP(LN(P35/O35)/(P$6-O$6))-1)*100,0)</f>
        <v>0.146569665396723</v>
      </c>
      <c r="P109" s="26">
        <f>IF(AND(Q$6-P$6 &lt;&gt; 0,P35&lt;&gt;0,Q35&lt;&gt;0),(EXP(LN(Q35/P35)/(Q$6-P$6))-1)*100,0)</f>
        <v>0.21153927788080118</v>
      </c>
      <c r="Q109" s="26">
        <f t="shared" ref="Q109" si="116">IF(AND(Q$6-O$6 &lt;&gt; 0,O35&lt;&gt;0,Q35&lt;&gt;0),(EXP(LN(Q35/O35)/(Q$6-O$6))-1)*100,0)</f>
        <v>0.18987805854389084</v>
      </c>
      <c r="S109" s="26">
        <f t="shared" ref="S109" si="117">IF($F$6-$D$6 &lt;&gt; 0,(EXP(LN(1+(S72/100))/($F$6-$D$6))-1)*100,0)</f>
        <v>0.18987805854389084</v>
      </c>
      <c r="T109" s="26">
        <f t="shared" ref="T109" si="118">IF(O35&gt;0,((1+(T35/O35))^(1/($F$6-$D$6))-1)*100,0)</f>
        <v>2.3166684463363785</v>
      </c>
      <c r="U109" s="26">
        <f t="shared" ref="U109" si="119">IF($F$6-$D$6 &lt;&gt; 0,(EXP(LN(1+(U72/100))/($F$6-$D$6))-1)*100,0)</f>
        <v>2.4549907912003066</v>
      </c>
      <c r="W109" s="24" t="str">
        <f>W35</f>
        <v>All occupations</v>
      </c>
      <c r="X109" s="26">
        <f>IF(AND(Y$6-X$6 &lt;&gt; 0,X35&lt;&gt;0,Y35&lt;&gt;0),(EXP(LN(Y35/X35)/(Y$6-X$6))-1)*100,0)</f>
        <v>-0.34613516052535154</v>
      </c>
      <c r="Y109" s="26">
        <f>IF(AND(Z$6-Y$6 &lt;&gt; 0,Y35&lt;&gt;0,Z35&lt;&gt;0),(EXP(LN(Z35/Y35)/(Z$6-Y$6))-1)*100,0)</f>
        <v>-0.24976959421602052</v>
      </c>
      <c r="Z109" s="26">
        <f>IF(AND(AA$6-Z$6 &lt;&gt; 0,Z35&lt;&gt;0,AA35&lt;&gt;0),(EXP(LN(AA35/Z35)/(AA$6-Z$6))-1)*100,0)</f>
        <v>0.30053609607587628</v>
      </c>
      <c r="AA109" s="26">
        <f>IF(AND(AB$6-AA$6 &lt;&gt; 0,AA35&lt;&gt;0,AB35&lt;&gt;0),(EXP(LN(AB35/AA35)/(AB$6-AA$6))-1)*100,0)</f>
        <v>0.41582511555757762</v>
      </c>
      <c r="AB109" s="26">
        <f t="shared" ref="AB109" si="120">IF(AND(AB$6-Z$6 &lt;&gt; 0,Z35&lt;&gt;0,AB35&lt;&gt;0),(EXP(LN(AB35/Z35)/(AB$6-Z$6))-1)*100,0)</f>
        <v>0.37738072576751769</v>
      </c>
      <c r="AD109" s="26">
        <f t="shared" ref="AD109" si="121">IF($F$6-$D$6 &lt;&gt; 0,(EXP(LN(1+(AD72/100))/($F$6-$D$6))-1)*100,0)</f>
        <v>0.37738072576751769</v>
      </c>
      <c r="AE109" s="26">
        <f t="shared" ref="AE109" si="122">IF(Z35&gt;0,((1+(AE35/Z35))^(1/($F$6-$D$6))-1)*100,0)</f>
        <v>3.1170525126438031</v>
      </c>
      <c r="AF109" s="26">
        <f t="shared" ref="AF109" si="123">IF($F$6-$D$6 &lt;&gt; 0,(EXP(LN(1+(AF72/100))/($F$6-$D$6))-1)*100,0)</f>
        <v>3.3649871702753797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York and North Yorkshire (Continued)</v>
      </c>
      <c r="L112" s="19" t="str">
        <f>CONCATENATE(L$1," (Continued)")</f>
        <v>Occupation Table 2.1  Males: Employment Change by Occupation (SOC 2020) and Replacement Demand, 2015-2035, York and North Yorkshire (Continued)</v>
      </c>
      <c r="W112" s="19" t="str">
        <f>CONCATENATE(W$1," (Continued)")</f>
        <v>Occupation Table 2.2  Females: Employment Change by Occupation (SOC 2020) and Replacement Demand, 2015-2035, York and North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3.0822188630527556</v>
      </c>
      <c r="C119" s="27">
        <f t="shared" si="125"/>
        <v>2.0147501039253868</v>
      </c>
      <c r="D119" s="27">
        <f t="shared" si="125"/>
        <v>-2.2848471179163923</v>
      </c>
      <c r="E119" s="27">
        <f t="shared" si="125"/>
        <v>2.6601694313591153</v>
      </c>
      <c r="F119" s="27">
        <f t="shared" ref="F119:F144" si="126">F8-D8</f>
        <v>0.37532231344272304</v>
      </c>
      <c r="L119" t="str">
        <f t="shared" ref="L119:L144" si="127">L8</f>
        <v>11 Corporate managers and directors</v>
      </c>
      <c r="M119" s="27">
        <f t="shared" ref="M119:P144" si="128">N8-M8</f>
        <v>1.5628144420194943</v>
      </c>
      <c r="N119" s="27">
        <f t="shared" si="128"/>
        <v>1.2693186299513108</v>
      </c>
      <c r="O119" s="27">
        <f t="shared" si="128"/>
        <v>-2.2196551659329486</v>
      </c>
      <c r="P119" s="27">
        <f t="shared" si="128"/>
        <v>0.68921631784603932</v>
      </c>
      <c r="Q119" s="27">
        <f t="shared" ref="Q119:Q144" si="129">Q8-O8</f>
        <v>-1.5304388480869093</v>
      </c>
      <c r="W119" t="str">
        <f t="shared" ref="W119:W144" si="130">W8</f>
        <v>11 Corporate managers and directors</v>
      </c>
      <c r="X119" s="27">
        <f t="shared" ref="X119:AA144" si="131">Y8-X8</f>
        <v>1.5194044210333182</v>
      </c>
      <c r="Y119" s="27">
        <f t="shared" si="131"/>
        <v>0.74543147397405107</v>
      </c>
      <c r="Z119" s="27">
        <f t="shared" si="131"/>
        <v>-6.5191951983381458E-2</v>
      </c>
      <c r="AA119" s="27">
        <f t="shared" si="131"/>
        <v>1.970953113512989</v>
      </c>
      <c r="AB119" s="27">
        <f t="shared" ref="AB119:AB144" si="132">AB8-Z8</f>
        <v>1.9057611615296075</v>
      </c>
    </row>
    <row r="120" spans="1:28" x14ac:dyDescent="0.2">
      <c r="A120" t="str">
        <f t="shared" si="124"/>
        <v>12 Other managers and proprietors</v>
      </c>
      <c r="B120" s="27">
        <f t="shared" si="125"/>
        <v>0.52087073813564366</v>
      </c>
      <c r="C120" s="27">
        <f t="shared" si="125"/>
        <v>-9.6455862730095987E-2</v>
      </c>
      <c r="D120" s="27">
        <f t="shared" si="125"/>
        <v>2.9810558485533249</v>
      </c>
      <c r="E120" s="27">
        <f t="shared" si="125"/>
        <v>3.1077271198342977</v>
      </c>
      <c r="F120" s="27">
        <f t="shared" si="126"/>
        <v>6.0887829683876227</v>
      </c>
      <c r="L120" t="str">
        <f t="shared" si="127"/>
        <v>12 Other managers and proprietors</v>
      </c>
      <c r="M120" s="27">
        <f t="shared" si="128"/>
        <v>-0.30755626812107018</v>
      </c>
      <c r="N120" s="27">
        <f t="shared" si="128"/>
        <v>9.7405355933208426E-2</v>
      </c>
      <c r="O120" s="27">
        <f t="shared" si="128"/>
        <v>1.9606286163174911</v>
      </c>
      <c r="P120" s="27">
        <f t="shared" si="128"/>
        <v>1.6514665161861455</v>
      </c>
      <c r="Q120" s="27">
        <f t="shared" si="129"/>
        <v>3.6120951325036366</v>
      </c>
      <c r="W120" t="str">
        <f t="shared" si="130"/>
        <v>12 Other managers and proprietors</v>
      </c>
      <c r="X120" s="27">
        <f t="shared" si="131"/>
        <v>0.82842700625668098</v>
      </c>
      <c r="Y120" s="27">
        <f t="shared" si="131"/>
        <v>-0.19386121866333994</v>
      </c>
      <c r="Z120" s="27">
        <f t="shared" si="131"/>
        <v>1.0204272322358943</v>
      </c>
      <c r="AA120" s="27">
        <f t="shared" si="131"/>
        <v>1.4562606036480794</v>
      </c>
      <c r="AB120" s="27">
        <f t="shared" si="132"/>
        <v>2.4766878358839737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2.0723339298166792</v>
      </c>
      <c r="C121" s="27">
        <f t="shared" si="125"/>
        <v>1.5151943699249451</v>
      </c>
      <c r="D121" s="27">
        <f t="shared" si="125"/>
        <v>1.0756744601773534</v>
      </c>
      <c r="E121" s="27">
        <f t="shared" si="125"/>
        <v>2.6096239864987893</v>
      </c>
      <c r="F121" s="27">
        <f t="shared" si="126"/>
        <v>3.6852984466761427</v>
      </c>
      <c r="L121" t="str">
        <f t="shared" si="127"/>
        <v>21 Science, research, engineering and technology professionals</v>
      </c>
      <c r="M121" s="27">
        <f t="shared" si="128"/>
        <v>1.891054327198221</v>
      </c>
      <c r="N121" s="27">
        <f t="shared" si="128"/>
        <v>0.38717697294693387</v>
      </c>
      <c r="O121" s="27">
        <f t="shared" si="128"/>
        <v>0.13497490298376924</v>
      </c>
      <c r="P121" s="27">
        <f t="shared" si="128"/>
        <v>1.1679449652644429</v>
      </c>
      <c r="Q121" s="27">
        <f t="shared" si="129"/>
        <v>1.3029198682482122</v>
      </c>
      <c r="W121" t="str">
        <f t="shared" si="130"/>
        <v>21 Science, research, engineering and technology professionals</v>
      </c>
      <c r="X121" s="27">
        <f t="shared" si="131"/>
        <v>0.18127960261839648</v>
      </c>
      <c r="Y121" s="27">
        <f t="shared" si="131"/>
        <v>1.1280173969780227</v>
      </c>
      <c r="Z121" s="27">
        <f t="shared" si="131"/>
        <v>0.94069955719357967</v>
      </c>
      <c r="AA121" s="27">
        <f t="shared" si="131"/>
        <v>1.4416790212343678</v>
      </c>
      <c r="AB121" s="27">
        <f t="shared" si="132"/>
        <v>2.3823785784279474</v>
      </c>
    </row>
    <row r="122" spans="1:28" x14ac:dyDescent="0.2">
      <c r="A122" t="str">
        <f t="shared" si="124"/>
        <v>22 Health professionals</v>
      </c>
      <c r="B122" s="27">
        <f t="shared" si="125"/>
        <v>1.0210153012589984</v>
      </c>
      <c r="C122" s="27">
        <f t="shared" si="125"/>
        <v>0.41112769621060608</v>
      </c>
      <c r="D122" s="27">
        <f t="shared" si="125"/>
        <v>1.2856606235251888</v>
      </c>
      <c r="E122" s="27">
        <f t="shared" si="125"/>
        <v>1.9321380313976242</v>
      </c>
      <c r="F122" s="27">
        <f t="shared" si="126"/>
        <v>3.217798654922813</v>
      </c>
      <c r="L122" t="str">
        <f t="shared" si="127"/>
        <v>22 Health professionals</v>
      </c>
      <c r="M122" s="27">
        <f t="shared" si="128"/>
        <v>0.32524945250984949</v>
      </c>
      <c r="N122" s="27">
        <f t="shared" si="128"/>
        <v>0.67932209988829317</v>
      </c>
      <c r="O122" s="27">
        <f t="shared" si="128"/>
        <v>0.30492140254276023</v>
      </c>
      <c r="P122" s="27">
        <f t="shared" si="128"/>
        <v>0.49641675261145313</v>
      </c>
      <c r="Q122" s="27">
        <f t="shared" si="129"/>
        <v>0.80133815515421336</v>
      </c>
      <c r="W122" t="str">
        <f t="shared" si="130"/>
        <v>22 Health professionals</v>
      </c>
      <c r="X122" s="27">
        <f t="shared" si="131"/>
        <v>0.69576584874916669</v>
      </c>
      <c r="Y122" s="27">
        <f t="shared" si="131"/>
        <v>-0.26819440367769687</v>
      </c>
      <c r="Z122" s="27">
        <f t="shared" si="131"/>
        <v>0.98073922098244104</v>
      </c>
      <c r="AA122" s="27">
        <f t="shared" si="131"/>
        <v>1.4357212787861595</v>
      </c>
      <c r="AB122" s="27">
        <f t="shared" si="132"/>
        <v>2.4164604997686006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-9.892758894693543E-2</v>
      </c>
      <c r="C123" s="27">
        <f t="shared" si="125"/>
        <v>0.79249824686058545</v>
      </c>
      <c r="D123" s="27">
        <f t="shared" si="125"/>
        <v>0.48034316113982101</v>
      </c>
      <c r="E123" s="27">
        <f t="shared" si="125"/>
        <v>1.6561977608852168</v>
      </c>
      <c r="F123" s="27">
        <f t="shared" si="126"/>
        <v>2.1365409220250378</v>
      </c>
      <c r="L123" t="str">
        <f t="shared" si="127"/>
        <v>23 Teaching and other educational professionals</v>
      </c>
      <c r="M123" s="27">
        <f t="shared" si="128"/>
        <v>-0.42410877921169643</v>
      </c>
      <c r="N123" s="27">
        <f t="shared" si="128"/>
        <v>0.11992649795008514</v>
      </c>
      <c r="O123" s="27">
        <f t="shared" si="128"/>
        <v>0.19618243661376678</v>
      </c>
      <c r="P123" s="27">
        <f t="shared" si="128"/>
        <v>0.16933206329462624</v>
      </c>
      <c r="Q123" s="27">
        <f t="shared" si="129"/>
        <v>0.36551449990839302</v>
      </c>
      <c r="W123" t="str">
        <f t="shared" si="130"/>
        <v>23 Teaching and other educational professionals</v>
      </c>
      <c r="X123" s="27">
        <f t="shared" si="131"/>
        <v>0.32518119026473435</v>
      </c>
      <c r="Y123" s="27">
        <f t="shared" si="131"/>
        <v>0.67257174891050298</v>
      </c>
      <c r="Z123" s="27">
        <f t="shared" si="131"/>
        <v>0.28416072452602847</v>
      </c>
      <c r="AA123" s="27">
        <f t="shared" si="131"/>
        <v>1.4868656975906234</v>
      </c>
      <c r="AB123" s="27">
        <f t="shared" si="132"/>
        <v>1.7710264221166518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3.4300373281195427</v>
      </c>
      <c r="C124" s="27">
        <f t="shared" si="125"/>
        <v>3.0704971272162567</v>
      </c>
      <c r="D124" s="27">
        <f t="shared" si="125"/>
        <v>2.867414426558021</v>
      </c>
      <c r="E124" s="27">
        <f t="shared" si="125"/>
        <v>4.2049261327270955</v>
      </c>
      <c r="F124" s="27">
        <f t="shared" si="126"/>
        <v>7.0723405592851165</v>
      </c>
      <c r="L124" t="str">
        <f t="shared" si="127"/>
        <v>24 Business, media and public service professionals</v>
      </c>
      <c r="M124" s="27">
        <f t="shared" si="128"/>
        <v>1.6282166356728922</v>
      </c>
      <c r="N124" s="27">
        <f t="shared" si="128"/>
        <v>1.2325711820491563</v>
      </c>
      <c r="O124" s="27">
        <f t="shared" si="128"/>
        <v>1.4347978433594886</v>
      </c>
      <c r="P124" s="27">
        <f t="shared" si="128"/>
        <v>1.3424256376588701</v>
      </c>
      <c r="Q124" s="27">
        <f t="shared" si="129"/>
        <v>2.7772234810183587</v>
      </c>
      <c r="W124" t="str">
        <f t="shared" si="130"/>
        <v>24 Business, media and public service professionals</v>
      </c>
      <c r="X124" s="27">
        <f t="shared" si="131"/>
        <v>1.8018206924465883</v>
      </c>
      <c r="Y124" s="27">
        <f t="shared" si="131"/>
        <v>1.8379259451671643</v>
      </c>
      <c r="Z124" s="27">
        <f t="shared" si="131"/>
        <v>1.4326165831985129</v>
      </c>
      <c r="AA124" s="27">
        <f t="shared" si="131"/>
        <v>2.862500495068188</v>
      </c>
      <c r="AB124" s="27">
        <f t="shared" si="132"/>
        <v>4.295117078266701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1.008049102300685</v>
      </c>
      <c r="C125" s="27">
        <f t="shared" si="125"/>
        <v>0.87506368197867346</v>
      </c>
      <c r="D125" s="27">
        <f t="shared" si="125"/>
        <v>-1.1459163916786315</v>
      </c>
      <c r="E125" s="27">
        <f t="shared" si="125"/>
        <v>0.59654715889808951</v>
      </c>
      <c r="F125" s="27">
        <f t="shared" si="126"/>
        <v>-0.54936923278054195</v>
      </c>
      <c r="L125" t="str">
        <f t="shared" si="127"/>
        <v>31 Science, engineering and technology associate professionals</v>
      </c>
      <c r="M125" s="27">
        <f t="shared" si="128"/>
        <v>1.0075987326642997</v>
      </c>
      <c r="N125" s="27">
        <f t="shared" si="128"/>
        <v>0.36751576138489916</v>
      </c>
      <c r="O125" s="27">
        <f t="shared" si="128"/>
        <v>-1.2317935361346359</v>
      </c>
      <c r="P125" s="27">
        <f t="shared" si="128"/>
        <v>0.11298625073461466</v>
      </c>
      <c r="Q125" s="27">
        <f t="shared" si="129"/>
        <v>-1.1188072854000213</v>
      </c>
      <c r="W125" t="str">
        <f t="shared" si="130"/>
        <v>31 Science, engineering and technology associate professionals</v>
      </c>
      <c r="X125" s="27">
        <f t="shared" si="131"/>
        <v>4.5036963637778982E-4</v>
      </c>
      <c r="Y125" s="27">
        <f t="shared" si="131"/>
        <v>0.5075479205937754</v>
      </c>
      <c r="Z125" s="27">
        <f t="shared" si="131"/>
        <v>8.5877144456008914E-2</v>
      </c>
      <c r="AA125" s="27">
        <f t="shared" si="131"/>
        <v>0.48356090816348818</v>
      </c>
      <c r="AB125" s="27">
        <f t="shared" si="132"/>
        <v>0.56943805261949709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0.28042912897766215</v>
      </c>
      <c r="C126" s="27">
        <f t="shared" si="125"/>
        <v>0.32410706147564383</v>
      </c>
      <c r="D126" s="27">
        <f t="shared" si="125"/>
        <v>-8.0641251919164603E-3</v>
      </c>
      <c r="E126" s="27">
        <f t="shared" si="125"/>
        <v>0.80499937762951301</v>
      </c>
      <c r="F126" s="27">
        <f t="shared" si="126"/>
        <v>0.79693525243759655</v>
      </c>
      <c r="L126" t="str">
        <f t="shared" si="127"/>
        <v>32 Health and social care associate professionals</v>
      </c>
      <c r="M126" s="27">
        <f t="shared" si="128"/>
        <v>5.1481416498226906E-3</v>
      </c>
      <c r="N126" s="27">
        <f t="shared" si="128"/>
        <v>0.21252448665035106</v>
      </c>
      <c r="O126" s="27">
        <f t="shared" si="128"/>
        <v>-0.1676949923895632</v>
      </c>
      <c r="P126" s="27">
        <f t="shared" si="128"/>
        <v>0.14141360731266794</v>
      </c>
      <c r="Q126" s="27">
        <f t="shared" si="129"/>
        <v>-2.6281385076895258E-2</v>
      </c>
      <c r="W126" t="str">
        <f t="shared" si="130"/>
        <v>32 Health and social care associate professionals</v>
      </c>
      <c r="X126" s="27">
        <f t="shared" si="131"/>
        <v>0.27528098732785367</v>
      </c>
      <c r="Y126" s="27">
        <f t="shared" si="131"/>
        <v>0.11158257482527478</v>
      </c>
      <c r="Z126" s="27">
        <f t="shared" si="131"/>
        <v>0.15963086719765052</v>
      </c>
      <c r="AA126" s="27">
        <f t="shared" si="131"/>
        <v>0.6635857703168524</v>
      </c>
      <c r="AB126" s="27">
        <f t="shared" si="132"/>
        <v>0.82321663751450291</v>
      </c>
    </row>
    <row r="127" spans="1:28" x14ac:dyDescent="0.2">
      <c r="A127" t="str">
        <f t="shared" si="124"/>
        <v>33 Protective service occupations</v>
      </c>
      <c r="B127" s="27">
        <f t="shared" si="125"/>
        <v>0.35237849006634026</v>
      </c>
      <c r="C127" s="27">
        <f t="shared" si="125"/>
        <v>0.32937051108062754</v>
      </c>
      <c r="D127" s="27">
        <f t="shared" si="125"/>
        <v>0.95676018510527694</v>
      </c>
      <c r="E127" s="27">
        <f t="shared" si="125"/>
        <v>0.83079417206448269</v>
      </c>
      <c r="F127" s="27">
        <f t="shared" si="126"/>
        <v>1.7875543571697596</v>
      </c>
      <c r="L127" t="str">
        <f t="shared" si="127"/>
        <v>33 Protective service occupations</v>
      </c>
      <c r="M127" s="27">
        <f t="shared" si="128"/>
        <v>0.17520545658306563</v>
      </c>
      <c r="N127" s="27">
        <f t="shared" si="128"/>
        <v>0.2009865778486275</v>
      </c>
      <c r="O127" s="27">
        <f t="shared" si="128"/>
        <v>0.60482596578484848</v>
      </c>
      <c r="P127" s="27">
        <f t="shared" si="128"/>
        <v>0.35550586409276086</v>
      </c>
      <c r="Q127" s="27">
        <f t="shared" si="129"/>
        <v>0.96033182987760934</v>
      </c>
      <c r="W127" t="str">
        <f t="shared" si="130"/>
        <v>33 Protective service occupations</v>
      </c>
      <c r="X127" s="27">
        <f t="shared" si="131"/>
        <v>0.17717303348326319</v>
      </c>
      <c r="Y127" s="27">
        <f t="shared" si="131"/>
        <v>0.12838393323201402</v>
      </c>
      <c r="Z127" s="27">
        <f t="shared" si="131"/>
        <v>0.35193421932042002</v>
      </c>
      <c r="AA127" s="27">
        <f t="shared" si="131"/>
        <v>0.47528830797171628</v>
      </c>
      <c r="AB127" s="27">
        <f t="shared" si="132"/>
        <v>0.8272225272921363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0.46051418996363136</v>
      </c>
      <c r="C128" s="27">
        <f t="shared" si="125"/>
        <v>0.69808263424484451</v>
      </c>
      <c r="D128" s="27">
        <f t="shared" si="125"/>
        <v>-0.622477718967545</v>
      </c>
      <c r="E128" s="27">
        <f t="shared" si="125"/>
        <v>0.60755035417676773</v>
      </c>
      <c r="F128" s="27">
        <f t="shared" si="126"/>
        <v>-1.4927364790777276E-2</v>
      </c>
      <c r="L128" t="str">
        <f t="shared" si="127"/>
        <v>34 Culture, media and sports occupations</v>
      </c>
      <c r="M128" s="27">
        <f t="shared" si="128"/>
        <v>0.32274699886122837</v>
      </c>
      <c r="N128" s="27">
        <f t="shared" si="128"/>
        <v>0.13399228717017531</v>
      </c>
      <c r="O128" s="27">
        <f t="shared" si="128"/>
        <v>-0.44055791074894657</v>
      </c>
      <c r="P128" s="27">
        <f t="shared" si="128"/>
        <v>0.14014104921603288</v>
      </c>
      <c r="Q128" s="27">
        <f t="shared" si="129"/>
        <v>-0.30041686153291369</v>
      </c>
      <c r="W128" t="str">
        <f t="shared" si="130"/>
        <v>34 Culture, media and sports occupations</v>
      </c>
      <c r="X128" s="27">
        <f t="shared" si="131"/>
        <v>0.13776719110240876</v>
      </c>
      <c r="Y128" s="27">
        <f t="shared" si="131"/>
        <v>0.56409034707466299</v>
      </c>
      <c r="Z128" s="27">
        <f t="shared" si="131"/>
        <v>-0.18191980821860021</v>
      </c>
      <c r="AA128" s="27">
        <f t="shared" si="131"/>
        <v>0.46740930496073796</v>
      </c>
      <c r="AB128" s="27">
        <f t="shared" si="132"/>
        <v>0.28548949674213775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0.6364602337253551</v>
      </c>
      <c r="C129" s="27">
        <f t="shared" si="125"/>
        <v>1.7243820226305857</v>
      </c>
      <c r="D129" s="27">
        <f t="shared" si="125"/>
        <v>-1.1499919338377111</v>
      </c>
      <c r="E129" s="27">
        <f t="shared" si="125"/>
        <v>1.3319952980817256</v>
      </c>
      <c r="F129" s="27">
        <f t="shared" si="126"/>
        <v>0.18200336424401442</v>
      </c>
      <c r="L129" t="str">
        <f t="shared" si="127"/>
        <v>35 Business and public service associate professionals</v>
      </c>
      <c r="M129" s="27">
        <f t="shared" si="128"/>
        <v>0.24483208759005315</v>
      </c>
      <c r="N129" s="27">
        <f t="shared" si="128"/>
        <v>0.93586311940705968</v>
      </c>
      <c r="O129" s="27">
        <f t="shared" si="128"/>
        <v>-1.0468555184938637</v>
      </c>
      <c r="P129" s="27">
        <f t="shared" si="128"/>
        <v>-3.4643816360501845E-2</v>
      </c>
      <c r="Q129" s="27">
        <f t="shared" si="129"/>
        <v>-1.0814993348543656</v>
      </c>
      <c r="W129" t="str">
        <f t="shared" si="130"/>
        <v>35 Business and public service associate professionals</v>
      </c>
      <c r="X129" s="27">
        <f t="shared" si="131"/>
        <v>0.39162814613527175</v>
      </c>
      <c r="Y129" s="27">
        <f t="shared" si="131"/>
        <v>0.78851890322354556</v>
      </c>
      <c r="Z129" s="27">
        <f t="shared" si="131"/>
        <v>-0.10313641534387585</v>
      </c>
      <c r="AA129" s="27">
        <f t="shared" si="131"/>
        <v>1.3666391144423162</v>
      </c>
      <c r="AB129" s="27">
        <f t="shared" si="132"/>
        <v>1.2635026990984404</v>
      </c>
    </row>
    <row r="130" spans="1:28" x14ac:dyDescent="0.2">
      <c r="A130" t="str">
        <f t="shared" si="124"/>
        <v>41 Administrative occupations</v>
      </c>
      <c r="B130" s="27">
        <f t="shared" si="125"/>
        <v>-2.7863918382681092</v>
      </c>
      <c r="C130" s="27">
        <f t="shared" si="125"/>
        <v>3.0942778136359195</v>
      </c>
      <c r="D130" s="27">
        <f t="shared" si="125"/>
        <v>-3.2383009830259155</v>
      </c>
      <c r="E130" s="27">
        <f t="shared" si="125"/>
        <v>-1.0016375645219853</v>
      </c>
      <c r="F130" s="27">
        <f t="shared" si="126"/>
        <v>-4.2399385475479008</v>
      </c>
      <c r="L130" t="str">
        <f t="shared" si="127"/>
        <v>41 Administrative occupations</v>
      </c>
      <c r="M130" s="27">
        <f t="shared" si="128"/>
        <v>-1.0038620759371781</v>
      </c>
      <c r="N130" s="27">
        <f t="shared" si="128"/>
        <v>2.9406838755631348</v>
      </c>
      <c r="O130" s="27">
        <f t="shared" si="128"/>
        <v>-0.58909508994221227</v>
      </c>
      <c r="P130" s="27">
        <f t="shared" si="128"/>
        <v>1.8557027490102804</v>
      </c>
      <c r="Q130" s="27">
        <f t="shared" si="129"/>
        <v>1.2666076590680682</v>
      </c>
      <c r="W130" t="str">
        <f t="shared" si="130"/>
        <v>41 Administrative occupations</v>
      </c>
      <c r="X130" s="27">
        <f t="shared" si="131"/>
        <v>-1.7825297623310519</v>
      </c>
      <c r="Y130" s="27">
        <f t="shared" si="131"/>
        <v>0.15359393807277399</v>
      </c>
      <c r="Z130" s="27">
        <f t="shared" si="131"/>
        <v>-2.6492058930836002</v>
      </c>
      <c r="AA130" s="27">
        <f t="shared" si="131"/>
        <v>-2.8573403135324114</v>
      </c>
      <c r="AB130" s="27">
        <f t="shared" si="132"/>
        <v>-5.5065462066160116</v>
      </c>
    </row>
    <row r="131" spans="1:28" x14ac:dyDescent="0.2">
      <c r="A131" t="str">
        <f t="shared" si="124"/>
        <v>42 Secretarial and related occupations</v>
      </c>
      <c r="B131" s="27">
        <f t="shared" si="125"/>
        <v>-1.5976744207425213</v>
      </c>
      <c r="C131" s="27">
        <f t="shared" si="125"/>
        <v>-2.9233938635842449E-2</v>
      </c>
      <c r="D131" s="27">
        <f t="shared" si="125"/>
        <v>0.83999841124546393</v>
      </c>
      <c r="E131" s="27">
        <f t="shared" si="125"/>
        <v>-2.0240178712112424</v>
      </c>
      <c r="F131" s="27">
        <f t="shared" si="126"/>
        <v>-1.1840194599657785</v>
      </c>
      <c r="L131" t="str">
        <f t="shared" si="127"/>
        <v>42 Secretarial and related occupations</v>
      </c>
      <c r="M131" s="27">
        <f t="shared" si="128"/>
        <v>-0.26736357305783109</v>
      </c>
      <c r="N131" s="27">
        <f t="shared" si="128"/>
        <v>-6.0488077978356758E-3</v>
      </c>
      <c r="O131" s="27">
        <f t="shared" si="128"/>
        <v>0.24036639708857144</v>
      </c>
      <c r="P131" s="27">
        <f t="shared" si="128"/>
        <v>0.22735685846250009</v>
      </c>
      <c r="Q131" s="27">
        <f t="shared" si="129"/>
        <v>0.46772325555107153</v>
      </c>
      <c r="W131" t="str">
        <f t="shared" si="130"/>
        <v>42 Secretarial and related occupations</v>
      </c>
      <c r="X131" s="27">
        <f t="shared" si="131"/>
        <v>-1.330310847684693</v>
      </c>
      <c r="Y131" s="27">
        <f t="shared" si="131"/>
        <v>-2.3185130838001555E-2</v>
      </c>
      <c r="Z131" s="27">
        <f t="shared" si="131"/>
        <v>0.59963201415688694</v>
      </c>
      <c r="AA131" s="27">
        <f t="shared" si="131"/>
        <v>-2.2513747296737359</v>
      </c>
      <c r="AB131" s="27">
        <f t="shared" si="132"/>
        <v>-1.6517427155168489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-0.6657734876346062</v>
      </c>
      <c r="C132" s="27">
        <f t="shared" si="125"/>
        <v>-1.7458512750948207</v>
      </c>
      <c r="D132" s="27">
        <f t="shared" si="125"/>
        <v>8.9776245305668745E-2</v>
      </c>
      <c r="E132" s="27">
        <f t="shared" si="125"/>
        <v>0.5268838195809904</v>
      </c>
      <c r="F132" s="27">
        <f t="shared" si="126"/>
        <v>0.61666006488665914</v>
      </c>
      <c r="L132" t="str">
        <f t="shared" si="127"/>
        <v>51 Skilled agricultural and related trades</v>
      </c>
      <c r="M132" s="27">
        <f t="shared" si="128"/>
        <v>-1.1987367251337231</v>
      </c>
      <c r="N132" s="27">
        <f t="shared" si="128"/>
        <v>-1.0417666504722209</v>
      </c>
      <c r="O132" s="27">
        <f t="shared" si="128"/>
        <v>-1.7017056685455501E-3</v>
      </c>
      <c r="P132" s="27">
        <f t="shared" si="128"/>
        <v>0.21893584470677485</v>
      </c>
      <c r="Q132" s="27">
        <f t="shared" si="129"/>
        <v>0.2172341390382293</v>
      </c>
      <c r="W132" t="str">
        <f t="shared" si="130"/>
        <v>51 Skilled agricultural and related trades</v>
      </c>
      <c r="X132" s="27">
        <f t="shared" si="131"/>
        <v>0.532963237499118</v>
      </c>
      <c r="Y132" s="27">
        <f t="shared" si="131"/>
        <v>-0.70408462462257959</v>
      </c>
      <c r="Z132" s="27">
        <f t="shared" si="131"/>
        <v>9.1477950974203193E-2</v>
      </c>
      <c r="AA132" s="27">
        <f t="shared" si="131"/>
        <v>0.30794797487421821</v>
      </c>
      <c r="AB132" s="27">
        <f t="shared" si="132"/>
        <v>0.3994259258484214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-0.90312428130039279</v>
      </c>
      <c r="C133" s="27">
        <f t="shared" si="125"/>
        <v>-1.1677109435314392</v>
      </c>
      <c r="D133" s="27">
        <f t="shared" si="125"/>
        <v>-0.34163362881942305</v>
      </c>
      <c r="E133" s="27">
        <f t="shared" si="125"/>
        <v>-0.9352266786378074</v>
      </c>
      <c r="F133" s="27">
        <f t="shared" si="126"/>
        <v>-1.2768603074572304</v>
      </c>
      <c r="L133" t="str">
        <f t="shared" si="127"/>
        <v>52 Skilled metal, electrical and electronic trades</v>
      </c>
      <c r="M133" s="27">
        <f t="shared" si="128"/>
        <v>-1.0352061345980061</v>
      </c>
      <c r="N133" s="27">
        <f t="shared" si="128"/>
        <v>-1.0928188486037946</v>
      </c>
      <c r="O133" s="27">
        <f t="shared" si="128"/>
        <v>-0.75937592277412769</v>
      </c>
      <c r="P133" s="27">
        <f t="shared" si="128"/>
        <v>-1.1508945627185625</v>
      </c>
      <c r="Q133" s="27">
        <f t="shared" si="129"/>
        <v>-1.9102704854926902</v>
      </c>
      <c r="W133" t="str">
        <f t="shared" si="130"/>
        <v>52 Skilled metal, electrical and electronic trades</v>
      </c>
      <c r="X133" s="27">
        <f t="shared" si="131"/>
        <v>0.13208185329759364</v>
      </c>
      <c r="Y133" s="27">
        <f t="shared" si="131"/>
        <v>-7.4892094927653918E-2</v>
      </c>
      <c r="Z133" s="27">
        <f t="shared" si="131"/>
        <v>0.41774229395471962</v>
      </c>
      <c r="AA133" s="27">
        <f t="shared" si="131"/>
        <v>0.21566788408075288</v>
      </c>
      <c r="AB133" s="27">
        <f t="shared" si="132"/>
        <v>0.6334101780354725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-1.3250134145292058</v>
      </c>
      <c r="C134" s="27">
        <f t="shared" si="125"/>
        <v>-2.0358701343645755</v>
      </c>
      <c r="D134" s="27">
        <f t="shared" si="125"/>
        <v>-0.1154733046203944</v>
      </c>
      <c r="E134" s="27">
        <f t="shared" si="125"/>
        <v>-1.6439244204895793</v>
      </c>
      <c r="F134" s="27">
        <f t="shared" si="126"/>
        <v>-1.7593977251099737</v>
      </c>
      <c r="L134" t="str">
        <f t="shared" si="127"/>
        <v>53 Skilled construction and building trades</v>
      </c>
      <c r="M134" s="27">
        <f t="shared" si="128"/>
        <v>-1.3355439439210635</v>
      </c>
      <c r="N134" s="27">
        <f t="shared" si="128"/>
        <v>-2.141128621761025</v>
      </c>
      <c r="O134" s="27">
        <f t="shared" si="128"/>
        <v>-0.10190458230225552</v>
      </c>
      <c r="P134" s="27">
        <f t="shared" si="128"/>
        <v>-1.670893168457809</v>
      </c>
      <c r="Q134" s="27">
        <f t="shared" si="129"/>
        <v>-1.7727977507600645</v>
      </c>
      <c r="W134" t="str">
        <f t="shared" si="130"/>
        <v>53 Skilled construction and building trades</v>
      </c>
      <c r="X134" s="27">
        <f t="shared" si="131"/>
        <v>1.0530529391869575E-2</v>
      </c>
      <c r="Y134" s="27">
        <f t="shared" si="131"/>
        <v>0.10525848739644614</v>
      </c>
      <c r="Z134" s="27">
        <f t="shared" si="131"/>
        <v>-1.3568722318135273E-2</v>
      </c>
      <c r="AA134" s="27">
        <f t="shared" si="131"/>
        <v>2.6968747968230178E-2</v>
      </c>
      <c r="AB134" s="27">
        <f t="shared" si="132"/>
        <v>1.3400025650094904E-2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-2.0370721305834447</v>
      </c>
      <c r="C135" s="27">
        <f t="shared" si="125"/>
        <v>-0.12662426811383298</v>
      </c>
      <c r="D135" s="27">
        <f t="shared" si="125"/>
        <v>-0.44418914317865443</v>
      </c>
      <c r="E135" s="27">
        <f t="shared" si="125"/>
        <v>-0.33090644976169337</v>
      </c>
      <c r="F135" s="27">
        <f t="shared" si="126"/>
        <v>-0.7750955929403478</v>
      </c>
      <c r="L135" t="str">
        <f t="shared" si="127"/>
        <v>54 Textiles, printing and other skilled trades</v>
      </c>
      <c r="M135" s="27">
        <f t="shared" si="128"/>
        <v>-1.530445396689454</v>
      </c>
      <c r="N135" s="27">
        <f t="shared" si="128"/>
        <v>-0.25485490708989911</v>
      </c>
      <c r="O135" s="27">
        <f t="shared" si="128"/>
        <v>-0.33235879778388533</v>
      </c>
      <c r="P135" s="27">
        <f t="shared" si="128"/>
        <v>-0.33571678564840468</v>
      </c>
      <c r="Q135" s="27">
        <f t="shared" si="129"/>
        <v>-0.66807558343229001</v>
      </c>
      <c r="W135" t="str">
        <f t="shared" si="130"/>
        <v>54 Textiles, printing and other skilled trades</v>
      </c>
      <c r="X135" s="27">
        <f t="shared" si="131"/>
        <v>-0.50662673389400581</v>
      </c>
      <c r="Y135" s="27">
        <f t="shared" si="131"/>
        <v>0.12823063897607856</v>
      </c>
      <c r="Z135" s="27">
        <f t="shared" si="131"/>
        <v>-0.11183034539477177</v>
      </c>
      <c r="AA135" s="27">
        <f t="shared" si="131"/>
        <v>4.8103358866979917E-3</v>
      </c>
      <c r="AB135" s="27">
        <f t="shared" si="132"/>
        <v>-0.10702000950807378</v>
      </c>
    </row>
    <row r="136" spans="1:28" x14ac:dyDescent="0.2">
      <c r="A136" t="str">
        <f t="shared" si="124"/>
        <v>61 Caring personal service occupations</v>
      </c>
      <c r="B136" s="27">
        <f t="shared" si="125"/>
        <v>-2.4079545018555599</v>
      </c>
      <c r="C136" s="27">
        <f t="shared" si="125"/>
        <v>-0.63561425962225115</v>
      </c>
      <c r="D136" s="27">
        <f t="shared" si="125"/>
        <v>2.356225499422127</v>
      </c>
      <c r="E136" s="27">
        <f t="shared" si="125"/>
        <v>3.3369375299371455</v>
      </c>
      <c r="F136" s="27">
        <f t="shared" si="126"/>
        <v>5.6931630293592725</v>
      </c>
      <c r="L136" t="str">
        <f t="shared" si="127"/>
        <v>61 Caring personal service occupations</v>
      </c>
      <c r="M136" s="27">
        <f t="shared" si="128"/>
        <v>-7.5811220330503026E-2</v>
      </c>
      <c r="N136" s="27">
        <f t="shared" si="128"/>
        <v>-0.10804753748359097</v>
      </c>
      <c r="O136" s="27">
        <f t="shared" si="128"/>
        <v>0.98984697579494885</v>
      </c>
      <c r="P136" s="27">
        <f t="shared" si="128"/>
        <v>0.86687904009869854</v>
      </c>
      <c r="Q136" s="27">
        <f t="shared" si="129"/>
        <v>1.8567260158936474</v>
      </c>
      <c r="W136" t="str">
        <f t="shared" si="130"/>
        <v>61 Caring personal service occupations</v>
      </c>
      <c r="X136" s="27">
        <f t="shared" si="131"/>
        <v>-2.3321432815250276</v>
      </c>
      <c r="Y136" s="27">
        <f t="shared" si="131"/>
        <v>-0.52756672213867262</v>
      </c>
      <c r="Z136" s="27">
        <f t="shared" si="131"/>
        <v>1.3663785236271693</v>
      </c>
      <c r="AA136" s="27">
        <f t="shared" si="131"/>
        <v>2.4700584898384896</v>
      </c>
      <c r="AB136" s="27">
        <f t="shared" si="132"/>
        <v>3.8364370134656589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0.6877754556908382</v>
      </c>
      <c r="C137" s="27">
        <f t="shared" si="125"/>
        <v>-0.71992893882955933</v>
      </c>
      <c r="D137" s="27">
        <f t="shared" si="125"/>
        <v>-0.53242266591910337</v>
      </c>
      <c r="E137" s="27">
        <f t="shared" si="125"/>
        <v>-0.19493841876341378</v>
      </c>
      <c r="F137" s="27">
        <f t="shared" si="126"/>
        <v>-0.72736108468251714</v>
      </c>
      <c r="L137" t="str">
        <f t="shared" si="127"/>
        <v>62 Leisure, travel and related personal service occupations</v>
      </c>
      <c r="M137" s="27">
        <f t="shared" si="128"/>
        <v>0.2024533406380673</v>
      </c>
      <c r="N137" s="27">
        <f t="shared" si="128"/>
        <v>0.15048079814878657</v>
      </c>
      <c r="O137" s="27">
        <f t="shared" si="128"/>
        <v>-2.1466962656785604E-2</v>
      </c>
      <c r="P137" s="27">
        <f t="shared" si="128"/>
        <v>0.28242766476273573</v>
      </c>
      <c r="Q137" s="27">
        <f t="shared" si="129"/>
        <v>0.26096070210595013</v>
      </c>
      <c r="W137" t="str">
        <f t="shared" si="130"/>
        <v>62 Leisure, travel and related personal service occupations</v>
      </c>
      <c r="X137" s="27">
        <f t="shared" si="131"/>
        <v>0.48532211505277445</v>
      </c>
      <c r="Y137" s="27">
        <f t="shared" si="131"/>
        <v>-0.87040973697834101</v>
      </c>
      <c r="Z137" s="27">
        <f t="shared" si="131"/>
        <v>-0.51095570326232398</v>
      </c>
      <c r="AA137" s="27">
        <f t="shared" si="131"/>
        <v>-0.47736608352615573</v>
      </c>
      <c r="AB137" s="27">
        <f t="shared" si="132"/>
        <v>-0.98832178678847971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-7.8002944340714198E-2</v>
      </c>
      <c r="C138" s="27">
        <f t="shared" si="125"/>
        <v>0.12248077881461789</v>
      </c>
      <c r="D138" s="27">
        <f t="shared" si="125"/>
        <v>-0.1046906869841015</v>
      </c>
      <c r="E138" s="27">
        <f t="shared" si="125"/>
        <v>4.0922290168309505E-2</v>
      </c>
      <c r="F138" s="27">
        <f t="shared" si="126"/>
        <v>-6.3768396815791994E-2</v>
      </c>
      <c r="L138" t="str">
        <f t="shared" si="127"/>
        <v>63 Community and civil enforcement occupations</v>
      </c>
      <c r="M138" s="27">
        <f t="shared" si="128"/>
        <v>-0.10442315621016696</v>
      </c>
      <c r="N138" s="27">
        <f t="shared" si="128"/>
        <v>0.13438281452269019</v>
      </c>
      <c r="O138" s="27">
        <f t="shared" si="128"/>
        <v>-0.13159183410873004</v>
      </c>
      <c r="P138" s="27">
        <f t="shared" si="128"/>
        <v>4.4228359949958662E-2</v>
      </c>
      <c r="Q138" s="27">
        <f t="shared" si="129"/>
        <v>-8.7363474158771381E-2</v>
      </c>
      <c r="W138" t="str">
        <f t="shared" si="130"/>
        <v>63 Community and civil enforcement occupations</v>
      </c>
      <c r="X138" s="27">
        <f t="shared" si="131"/>
        <v>2.6420211869452939E-2</v>
      </c>
      <c r="Y138" s="27">
        <f t="shared" si="131"/>
        <v>-1.1902035708072814E-2</v>
      </c>
      <c r="Z138" s="27">
        <f t="shared" si="131"/>
        <v>2.6901147124628488E-2</v>
      </c>
      <c r="AA138" s="27">
        <f t="shared" si="131"/>
        <v>-3.306069781648352E-3</v>
      </c>
      <c r="AB138" s="27">
        <f t="shared" si="132"/>
        <v>2.3595077342980136E-2</v>
      </c>
    </row>
    <row r="139" spans="1:28" x14ac:dyDescent="0.2">
      <c r="A139" t="str">
        <f t="shared" si="124"/>
        <v>71 Sales occupations</v>
      </c>
      <c r="B139" s="27">
        <f t="shared" si="125"/>
        <v>-1.8408201546985943</v>
      </c>
      <c r="C139" s="27">
        <f t="shared" si="125"/>
        <v>-1.1567508078518998</v>
      </c>
      <c r="D139" s="27">
        <f t="shared" si="125"/>
        <v>-2.5945614453957191</v>
      </c>
      <c r="E139" s="27">
        <f t="shared" si="125"/>
        <v>-1.3330964654834503</v>
      </c>
      <c r="F139" s="27">
        <f t="shared" si="126"/>
        <v>-3.9276579108791694</v>
      </c>
      <c r="L139" t="str">
        <f t="shared" si="127"/>
        <v>71 Sales occupations</v>
      </c>
      <c r="M139" s="27">
        <f t="shared" si="128"/>
        <v>0.59881903583672802</v>
      </c>
      <c r="N139" s="27">
        <f t="shared" si="128"/>
        <v>-0.6248029568595701</v>
      </c>
      <c r="O139" s="27">
        <f t="shared" si="128"/>
        <v>-0.83952153239386185</v>
      </c>
      <c r="P139" s="27">
        <f t="shared" si="128"/>
        <v>-0.16148732484361084</v>
      </c>
      <c r="Q139" s="27">
        <f t="shared" si="129"/>
        <v>-1.0010088572374727</v>
      </c>
      <c r="W139" t="str">
        <f t="shared" si="130"/>
        <v>71 Sales occupations</v>
      </c>
      <c r="X139" s="27">
        <f t="shared" si="131"/>
        <v>-2.4396391905353099</v>
      </c>
      <c r="Y139" s="27">
        <f t="shared" si="131"/>
        <v>-0.5319478509923492</v>
      </c>
      <c r="Z139" s="27">
        <f t="shared" si="131"/>
        <v>-1.7550399130018324</v>
      </c>
      <c r="AA139" s="27">
        <f t="shared" si="131"/>
        <v>-1.1716091406398519</v>
      </c>
      <c r="AB139" s="27">
        <f t="shared" si="132"/>
        <v>-2.9266490536416843</v>
      </c>
    </row>
    <row r="140" spans="1:28" x14ac:dyDescent="0.2">
      <c r="A140" t="str">
        <f t="shared" si="124"/>
        <v>72 Customer service occupations</v>
      </c>
      <c r="B140" s="27">
        <f t="shared" si="125"/>
        <v>-5.9030144923304384E-2</v>
      </c>
      <c r="C140" s="27">
        <f t="shared" si="125"/>
        <v>0.52434840551231598</v>
      </c>
      <c r="D140" s="27">
        <f t="shared" si="125"/>
        <v>2.4802916367990484</v>
      </c>
      <c r="E140" s="27">
        <f t="shared" si="125"/>
        <v>1.83199712966554</v>
      </c>
      <c r="F140" s="27">
        <f t="shared" si="126"/>
        <v>4.3122887664645884</v>
      </c>
      <c r="L140" t="str">
        <f t="shared" si="127"/>
        <v>72 Customer service occupations</v>
      </c>
      <c r="M140" s="27">
        <f t="shared" si="128"/>
        <v>-0.42842690749640022</v>
      </c>
      <c r="N140" s="27">
        <f t="shared" si="128"/>
        <v>0.66284118211159715</v>
      </c>
      <c r="O140" s="27">
        <f t="shared" si="128"/>
        <v>1.5165053605701342</v>
      </c>
      <c r="P140" s="27">
        <f t="shared" si="128"/>
        <v>1.1476218471958033</v>
      </c>
      <c r="Q140" s="27">
        <f t="shared" si="129"/>
        <v>2.6641272077659375</v>
      </c>
      <c r="W140" t="str">
        <f t="shared" si="130"/>
        <v>72 Customer service occupations</v>
      </c>
      <c r="X140" s="27">
        <f t="shared" si="131"/>
        <v>0.36939676257308562</v>
      </c>
      <c r="Y140" s="27">
        <f t="shared" si="131"/>
        <v>-0.13849277659928649</v>
      </c>
      <c r="Z140" s="27">
        <f t="shared" si="131"/>
        <v>0.96378627622892132</v>
      </c>
      <c r="AA140" s="27">
        <f t="shared" si="131"/>
        <v>0.68437528246973045</v>
      </c>
      <c r="AB140" s="27">
        <f t="shared" si="132"/>
        <v>1.6481615586986518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-1.3423426500646976</v>
      </c>
      <c r="C141" s="27">
        <f t="shared" si="125"/>
        <v>-1.3035904931240871</v>
      </c>
      <c r="D141" s="27">
        <f t="shared" si="125"/>
        <v>2.5995301192506268</v>
      </c>
      <c r="E141" s="27">
        <f t="shared" si="125"/>
        <v>-0.9937899901351237</v>
      </c>
      <c r="F141" s="27">
        <f t="shared" si="126"/>
        <v>1.6057401291155031</v>
      </c>
      <c r="L141" t="str">
        <f t="shared" si="127"/>
        <v>81 Process, plant and machine operatives</v>
      </c>
      <c r="M141" s="27">
        <f t="shared" si="128"/>
        <v>-1.2964192248944268</v>
      </c>
      <c r="N141" s="27">
        <f t="shared" si="128"/>
        <v>-0.75643902486779879</v>
      </c>
      <c r="O141" s="27">
        <f t="shared" si="128"/>
        <v>1.6211816472584211</v>
      </c>
      <c r="P141" s="27">
        <f t="shared" si="128"/>
        <v>-0.83099053334698247</v>
      </c>
      <c r="Q141" s="27">
        <f t="shared" si="129"/>
        <v>0.79019111391143859</v>
      </c>
      <c r="W141" t="str">
        <f t="shared" si="130"/>
        <v>81 Process, plant and machine operatives</v>
      </c>
      <c r="X141" s="27">
        <f t="shared" si="131"/>
        <v>-4.5923425170265375E-2</v>
      </c>
      <c r="Y141" s="27">
        <f t="shared" si="131"/>
        <v>-0.54715146825627237</v>
      </c>
      <c r="Z141" s="27">
        <f t="shared" si="131"/>
        <v>0.97834847199221286</v>
      </c>
      <c r="AA141" s="27">
        <f t="shared" si="131"/>
        <v>-0.1627994567881732</v>
      </c>
      <c r="AB141" s="27">
        <f t="shared" si="132"/>
        <v>0.81554901520403966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-1.8316498015689451</v>
      </c>
      <c r="C142" s="27">
        <f t="shared" si="125"/>
        <v>-0.91317374052443334</v>
      </c>
      <c r="D142" s="27">
        <f t="shared" si="125"/>
        <v>0.71469612511692837</v>
      </c>
      <c r="E142" s="27">
        <f t="shared" si="125"/>
        <v>-0.43291108871572881</v>
      </c>
      <c r="F142" s="27">
        <f t="shared" si="126"/>
        <v>0.28178503640119956</v>
      </c>
      <c r="L142" t="str">
        <f t="shared" si="127"/>
        <v>82 Transport and mobile machine drivers and operatives</v>
      </c>
      <c r="M142" s="27">
        <f t="shared" si="128"/>
        <v>-1.6868265709592993</v>
      </c>
      <c r="N142" s="27">
        <f t="shared" si="128"/>
        <v>-0.91032462283589055</v>
      </c>
      <c r="O142" s="27">
        <f t="shared" si="128"/>
        <v>0.33644664704965166</v>
      </c>
      <c r="P142" s="27">
        <f t="shared" si="128"/>
        <v>-0.59983381584463125</v>
      </c>
      <c r="Q142" s="27">
        <f t="shared" si="129"/>
        <v>-0.26338716879497959</v>
      </c>
      <c r="W142" t="str">
        <f t="shared" si="130"/>
        <v>82 Transport and mobile machine drivers and operatives</v>
      </c>
      <c r="X142" s="27">
        <f t="shared" si="131"/>
        <v>-0.14482323060965441</v>
      </c>
      <c r="Y142" s="27">
        <f t="shared" si="131"/>
        <v>-2.8491176885236946E-3</v>
      </c>
      <c r="Z142" s="27">
        <f t="shared" si="131"/>
        <v>0.37824947806727871</v>
      </c>
      <c r="AA142" s="27">
        <f t="shared" si="131"/>
        <v>0.16692272712889311</v>
      </c>
      <c r="AB142" s="27">
        <f t="shared" si="132"/>
        <v>0.54517220519617182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-1.9855963968365362</v>
      </c>
      <c r="C143" s="27">
        <f t="shared" si="125"/>
        <v>-0.85688807099039543</v>
      </c>
      <c r="D143" s="27">
        <f t="shared" si="125"/>
        <v>-1.4379631012411238</v>
      </c>
      <c r="E143" s="27">
        <f t="shared" si="125"/>
        <v>-0.51542406415993902</v>
      </c>
      <c r="F143" s="27">
        <f t="shared" si="126"/>
        <v>-1.9533871654010628</v>
      </c>
      <c r="L143" t="str">
        <f t="shared" si="127"/>
        <v>91 Elementary trades and related occupations</v>
      </c>
      <c r="M143" s="27">
        <f t="shared" si="128"/>
        <v>-1.5223679243436328</v>
      </c>
      <c r="N143" s="27">
        <f t="shared" si="128"/>
        <v>-0.34247668173971935</v>
      </c>
      <c r="O143" s="27">
        <f t="shared" si="128"/>
        <v>-1.0872314892680057</v>
      </c>
      <c r="P143" s="27">
        <f t="shared" si="128"/>
        <v>-0.38555174560910999</v>
      </c>
      <c r="Q143" s="27">
        <f t="shared" si="129"/>
        <v>-1.4727832348771157</v>
      </c>
      <c r="W143" t="str">
        <f t="shared" si="130"/>
        <v>91 Elementary trades and related occupations</v>
      </c>
      <c r="X143" s="27">
        <f t="shared" si="131"/>
        <v>-0.46322847249291765</v>
      </c>
      <c r="Y143" s="27">
        <f t="shared" si="131"/>
        <v>-0.51441138925067476</v>
      </c>
      <c r="Z143" s="27">
        <f t="shared" si="131"/>
        <v>-0.35073161197311453</v>
      </c>
      <c r="AA143" s="27">
        <f t="shared" si="131"/>
        <v>-0.1298723185508337</v>
      </c>
      <c r="AB143" s="27">
        <f t="shared" si="132"/>
        <v>-0.48060393052394823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-5.1467090048140989</v>
      </c>
      <c r="C144" s="27">
        <f t="shared" si="125"/>
        <v>-3.8794877200981048</v>
      </c>
      <c r="D144" s="27">
        <f t="shared" si="125"/>
        <v>0.20510550457773036</v>
      </c>
      <c r="E144" s="27">
        <f t="shared" si="125"/>
        <v>-2.5605365810246283</v>
      </c>
      <c r="F144" s="27">
        <f t="shared" si="126"/>
        <v>-2.355431076446898</v>
      </c>
      <c r="L144" t="str">
        <f t="shared" si="127"/>
        <v>92 Elementary administration and service occupations</v>
      </c>
      <c r="M144" s="27">
        <f t="shared" si="128"/>
        <v>-3.3126182266560456</v>
      </c>
      <c r="N144" s="27">
        <f t="shared" si="128"/>
        <v>-0.88283189656839767</v>
      </c>
      <c r="O144" s="27">
        <f t="shared" si="128"/>
        <v>1.3154210645002671</v>
      </c>
      <c r="P144" s="27">
        <f t="shared" si="128"/>
        <v>-0.80714146374225848</v>
      </c>
      <c r="Q144" s="27">
        <f t="shared" si="129"/>
        <v>0.5082796007580086</v>
      </c>
      <c r="W144" t="str">
        <f t="shared" si="130"/>
        <v>92 Elementary administration and service occupations</v>
      </c>
      <c r="X144" s="27">
        <f t="shared" si="131"/>
        <v>-1.8340907781579467</v>
      </c>
      <c r="Y144" s="27">
        <f t="shared" si="131"/>
        <v>-2.9966558235297747</v>
      </c>
      <c r="Z144" s="27">
        <f t="shared" si="131"/>
        <v>-1.1103155599224515</v>
      </c>
      <c r="AA144" s="27">
        <f t="shared" si="131"/>
        <v>-1.7533951172824267</v>
      </c>
      <c r="AB144" s="27">
        <f t="shared" si="132"/>
        <v>-2.8637106772048782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-10.553999999999519</v>
      </c>
      <c r="C146" s="29">
        <f t="shared" ref="C146" si="133">D35-C35</f>
        <v>0.82899999999960983</v>
      </c>
      <c r="D146" s="29">
        <f>E35-D35</f>
        <v>4.911999999999864</v>
      </c>
      <c r="E146" s="29">
        <f>F35-E35</f>
        <v>14.113000000000284</v>
      </c>
      <c r="F146" s="29">
        <f t="shared" ref="F146" si="134">F35-D35</f>
        <v>19.025000000000148</v>
      </c>
      <c r="L146" s="24" t="str">
        <f>L35</f>
        <v>All occupations</v>
      </c>
      <c r="M146" s="29">
        <f>N35-M35</f>
        <v>-7.5655774763367845</v>
      </c>
      <c r="N146" s="29">
        <f t="shared" ref="N146" si="135">O35-N35</f>
        <v>1.3634510854465987</v>
      </c>
      <c r="O146" s="29">
        <f>P35-O35</f>
        <v>1.6852942192656997</v>
      </c>
      <c r="P146" s="29">
        <f>Q35-P35</f>
        <v>4.9328481718324895</v>
      </c>
      <c r="Q146" s="29">
        <f t="shared" ref="Q146" si="136">Q35-O35</f>
        <v>6.6181423910981891</v>
      </c>
      <c r="W146" s="24" t="str">
        <f>W35</f>
        <v>All occupations</v>
      </c>
      <c r="X146" s="29">
        <f>Y35-X35</f>
        <v>-2.988422523662905</v>
      </c>
      <c r="Y146" s="29">
        <f t="shared" ref="Y146" si="137">Z35-Y35</f>
        <v>-0.53445108544696041</v>
      </c>
      <c r="Z146" s="29">
        <f>AA35-Z35</f>
        <v>3.2267057807345054</v>
      </c>
      <c r="AA146" s="29">
        <f>AB35-AA35</f>
        <v>9.1801518281672259</v>
      </c>
      <c r="AB146" s="29">
        <f t="shared" ref="AB146" si="138">AB35-Z35</f>
        <v>12.406857608901731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24.523954185559763</v>
      </c>
      <c r="C153" s="11">
        <f t="shared" ref="C153:F153" si="143">C8</f>
        <v>27.606173048612519</v>
      </c>
      <c r="D153" s="11">
        <f t="shared" si="143"/>
        <v>29.620923152537905</v>
      </c>
      <c r="E153" s="11">
        <f t="shared" si="143"/>
        <v>27.336076034621513</v>
      </c>
      <c r="F153" s="11">
        <f t="shared" si="143"/>
        <v>29.996245465980628</v>
      </c>
      <c r="H153" s="40">
        <f>IF(D$151-B$151 &lt;&gt; 0,(EXP(LN(D153/B153)/(D$151-B$151))-1)*100,0)</f>
        <v>3.8488325551768288</v>
      </c>
      <c r="I153" s="40">
        <f>IF(F$151-D$151 &lt;&gt; 0,(EXP(LN(F153/D153)/(F$151-D$151))-1)*100,0)</f>
        <v>8.3976892963733007E-2</v>
      </c>
      <c r="L153" s="10" t="str">
        <f>L8</f>
        <v>11 Corporate managers and directors</v>
      </c>
      <c r="M153" s="11">
        <f>M8</f>
        <v>16.4903685814696</v>
      </c>
      <c r="N153" s="11">
        <f t="shared" ref="N153:Q153" si="144">N8</f>
        <v>18.053183023489094</v>
      </c>
      <c r="O153" s="11">
        <f t="shared" si="144"/>
        <v>19.322501653440405</v>
      </c>
      <c r="P153" s="11">
        <f t="shared" si="144"/>
        <v>17.102846487507456</v>
      </c>
      <c r="Q153" s="11">
        <f t="shared" si="144"/>
        <v>17.792062805353495</v>
      </c>
      <c r="S153" s="40">
        <f>IF(O$151-M$151 &lt;&gt; 0,(EXP(LN(O153/M153)/(O$151-M$151))-1)*100,0)</f>
        <v>3.2206520173662101</v>
      </c>
      <c r="T153" s="40">
        <f>IF(Q$151-O$151 &lt;&gt; 0,(EXP(LN(Q153/O153)/(Q$151-O$151))-1)*100,0)</f>
        <v>-0.54860866626230687</v>
      </c>
      <c r="W153" s="10" t="str">
        <f>W8</f>
        <v>11 Corporate managers and directors</v>
      </c>
      <c r="X153" s="11">
        <f>X8</f>
        <v>8.0335856040901206</v>
      </c>
      <c r="Y153" s="11">
        <f t="shared" ref="Y153:AB153" si="145">Y8</f>
        <v>9.5529900251234388</v>
      </c>
      <c r="Z153" s="11">
        <f t="shared" si="145"/>
        <v>10.29842149909749</v>
      </c>
      <c r="AA153" s="11">
        <f t="shared" si="145"/>
        <v>10.233229547114108</v>
      </c>
      <c r="AB153" s="11">
        <f t="shared" si="145"/>
        <v>12.204182660627097</v>
      </c>
      <c r="AD153" s="40">
        <f>IF(Z$151-X$151 &lt;&gt; 0,(EXP(LN(Z153/X153)/(Z$151-X$151))-1)*100,0)</f>
        <v>5.0926268035164091</v>
      </c>
      <c r="AE153" s="40">
        <f>IF(AB$151-Z$151 &lt;&gt; 0,(EXP(LN(AB153/Z153)/(AB$151-Z$151))-1)*100,0)</f>
        <v>1.1383511488220144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15.536789549843844</v>
      </c>
      <c r="C154" s="11">
        <f t="shared" ref="C154:F178" si="146">C9</f>
        <v>16.057660287979488</v>
      </c>
      <c r="D154" s="11">
        <f t="shared" si="146"/>
        <v>15.961204425249392</v>
      </c>
      <c r="E154" s="11">
        <f t="shared" si="146"/>
        <v>18.942260273802717</v>
      </c>
      <c r="F154" s="11">
        <f t="shared" si="146"/>
        <v>22.049987393637014</v>
      </c>
      <c r="H154" s="40">
        <f t="shared" ref="H154:H177" si="147">IF(D$151-B$151 &lt;&gt; 0,(EXP(LN(D154/B154)/(D$151-B$151))-1)*100,0)</f>
        <v>0.54046172320130204</v>
      </c>
      <c r="I154" s="40">
        <f t="shared" ref="I154:I180" si="148">IF(F$151-D$151 &lt;&gt; 0,(EXP(LN(F154/D154)/(F$151-D$151))-1)*100,0)</f>
        <v>2.1777132851555914</v>
      </c>
      <c r="L154" s="10" t="str">
        <f t="shared" ref="L154:Q154" si="149">L9</f>
        <v>12 Other managers and proprietors</v>
      </c>
      <c r="M154" s="11">
        <f t="shared" si="149"/>
        <v>9.0656544467693561</v>
      </c>
      <c r="N154" s="11">
        <f t="shared" si="149"/>
        <v>8.7580981786482859</v>
      </c>
      <c r="O154" s="11">
        <f t="shared" si="149"/>
        <v>8.8555035345814943</v>
      </c>
      <c r="P154" s="11">
        <f t="shared" si="149"/>
        <v>10.816132150898985</v>
      </c>
      <c r="Q154" s="11">
        <f t="shared" si="149"/>
        <v>12.467598667085131</v>
      </c>
      <c r="S154" s="40">
        <f t="shared" ref="S154:S177" si="150">IF(O$151-M$151 &lt;&gt; 0,(EXP(LN(O154/M154)/(O$151-M$151))-1)*100,0)</f>
        <v>-0.4679795960614852</v>
      </c>
      <c r="T154" s="40">
        <f t="shared" ref="T154:T177" si="151">IF(Q$151-O$151 &lt;&gt; 0,(EXP(LN(Q154/O154)/(Q$151-O$151))-1)*100,0)</f>
        <v>2.3068320523254915</v>
      </c>
      <c r="W154" s="10" t="str">
        <f t="shared" ref="W154:AB154" si="152">W9</f>
        <v>12 Other managers and proprietors</v>
      </c>
      <c r="X154" s="11">
        <f t="shared" si="152"/>
        <v>6.4711351030745226</v>
      </c>
      <c r="Y154" s="11">
        <f t="shared" si="152"/>
        <v>7.2995621093312035</v>
      </c>
      <c r="Z154" s="11">
        <f t="shared" si="152"/>
        <v>7.1057008906678636</v>
      </c>
      <c r="AA154" s="11">
        <f t="shared" si="152"/>
        <v>8.1261281229037579</v>
      </c>
      <c r="AB154" s="11">
        <f t="shared" si="152"/>
        <v>9.5823887265518373</v>
      </c>
      <c r="AD154" s="40">
        <f t="shared" ref="AD154:AD177" si="153">IF(Z$151-X$151 &lt;&gt; 0,(EXP(LN(Z154/X154)/(Z$151-X$151))-1)*100,0)</f>
        <v>1.888528721548699</v>
      </c>
      <c r="AE154" s="40">
        <f t="shared" ref="AE154:AE177" si="154">IF(AB$151-Z$151 &lt;&gt; 0,(EXP(LN(AB154/Z154)/(AB$151-Z$151))-1)*100,0)</f>
        <v>2.0135335260737852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17.560076443707022</v>
      </c>
      <c r="C155" s="11">
        <f t="shared" si="146"/>
        <v>19.632410373523701</v>
      </c>
      <c r="D155" s="11">
        <f t="shared" si="146"/>
        <v>21.147604743448646</v>
      </c>
      <c r="E155" s="11">
        <f t="shared" si="146"/>
        <v>22.223279203625999</v>
      </c>
      <c r="F155" s="11">
        <f t="shared" si="146"/>
        <v>24.832903190124789</v>
      </c>
      <c r="H155" s="40">
        <f t="shared" si="147"/>
        <v>3.7879553934415666</v>
      </c>
      <c r="I155" s="40">
        <f t="shared" si="148"/>
        <v>1.0767076705201051</v>
      </c>
      <c r="L155" s="10" t="str">
        <f t="shared" ref="L155:Q155" si="155">L10</f>
        <v>21 Science, research, engineering and technology professionals</v>
      </c>
      <c r="M155" s="11">
        <f t="shared" si="155"/>
        <v>13.626910169341196</v>
      </c>
      <c r="N155" s="11">
        <f t="shared" si="155"/>
        <v>15.517964496539417</v>
      </c>
      <c r="O155" s="11">
        <f t="shared" si="155"/>
        <v>15.905141469486351</v>
      </c>
      <c r="P155" s="11">
        <f t="shared" si="155"/>
        <v>16.04011637247012</v>
      </c>
      <c r="Q155" s="11">
        <f t="shared" si="155"/>
        <v>17.208061337734563</v>
      </c>
      <c r="S155" s="40">
        <f t="shared" si="150"/>
        <v>3.1402141189679655</v>
      </c>
      <c r="T155" s="40">
        <f t="shared" si="151"/>
        <v>0.52628360993229872</v>
      </c>
      <c r="W155" s="10" t="str">
        <f t="shared" ref="W155:AB155" si="156">W10</f>
        <v>21 Science, research, engineering and technology professionals</v>
      </c>
      <c r="X155" s="11">
        <f t="shared" si="156"/>
        <v>3.9331662743658824</v>
      </c>
      <c r="Y155" s="11">
        <f t="shared" si="156"/>
        <v>4.1144458769842789</v>
      </c>
      <c r="Z155" s="11">
        <f t="shared" si="156"/>
        <v>5.2424632739623016</v>
      </c>
      <c r="AA155" s="11">
        <f t="shared" si="156"/>
        <v>6.1831628311558813</v>
      </c>
      <c r="AB155" s="11">
        <f t="shared" si="156"/>
        <v>7.624841852390249</v>
      </c>
      <c r="AD155" s="40">
        <f t="shared" si="153"/>
        <v>5.9152798447789312</v>
      </c>
      <c r="AE155" s="40">
        <f t="shared" si="154"/>
        <v>2.5289153263338804</v>
      </c>
    </row>
    <row r="156" spans="1:31" x14ac:dyDescent="0.2">
      <c r="A156" s="10" t="str">
        <f t="shared" si="142"/>
        <v>22 Health professionals</v>
      </c>
      <c r="B156" s="11">
        <f t="shared" si="142"/>
        <v>17.021244909325901</v>
      </c>
      <c r="C156" s="11">
        <f t="shared" si="146"/>
        <v>18.042260210584899</v>
      </c>
      <c r="D156" s="11">
        <f t="shared" si="146"/>
        <v>18.453387906795506</v>
      </c>
      <c r="E156" s="11">
        <f t="shared" si="146"/>
        <v>19.739048530320694</v>
      </c>
      <c r="F156" s="11">
        <f t="shared" si="146"/>
        <v>21.671186561718319</v>
      </c>
      <c r="H156" s="40">
        <f t="shared" si="147"/>
        <v>1.6288375591896997</v>
      </c>
      <c r="I156" s="40">
        <f t="shared" si="148"/>
        <v>1.0773324802231032</v>
      </c>
      <c r="L156" s="10" t="str">
        <f t="shared" ref="L156:Q156" si="157">L11</f>
        <v>22 Health professionals</v>
      </c>
      <c r="M156" s="11">
        <f t="shared" si="157"/>
        <v>4.5115483168420552</v>
      </c>
      <c r="N156" s="11">
        <f t="shared" si="157"/>
        <v>4.8367977693519046</v>
      </c>
      <c r="O156" s="11">
        <f t="shared" si="157"/>
        <v>5.5161198692401978</v>
      </c>
      <c r="P156" s="11">
        <f t="shared" si="157"/>
        <v>5.821041271782958</v>
      </c>
      <c r="Q156" s="11">
        <f t="shared" si="157"/>
        <v>6.3174580243944112</v>
      </c>
      <c r="S156" s="40">
        <f t="shared" si="150"/>
        <v>4.102609624381004</v>
      </c>
      <c r="T156" s="40">
        <f t="shared" si="151"/>
        <v>0.90838247753626256</v>
      </c>
      <c r="W156" s="10" t="str">
        <f t="shared" ref="W156:AB156" si="158">W11</f>
        <v>22 Health professionals</v>
      </c>
      <c r="X156" s="11">
        <f t="shared" si="158"/>
        <v>12.509696592483836</v>
      </c>
      <c r="Y156" s="11">
        <f t="shared" si="158"/>
        <v>13.205462441233003</v>
      </c>
      <c r="Z156" s="11">
        <f t="shared" si="158"/>
        <v>12.937268037555306</v>
      </c>
      <c r="AA156" s="11">
        <f t="shared" si="158"/>
        <v>13.918007258537747</v>
      </c>
      <c r="AB156" s="11">
        <f t="shared" si="158"/>
        <v>15.353728537323907</v>
      </c>
      <c r="AD156" s="40">
        <f t="shared" si="153"/>
        <v>0.67442548298788374</v>
      </c>
      <c r="AE156" s="40">
        <f t="shared" si="154"/>
        <v>1.1481829591116766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18.80908140845515</v>
      </c>
      <c r="C157" s="11">
        <f t="shared" si="146"/>
        <v>18.710153819508214</v>
      </c>
      <c r="D157" s="11">
        <f t="shared" si="146"/>
        <v>19.5026520663688</v>
      </c>
      <c r="E157" s="11">
        <f t="shared" si="146"/>
        <v>19.982995227508621</v>
      </c>
      <c r="F157" s="11">
        <f t="shared" si="146"/>
        <v>21.639192988393837</v>
      </c>
      <c r="H157" s="40">
        <f t="shared" si="147"/>
        <v>0.7268418225117701</v>
      </c>
      <c r="I157" s="40">
        <f t="shared" si="148"/>
        <v>0.69544507226739771</v>
      </c>
      <c r="L157" s="10" t="str">
        <f t="shared" ref="L157:Q157" si="159">L12</f>
        <v>23 Teaching and other educational professionals</v>
      </c>
      <c r="M157" s="11">
        <f t="shared" si="159"/>
        <v>5.9041474766939723</v>
      </c>
      <c r="N157" s="11">
        <f t="shared" si="159"/>
        <v>5.4800386974822759</v>
      </c>
      <c r="O157" s="11">
        <f t="shared" si="159"/>
        <v>5.599965195432361</v>
      </c>
      <c r="P157" s="11">
        <f t="shared" si="159"/>
        <v>5.7961476320461278</v>
      </c>
      <c r="Q157" s="11">
        <f t="shared" si="159"/>
        <v>5.9654796953407541</v>
      </c>
      <c r="S157" s="40">
        <f t="shared" si="150"/>
        <v>-1.0523176546229807</v>
      </c>
      <c r="T157" s="40">
        <f t="shared" si="151"/>
        <v>0.42241692927300623</v>
      </c>
      <c r="W157" s="10" t="str">
        <f t="shared" ref="W157:AB157" si="160">W12</f>
        <v>23 Teaching and other educational professionals</v>
      </c>
      <c r="X157" s="11">
        <f t="shared" si="160"/>
        <v>12.904933931761203</v>
      </c>
      <c r="Y157" s="11">
        <f t="shared" si="160"/>
        <v>13.230115122025937</v>
      </c>
      <c r="Z157" s="11">
        <f t="shared" si="160"/>
        <v>13.90268687093644</v>
      </c>
      <c r="AA157" s="11">
        <f t="shared" si="160"/>
        <v>14.186847595462469</v>
      </c>
      <c r="AB157" s="11">
        <f t="shared" si="160"/>
        <v>15.673713293053092</v>
      </c>
      <c r="AD157" s="40">
        <f t="shared" si="153"/>
        <v>1.5005957150389104</v>
      </c>
      <c r="AE157" s="40">
        <f t="shared" si="154"/>
        <v>0.80255585215585068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21.69471112887231</v>
      </c>
      <c r="C158" s="11">
        <f t="shared" si="146"/>
        <v>25.124748456991853</v>
      </c>
      <c r="D158" s="11">
        <f t="shared" si="146"/>
        <v>28.195245584208109</v>
      </c>
      <c r="E158" s="11">
        <f t="shared" si="146"/>
        <v>31.06266001076613</v>
      </c>
      <c r="F158" s="11">
        <f t="shared" si="146"/>
        <v>35.267586143493226</v>
      </c>
      <c r="H158" s="40">
        <f t="shared" si="147"/>
        <v>5.3815062998410212</v>
      </c>
      <c r="I158" s="40">
        <f t="shared" si="148"/>
        <v>1.5032598784933571</v>
      </c>
      <c r="L158" s="10" t="str">
        <f t="shared" ref="L158:Q158" si="161">L13</f>
        <v>24 Business, media and public service professionals</v>
      </c>
      <c r="M158" s="11">
        <f t="shared" si="161"/>
        <v>12.075703173955981</v>
      </c>
      <c r="N158" s="11">
        <f t="shared" si="161"/>
        <v>13.703919809628873</v>
      </c>
      <c r="O158" s="11">
        <f t="shared" si="161"/>
        <v>14.93649099167803</v>
      </c>
      <c r="P158" s="11">
        <f t="shared" si="161"/>
        <v>16.371288835037518</v>
      </c>
      <c r="Q158" s="11">
        <f t="shared" si="161"/>
        <v>17.713714472696388</v>
      </c>
      <c r="S158" s="40">
        <f t="shared" si="150"/>
        <v>4.3439397231052945</v>
      </c>
      <c r="T158" s="40">
        <f t="shared" si="151"/>
        <v>1.1433662974839498</v>
      </c>
      <c r="W158" s="10" t="str">
        <f t="shared" ref="W158:AB158" si="162">W13</f>
        <v>24 Business, media and public service professionals</v>
      </c>
      <c r="X158" s="11">
        <f t="shared" si="162"/>
        <v>9.6190079549163379</v>
      </c>
      <c r="Y158" s="11">
        <f t="shared" si="162"/>
        <v>11.420828647362926</v>
      </c>
      <c r="Z158" s="11">
        <f t="shared" si="162"/>
        <v>13.25875459253009</v>
      </c>
      <c r="AA158" s="11">
        <f t="shared" si="162"/>
        <v>14.691371175728603</v>
      </c>
      <c r="AB158" s="11">
        <f t="shared" si="162"/>
        <v>17.553871670796791</v>
      </c>
      <c r="AD158" s="40">
        <f t="shared" si="153"/>
        <v>6.628792141319817</v>
      </c>
      <c r="AE158" s="40">
        <f t="shared" si="154"/>
        <v>1.8883851610246749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7.0851618352805179</v>
      </c>
      <c r="C159" s="11">
        <f t="shared" si="146"/>
        <v>8.0932109375812029</v>
      </c>
      <c r="D159" s="11">
        <f t="shared" si="146"/>
        <v>8.9682746195598764</v>
      </c>
      <c r="E159" s="11">
        <f t="shared" si="146"/>
        <v>7.8223582278812449</v>
      </c>
      <c r="F159" s="11">
        <f t="shared" si="146"/>
        <v>8.4189053867793344</v>
      </c>
      <c r="H159" s="40">
        <f t="shared" si="147"/>
        <v>4.8266784143048858</v>
      </c>
      <c r="I159" s="40">
        <f t="shared" si="148"/>
        <v>-0.42053651979645501</v>
      </c>
      <c r="L159" s="10" t="str">
        <f t="shared" ref="L159:Q159" si="163">L14</f>
        <v>31 Science, engineering and technology associate professionals</v>
      </c>
      <c r="M159" s="11">
        <f t="shared" si="163"/>
        <v>5.1752409296141337</v>
      </c>
      <c r="N159" s="11">
        <f t="shared" si="163"/>
        <v>6.1828396622784334</v>
      </c>
      <c r="O159" s="11">
        <f t="shared" si="163"/>
        <v>6.5503554236633326</v>
      </c>
      <c r="P159" s="11">
        <f t="shared" si="163"/>
        <v>5.3185618875286966</v>
      </c>
      <c r="Q159" s="11">
        <f t="shared" si="163"/>
        <v>5.4315481382633113</v>
      </c>
      <c r="S159" s="40">
        <f t="shared" si="150"/>
        <v>4.8254797111394909</v>
      </c>
      <c r="T159" s="40">
        <f t="shared" si="151"/>
        <v>-1.2408709738794155</v>
      </c>
      <c r="W159" s="10" t="str">
        <f t="shared" ref="W159:AB159" si="164">W14</f>
        <v>31 Science, engineering and technology associate professionals</v>
      </c>
      <c r="X159" s="11">
        <f t="shared" si="164"/>
        <v>1.9099209056663817</v>
      </c>
      <c r="Y159" s="11">
        <f t="shared" si="164"/>
        <v>1.9103712753027595</v>
      </c>
      <c r="Z159" s="11">
        <f t="shared" si="164"/>
        <v>2.4179191958965349</v>
      </c>
      <c r="AA159" s="11">
        <f t="shared" si="164"/>
        <v>2.5037963403525438</v>
      </c>
      <c r="AB159" s="11">
        <f t="shared" si="164"/>
        <v>2.987357248516032</v>
      </c>
      <c r="AD159" s="40">
        <f t="shared" si="153"/>
        <v>4.8299262197007531</v>
      </c>
      <c r="AE159" s="40">
        <f t="shared" si="154"/>
        <v>1.4198643246061904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7.1571822010121524</v>
      </c>
      <c r="C160" s="11">
        <f t="shared" si="146"/>
        <v>7.4376113299898146</v>
      </c>
      <c r="D160" s="11">
        <f t="shared" si="146"/>
        <v>7.7617183914654584</v>
      </c>
      <c r="E160" s="11">
        <f t="shared" si="146"/>
        <v>7.7536542662735419</v>
      </c>
      <c r="F160" s="11">
        <f t="shared" si="146"/>
        <v>8.5586536439030549</v>
      </c>
      <c r="H160" s="40">
        <f t="shared" si="147"/>
        <v>1.634969623287108</v>
      </c>
      <c r="I160" s="40">
        <f t="shared" si="148"/>
        <v>0.65372176928324421</v>
      </c>
      <c r="L160" s="10" t="str">
        <f t="shared" ref="L160:Q160" si="165">L15</f>
        <v>32 Health and social care associate professionals</v>
      </c>
      <c r="M160" s="11">
        <f t="shared" si="165"/>
        <v>1.8207852061806447</v>
      </c>
      <c r="N160" s="11">
        <f t="shared" si="165"/>
        <v>1.8259333478304673</v>
      </c>
      <c r="O160" s="11">
        <f t="shared" si="165"/>
        <v>2.0384578344808184</v>
      </c>
      <c r="P160" s="11">
        <f t="shared" si="165"/>
        <v>1.8707628420912552</v>
      </c>
      <c r="Q160" s="11">
        <f t="shared" si="165"/>
        <v>2.0121764494039232</v>
      </c>
      <c r="S160" s="40">
        <f t="shared" si="150"/>
        <v>2.2842119012555395</v>
      </c>
      <c r="T160" s="40">
        <f>IF(Q$151-O$151 &lt;&gt; 0,(EXP(LN(Q160/O160)/(Q$151-O$151))-1)*100,0)</f>
        <v>-8.647333410287672E-2</v>
      </c>
      <c r="W160" s="10" t="str">
        <f t="shared" ref="W160:AB160" si="166">W15</f>
        <v>32 Health and social care associate professionals</v>
      </c>
      <c r="X160" s="11">
        <f t="shared" si="166"/>
        <v>5.3363969948315022</v>
      </c>
      <c r="Y160" s="11">
        <f t="shared" si="166"/>
        <v>5.6116779821593559</v>
      </c>
      <c r="Z160" s="11">
        <f t="shared" si="166"/>
        <v>5.7232605569846307</v>
      </c>
      <c r="AA160" s="11">
        <f t="shared" si="166"/>
        <v>5.8828914241822812</v>
      </c>
      <c r="AB160" s="11">
        <f t="shared" si="166"/>
        <v>6.5464771944991336</v>
      </c>
      <c r="AD160" s="40">
        <f t="shared" si="153"/>
        <v>1.4096018058274096</v>
      </c>
      <c r="AE160" s="40">
        <f t="shared" si="154"/>
        <v>0.89994807726048176</v>
      </c>
    </row>
    <row r="161" spans="1:31" x14ac:dyDescent="0.2">
      <c r="A161" s="10" t="str">
        <f t="shared" si="142"/>
        <v>33 Protective service occupations</v>
      </c>
      <c r="B161" s="11">
        <f t="shared" si="142"/>
        <v>4.2968714514617661</v>
      </c>
      <c r="C161" s="11">
        <f t="shared" si="146"/>
        <v>4.6492499415281063</v>
      </c>
      <c r="D161" s="11">
        <f t="shared" si="146"/>
        <v>4.9786204526087339</v>
      </c>
      <c r="E161" s="11">
        <f t="shared" si="146"/>
        <v>5.9353806377140108</v>
      </c>
      <c r="F161" s="11">
        <f t="shared" si="146"/>
        <v>6.7661748097784935</v>
      </c>
      <c r="H161" s="40">
        <f t="shared" si="147"/>
        <v>2.9891162651117353</v>
      </c>
      <c r="I161" s="40">
        <f t="shared" si="148"/>
        <v>2.0662784255736089</v>
      </c>
      <c r="L161" s="10" t="str">
        <f t="shared" ref="L161:Q161" si="167">L16</f>
        <v>33 Protective service occupations</v>
      </c>
      <c r="M161" s="11">
        <f t="shared" si="167"/>
        <v>3.4413441685381732</v>
      </c>
      <c r="N161" s="11">
        <f t="shared" si="167"/>
        <v>3.6165496251212388</v>
      </c>
      <c r="O161" s="11">
        <f t="shared" si="167"/>
        <v>3.8175362029698663</v>
      </c>
      <c r="P161" s="11">
        <f t="shared" si="167"/>
        <v>4.4223621687547148</v>
      </c>
      <c r="Q161" s="11">
        <f t="shared" si="167"/>
        <v>4.7778680328474756</v>
      </c>
      <c r="S161" s="40">
        <f t="shared" si="150"/>
        <v>2.0965369052465599</v>
      </c>
      <c r="T161" s="40">
        <f t="shared" si="151"/>
        <v>1.5071729192899674</v>
      </c>
      <c r="W161" s="10" t="str">
        <f t="shared" ref="W161:AB161" si="168">W16</f>
        <v>33 Protective service occupations</v>
      </c>
      <c r="X161" s="11">
        <f t="shared" si="168"/>
        <v>0.85552728292359459</v>
      </c>
      <c r="Y161" s="11">
        <f t="shared" si="168"/>
        <v>1.0327003164068578</v>
      </c>
      <c r="Z161" s="11">
        <f t="shared" si="168"/>
        <v>1.1610842496388718</v>
      </c>
      <c r="AA161" s="11">
        <f t="shared" si="168"/>
        <v>1.5130184689592918</v>
      </c>
      <c r="AB161" s="11">
        <f t="shared" si="168"/>
        <v>1.9883067769310081</v>
      </c>
      <c r="AD161" s="40">
        <f t="shared" si="153"/>
        <v>6.2982155501109194</v>
      </c>
      <c r="AE161" s="40">
        <f t="shared" si="154"/>
        <v>3.6512738715147153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5.8970737793840557</v>
      </c>
      <c r="C162" s="11">
        <f t="shared" si="146"/>
        <v>6.3575879693476871</v>
      </c>
      <c r="D162" s="11">
        <f t="shared" si="146"/>
        <v>7.0556706035925316</v>
      </c>
      <c r="E162" s="11">
        <f t="shared" si="146"/>
        <v>6.4331928846249866</v>
      </c>
      <c r="F162" s="11">
        <f t="shared" si="146"/>
        <v>7.0407432388017543</v>
      </c>
      <c r="H162" s="40">
        <f t="shared" si="147"/>
        <v>3.6526350590321943</v>
      </c>
      <c r="I162" s="40">
        <f t="shared" si="148"/>
        <v>-1.4118311003330497E-2</v>
      </c>
      <c r="L162" s="10" t="str">
        <f t="shared" ref="L162:Q162" si="169">L17</f>
        <v>34 Culture, media and sports occupations</v>
      </c>
      <c r="M162" s="11">
        <f t="shared" si="169"/>
        <v>2.9589124621487848</v>
      </c>
      <c r="N162" s="11">
        <f t="shared" si="169"/>
        <v>3.2816594610100132</v>
      </c>
      <c r="O162" s="11">
        <f t="shared" si="169"/>
        <v>3.4156517481801885</v>
      </c>
      <c r="P162" s="11">
        <f t="shared" si="169"/>
        <v>2.9750938374312419</v>
      </c>
      <c r="Q162" s="11">
        <f t="shared" si="169"/>
        <v>3.1152348866472748</v>
      </c>
      <c r="S162" s="40">
        <f t="shared" si="150"/>
        <v>2.9125391253930655</v>
      </c>
      <c r="T162" s="40">
        <f t="shared" si="151"/>
        <v>-0.61187881060084104</v>
      </c>
      <c r="W162" s="10" t="str">
        <f t="shared" ref="W162:AB162" si="170">W17</f>
        <v>34 Culture, media and sports occupations</v>
      </c>
      <c r="X162" s="11">
        <f t="shared" si="170"/>
        <v>2.9381613172352674</v>
      </c>
      <c r="Y162" s="11">
        <f t="shared" si="170"/>
        <v>3.0759285083376762</v>
      </c>
      <c r="Z162" s="11">
        <f t="shared" si="170"/>
        <v>3.6400188554123392</v>
      </c>
      <c r="AA162" s="11">
        <f t="shared" si="170"/>
        <v>3.458099047193739</v>
      </c>
      <c r="AB162" s="11">
        <f t="shared" si="170"/>
        <v>3.9255083521544769</v>
      </c>
      <c r="AD162" s="40">
        <f t="shared" si="153"/>
        <v>4.3771896512929009</v>
      </c>
      <c r="AE162" s="40">
        <f t="shared" si="154"/>
        <v>0.50464906976805946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22.332402702294488</v>
      </c>
      <c r="C163" s="11">
        <f t="shared" si="146"/>
        <v>22.968862936019843</v>
      </c>
      <c r="D163" s="11">
        <f t="shared" si="146"/>
        <v>24.693244958650428</v>
      </c>
      <c r="E163" s="11">
        <f t="shared" si="146"/>
        <v>23.543253024812717</v>
      </c>
      <c r="F163" s="11">
        <f t="shared" si="146"/>
        <v>24.875248322894443</v>
      </c>
      <c r="H163" s="40">
        <f t="shared" si="147"/>
        <v>2.0301541566584369</v>
      </c>
      <c r="I163" s="40">
        <f t="shared" si="148"/>
        <v>4.8968939537075151E-2</v>
      </c>
      <c r="L163" s="10" t="str">
        <f t="shared" ref="L163:Q163" si="171">L18</f>
        <v>35 Business and public service associate professionals</v>
      </c>
      <c r="M163" s="11">
        <f t="shared" si="171"/>
        <v>11.123393605443352</v>
      </c>
      <c r="N163" s="11">
        <f t="shared" si="171"/>
        <v>11.368225693033406</v>
      </c>
      <c r="O163" s="11">
        <f t="shared" si="171"/>
        <v>12.304088812440465</v>
      </c>
      <c r="P163" s="11">
        <f t="shared" si="171"/>
        <v>11.257233293946602</v>
      </c>
      <c r="Q163" s="11">
        <f t="shared" si="171"/>
        <v>11.2225894775861</v>
      </c>
      <c r="S163" s="40">
        <f t="shared" si="150"/>
        <v>2.0381157850394072</v>
      </c>
      <c r="T163" s="40">
        <f t="shared" si="151"/>
        <v>-0.6114759378015977</v>
      </c>
      <c r="W163" s="10" t="str">
        <f t="shared" ref="W163:AB163" si="172">W18</f>
        <v>35 Business and public service associate professionals</v>
      </c>
      <c r="X163" s="11">
        <f t="shared" si="172"/>
        <v>11.209009096851123</v>
      </c>
      <c r="Y163" s="11">
        <f t="shared" si="172"/>
        <v>11.600637242986394</v>
      </c>
      <c r="Z163" s="11">
        <f t="shared" si="172"/>
        <v>12.38915614620994</v>
      </c>
      <c r="AA163" s="11">
        <f t="shared" si="172"/>
        <v>12.286019730866064</v>
      </c>
      <c r="AB163" s="11">
        <f t="shared" si="172"/>
        <v>13.65265884530838</v>
      </c>
      <c r="AD163" s="40">
        <f t="shared" si="153"/>
        <v>2.0222508825478158</v>
      </c>
      <c r="AE163" s="40">
        <f t="shared" si="154"/>
        <v>0.64951830855588533</v>
      </c>
    </row>
    <row r="164" spans="1:31" x14ac:dyDescent="0.2">
      <c r="A164" s="10" t="str">
        <f t="shared" si="142"/>
        <v>41 Administrative occupations</v>
      </c>
      <c r="B164" s="11">
        <f t="shared" si="142"/>
        <v>44.282109684996286</v>
      </c>
      <c r="C164" s="11">
        <f t="shared" si="146"/>
        <v>41.495717846728176</v>
      </c>
      <c r="D164" s="11">
        <f t="shared" si="146"/>
        <v>44.589995660364096</v>
      </c>
      <c r="E164" s="11">
        <f t="shared" si="146"/>
        <v>41.35169467733818</v>
      </c>
      <c r="F164" s="11">
        <f t="shared" si="146"/>
        <v>40.350057112816195</v>
      </c>
      <c r="H164" s="40">
        <f t="shared" si="147"/>
        <v>0.13867146838322242</v>
      </c>
      <c r="I164" s="40">
        <f t="shared" si="148"/>
        <v>-0.66389780348616867</v>
      </c>
      <c r="L164" s="10" t="str">
        <f t="shared" ref="L164:Q164" si="173">L19</f>
        <v>41 Administrative occupations</v>
      </c>
      <c r="M164" s="11">
        <f t="shared" si="173"/>
        <v>15.673002149075501</v>
      </c>
      <c r="N164" s="11">
        <f t="shared" si="173"/>
        <v>14.669140073138323</v>
      </c>
      <c r="O164" s="11">
        <f t="shared" si="173"/>
        <v>17.609823948701457</v>
      </c>
      <c r="P164" s="11">
        <f t="shared" si="173"/>
        <v>17.020728858759245</v>
      </c>
      <c r="Q164" s="11">
        <f t="shared" si="173"/>
        <v>18.876431607769526</v>
      </c>
      <c r="S164" s="40">
        <f t="shared" si="150"/>
        <v>2.357710742453345</v>
      </c>
      <c r="T164" s="40">
        <f t="shared" si="151"/>
        <v>0.46412181635406835</v>
      </c>
      <c r="W164" s="10" t="str">
        <f t="shared" ref="W164:AB164" si="174">W19</f>
        <v>41 Administrative occupations</v>
      </c>
      <c r="X164" s="11">
        <f t="shared" si="174"/>
        <v>28.609107535920867</v>
      </c>
      <c r="Y164" s="11">
        <f t="shared" si="174"/>
        <v>26.826577773589815</v>
      </c>
      <c r="Z164" s="11">
        <f t="shared" si="174"/>
        <v>26.980171711662589</v>
      </c>
      <c r="AA164" s="11">
        <f t="shared" si="174"/>
        <v>24.330965818578989</v>
      </c>
      <c r="AB164" s="11">
        <f t="shared" si="174"/>
        <v>21.473625505046577</v>
      </c>
      <c r="AD164" s="40">
        <f t="shared" si="153"/>
        <v>-1.1656114410110496</v>
      </c>
      <c r="AE164" s="40">
        <f t="shared" si="154"/>
        <v>-1.5103234844066726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11.295198180003263</v>
      </c>
      <c r="C165" s="11">
        <f t="shared" si="146"/>
        <v>9.6975237592607417</v>
      </c>
      <c r="D165" s="11">
        <f t="shared" si="146"/>
        <v>9.6682898206248993</v>
      </c>
      <c r="E165" s="11">
        <f t="shared" si="146"/>
        <v>10.508288231870363</v>
      </c>
      <c r="F165" s="11">
        <f t="shared" si="146"/>
        <v>8.4842703606591208</v>
      </c>
      <c r="H165" s="40">
        <f t="shared" si="147"/>
        <v>-3.0626459998883249</v>
      </c>
      <c r="I165" s="40">
        <f t="shared" si="148"/>
        <v>-0.86713541377559933</v>
      </c>
      <c r="L165" s="10" t="str">
        <f t="shared" ref="L165:Q165" si="175">L20</f>
        <v>42 Secretarial and related occupations</v>
      </c>
      <c r="M165" s="11">
        <f t="shared" si="175"/>
        <v>1.0121888496126161</v>
      </c>
      <c r="N165" s="11">
        <f t="shared" si="175"/>
        <v>0.74482527655478503</v>
      </c>
      <c r="O165" s="11">
        <f t="shared" si="175"/>
        <v>0.73877646875694936</v>
      </c>
      <c r="P165" s="11">
        <f t="shared" si="175"/>
        <v>0.97914286584552079</v>
      </c>
      <c r="Q165" s="11">
        <f t="shared" si="175"/>
        <v>1.2064997243080209</v>
      </c>
      <c r="S165" s="40">
        <f>IF(O$151-M$151 &lt;&gt; 0,(EXP(LN(O165/M165)/(O$151-M$151))-1)*100,0)</f>
        <v>-6.1033060981950822</v>
      </c>
      <c r="T165" s="40">
        <f t="shared" si="151"/>
        <v>3.3239367445373036</v>
      </c>
      <c r="W165" s="10" t="str">
        <f t="shared" ref="W165:AB165" si="176">W20</f>
        <v>42 Secretarial and related occupations</v>
      </c>
      <c r="X165" s="11">
        <f t="shared" si="176"/>
        <v>10.283009330390646</v>
      </c>
      <c r="Y165" s="11">
        <f t="shared" si="176"/>
        <v>8.9526984827059533</v>
      </c>
      <c r="Z165" s="11">
        <f t="shared" si="176"/>
        <v>8.9295133518679517</v>
      </c>
      <c r="AA165" s="11">
        <f t="shared" si="176"/>
        <v>9.5291453660248386</v>
      </c>
      <c r="AB165" s="11">
        <f t="shared" si="176"/>
        <v>7.2777706363511028</v>
      </c>
      <c r="AD165" s="40">
        <f t="shared" si="153"/>
        <v>-2.783157347531906</v>
      </c>
      <c r="AE165" s="40">
        <f t="shared" si="154"/>
        <v>-1.3543274221214596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8.7073931390147798</v>
      </c>
      <c r="C166" s="11">
        <f t="shared" si="146"/>
        <v>8.0416196513801737</v>
      </c>
      <c r="D166" s="11">
        <f t="shared" si="146"/>
        <v>6.2957683762853529</v>
      </c>
      <c r="E166" s="11">
        <f t="shared" si="146"/>
        <v>6.3855446215910217</v>
      </c>
      <c r="F166" s="11">
        <f t="shared" si="146"/>
        <v>6.9124284411720121</v>
      </c>
      <c r="H166" s="40">
        <f t="shared" si="147"/>
        <v>-6.2800350088494934</v>
      </c>
      <c r="I166" s="40">
        <f t="shared" si="148"/>
        <v>0.62489969056449546</v>
      </c>
      <c r="L166" s="10" t="str">
        <f t="shared" ref="L166:Q166" si="177">L21</f>
        <v>51 Skilled agricultural and related trades</v>
      </c>
      <c r="M166" s="11">
        <f t="shared" si="177"/>
        <v>7.5195798150465265</v>
      </c>
      <c r="N166" s="11">
        <f t="shared" si="177"/>
        <v>6.3208430899128034</v>
      </c>
      <c r="O166" s="11">
        <f t="shared" si="177"/>
        <v>5.2790764394405825</v>
      </c>
      <c r="P166" s="11">
        <f t="shared" si="177"/>
        <v>5.2773747337720369</v>
      </c>
      <c r="Q166" s="11">
        <f t="shared" si="177"/>
        <v>5.4963105784788118</v>
      </c>
      <c r="S166" s="40">
        <f t="shared" si="150"/>
        <v>-6.8306908057950473</v>
      </c>
      <c r="T166" s="40">
        <f t="shared" si="151"/>
        <v>0.26920101421472609</v>
      </c>
      <c r="W166" s="10" t="str">
        <f t="shared" ref="W166:AB166" si="178">W21</f>
        <v>51 Skilled agricultural and related trades</v>
      </c>
      <c r="X166" s="11">
        <f t="shared" si="178"/>
        <v>1.1878133239682438</v>
      </c>
      <c r="Y166" s="11">
        <f t="shared" si="178"/>
        <v>1.7207765614673618</v>
      </c>
      <c r="Z166" s="11">
        <f t="shared" si="178"/>
        <v>1.0166919368447822</v>
      </c>
      <c r="AA166" s="11">
        <f t="shared" si="178"/>
        <v>1.1081698878189854</v>
      </c>
      <c r="AB166" s="11">
        <f t="shared" si="178"/>
        <v>1.4161178626932036</v>
      </c>
      <c r="AD166" s="40">
        <f t="shared" si="153"/>
        <v>-3.063298588672414</v>
      </c>
      <c r="AE166" s="40">
        <f t="shared" si="154"/>
        <v>2.2336817700553624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15.915989995387211</v>
      </c>
      <c r="C167" s="11">
        <f t="shared" si="146"/>
        <v>15.012865714086818</v>
      </c>
      <c r="D167" s="11">
        <f t="shared" si="146"/>
        <v>13.845154770555379</v>
      </c>
      <c r="E167" s="11">
        <f t="shared" si="146"/>
        <v>13.503521141735956</v>
      </c>
      <c r="F167" s="11">
        <f t="shared" si="146"/>
        <v>12.568294463098148</v>
      </c>
      <c r="H167" s="40">
        <f t="shared" si="147"/>
        <v>-2.7492786194441399</v>
      </c>
      <c r="I167" s="40">
        <f t="shared" si="148"/>
        <v>-0.64297736424580032</v>
      </c>
      <c r="L167" s="10" t="str">
        <f t="shared" ref="L167:Q167" si="179">L22</f>
        <v>52 Skilled metal, electrical and electronic trades</v>
      </c>
      <c r="M167" s="11">
        <f t="shared" si="179"/>
        <v>15.651804351801545</v>
      </c>
      <c r="N167" s="11">
        <f t="shared" si="179"/>
        <v>14.616598217203538</v>
      </c>
      <c r="O167" s="11">
        <f t="shared" si="179"/>
        <v>13.523779368599744</v>
      </c>
      <c r="P167" s="11">
        <f t="shared" si="179"/>
        <v>12.764403445825616</v>
      </c>
      <c r="Q167" s="11">
        <f t="shared" si="179"/>
        <v>11.613508883107054</v>
      </c>
      <c r="S167" s="40">
        <f t="shared" si="150"/>
        <v>-2.8804339380271826</v>
      </c>
      <c r="T167" s="40">
        <f t="shared" si="151"/>
        <v>-1.010068140567133</v>
      </c>
      <c r="W167" s="10" t="str">
        <f t="shared" ref="W167:AB167" si="180">W22</f>
        <v>52 Skilled metal, electrical and electronic trades</v>
      </c>
      <c r="X167" s="11">
        <f t="shared" si="180"/>
        <v>0.2641856435856767</v>
      </c>
      <c r="Y167" s="11">
        <f t="shared" si="180"/>
        <v>0.39626749688327034</v>
      </c>
      <c r="Z167" s="11">
        <f t="shared" si="180"/>
        <v>0.32137540195561642</v>
      </c>
      <c r="AA167" s="11">
        <f t="shared" si="180"/>
        <v>0.73911769591033605</v>
      </c>
      <c r="AB167" s="11">
        <f t="shared" si="180"/>
        <v>0.95478557999108893</v>
      </c>
      <c r="AD167" s="40">
        <f t="shared" si="153"/>
        <v>3.996969466170408</v>
      </c>
      <c r="AE167" s="40">
        <f t="shared" si="154"/>
        <v>7.5291504386802321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16.551294550227681</v>
      </c>
      <c r="C168" s="11">
        <f t="shared" si="146"/>
        <v>15.226281135698475</v>
      </c>
      <c r="D168" s="11">
        <f t="shared" si="146"/>
        <v>13.190411001333899</v>
      </c>
      <c r="E168" s="11">
        <f t="shared" si="146"/>
        <v>13.074937696713505</v>
      </c>
      <c r="F168" s="11">
        <f t="shared" si="146"/>
        <v>11.431013276223926</v>
      </c>
      <c r="H168" s="40">
        <f t="shared" si="147"/>
        <v>-4.4379908366557919</v>
      </c>
      <c r="I168" s="40">
        <f t="shared" si="148"/>
        <v>-0.94986006995764205</v>
      </c>
      <c r="L168" s="10" t="str">
        <f t="shared" ref="L168:Q168" si="181">L23</f>
        <v>53 Skilled construction and building trades</v>
      </c>
      <c r="M168" s="11">
        <f t="shared" si="181"/>
        <v>16.413224363580593</v>
      </c>
      <c r="N168" s="11">
        <f t="shared" si="181"/>
        <v>15.077680419659529</v>
      </c>
      <c r="O168" s="11">
        <f t="shared" si="181"/>
        <v>12.936551797898504</v>
      </c>
      <c r="P168" s="11">
        <f t="shared" si="181"/>
        <v>12.834647215596249</v>
      </c>
      <c r="Q168" s="11">
        <f t="shared" si="181"/>
        <v>11.16375404713844</v>
      </c>
      <c r="S168" s="40">
        <f t="shared" si="150"/>
        <v>-4.6490717911187085</v>
      </c>
      <c r="T168" s="40">
        <f t="shared" si="151"/>
        <v>-0.97775190356957919</v>
      </c>
      <c r="W168" s="10" t="str">
        <f t="shared" ref="W168:AB168" si="182">W23</f>
        <v>53 Skilled construction and building trades</v>
      </c>
      <c r="X168" s="11">
        <f t="shared" si="182"/>
        <v>0.13807018664707971</v>
      </c>
      <c r="Y168" s="11">
        <f t="shared" si="182"/>
        <v>0.14860071603894928</v>
      </c>
      <c r="Z168" s="11">
        <f t="shared" si="182"/>
        <v>0.25385920343539542</v>
      </c>
      <c r="AA168" s="11">
        <f t="shared" si="182"/>
        <v>0.24029048111726015</v>
      </c>
      <c r="AB168" s="11">
        <f t="shared" si="182"/>
        <v>0.26725922908549032</v>
      </c>
      <c r="AD168" s="40">
        <f t="shared" si="153"/>
        <v>12.953215884951753</v>
      </c>
      <c r="AE168" s="40">
        <f t="shared" si="154"/>
        <v>0.34351725071721795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11.311507400557058</v>
      </c>
      <c r="C169" s="11">
        <f t="shared" si="146"/>
        <v>9.2744352699736137</v>
      </c>
      <c r="D169" s="11">
        <f t="shared" si="146"/>
        <v>9.1478110018597807</v>
      </c>
      <c r="E169" s="11">
        <f t="shared" si="146"/>
        <v>8.7036218586811263</v>
      </c>
      <c r="F169" s="11">
        <f t="shared" si="146"/>
        <v>8.3727154089194329</v>
      </c>
      <c r="H169" s="40">
        <f t="shared" si="147"/>
        <v>-4.1572337795679815</v>
      </c>
      <c r="I169" s="40">
        <f t="shared" si="148"/>
        <v>-0.58850390756183257</v>
      </c>
      <c r="L169" s="10" t="str">
        <f t="shared" ref="L169:Q169" si="183">L24</f>
        <v>54 Textiles, printing and other skilled trades</v>
      </c>
      <c r="M169" s="11">
        <f t="shared" si="183"/>
        <v>6.9679500584804863</v>
      </c>
      <c r="N169" s="11">
        <f t="shared" si="183"/>
        <v>5.4375046617910323</v>
      </c>
      <c r="O169" s="11">
        <f t="shared" si="183"/>
        <v>5.1826497547011332</v>
      </c>
      <c r="P169" s="11">
        <f t="shared" si="183"/>
        <v>4.8502909569172479</v>
      </c>
      <c r="Q169" s="11">
        <f t="shared" si="183"/>
        <v>4.5145741712688432</v>
      </c>
      <c r="S169" s="40">
        <f t="shared" si="150"/>
        <v>-5.7482622556184975</v>
      </c>
      <c r="T169" s="40">
        <f t="shared" si="151"/>
        <v>-0.91581789315955398</v>
      </c>
      <c r="W169" s="10" t="str">
        <f t="shared" ref="W169:AB169" si="184">W24</f>
        <v>54 Textiles, printing and other skilled trades</v>
      </c>
      <c r="X169" s="11">
        <f t="shared" si="184"/>
        <v>4.3435573420765854</v>
      </c>
      <c r="Y169" s="11">
        <f t="shared" si="184"/>
        <v>3.8369306081825796</v>
      </c>
      <c r="Z169" s="11">
        <f t="shared" si="184"/>
        <v>3.9651612471586581</v>
      </c>
      <c r="AA169" s="11">
        <f t="shared" si="184"/>
        <v>3.8533309017638864</v>
      </c>
      <c r="AB169" s="11">
        <f t="shared" si="184"/>
        <v>3.8581412376505844</v>
      </c>
      <c r="AD169" s="40">
        <f t="shared" si="153"/>
        <v>-1.806427989387771</v>
      </c>
      <c r="AE169" s="40">
        <f t="shared" si="154"/>
        <v>-0.18224040045359269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33.664285785010208</v>
      </c>
      <c r="C170" s="11">
        <f t="shared" si="146"/>
        <v>31.256331283154648</v>
      </c>
      <c r="D170" s="11">
        <f t="shared" si="146"/>
        <v>30.620717023532396</v>
      </c>
      <c r="E170" s="11">
        <f t="shared" si="146"/>
        <v>32.976942522954523</v>
      </c>
      <c r="F170" s="11">
        <f t="shared" si="146"/>
        <v>36.313880052891669</v>
      </c>
      <c r="H170" s="40">
        <f t="shared" si="147"/>
        <v>-1.877367731527313</v>
      </c>
      <c r="I170" s="40">
        <f t="shared" si="148"/>
        <v>1.1433079189812956</v>
      </c>
      <c r="L170" s="10" t="str">
        <f t="shared" ref="L170:Q170" si="185">L25</f>
        <v>61 Caring personal service occupations</v>
      </c>
      <c r="M170" s="11">
        <f t="shared" si="185"/>
        <v>4.4820677156939768</v>
      </c>
      <c r="N170" s="11">
        <f t="shared" si="185"/>
        <v>4.4062564953634737</v>
      </c>
      <c r="O170" s="11">
        <f t="shared" si="185"/>
        <v>4.2982089578798828</v>
      </c>
      <c r="P170" s="11">
        <f t="shared" si="185"/>
        <v>5.2880559336748316</v>
      </c>
      <c r="Q170" s="11">
        <f t="shared" si="185"/>
        <v>6.1549349737735302</v>
      </c>
      <c r="S170" s="40">
        <f t="shared" si="150"/>
        <v>-0.83422227462838228</v>
      </c>
      <c r="T170" s="40">
        <f t="shared" si="151"/>
        <v>2.4225842912978468</v>
      </c>
      <c r="W170" s="10" t="str">
        <f t="shared" ref="W170:AB170" si="186">W25</f>
        <v>61 Caring personal service occupations</v>
      </c>
      <c r="X170" s="11">
        <f t="shared" si="186"/>
        <v>29.18221806931621</v>
      </c>
      <c r="Y170" s="11">
        <f t="shared" si="186"/>
        <v>26.850074787791183</v>
      </c>
      <c r="Z170" s="11">
        <f t="shared" si="186"/>
        <v>26.32250806565251</v>
      </c>
      <c r="AA170" s="11">
        <f t="shared" si="186"/>
        <v>27.688886589279679</v>
      </c>
      <c r="AB170" s="11">
        <f t="shared" si="186"/>
        <v>30.158945079118169</v>
      </c>
      <c r="AD170" s="40">
        <f t="shared" si="153"/>
        <v>-2.0415750050997272</v>
      </c>
      <c r="AE170" s="40">
        <f t="shared" si="154"/>
        <v>0.91117395713586902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10.791936736667727</v>
      </c>
      <c r="C171" s="11">
        <f t="shared" si="146"/>
        <v>11.479712192358566</v>
      </c>
      <c r="D171" s="11">
        <f t="shared" si="146"/>
        <v>10.759783253529006</v>
      </c>
      <c r="E171" s="11">
        <f t="shared" si="146"/>
        <v>10.227360587609903</v>
      </c>
      <c r="F171" s="11">
        <f t="shared" si="146"/>
        <v>10.032422168846489</v>
      </c>
      <c r="H171" s="40">
        <f t="shared" si="147"/>
        <v>-5.965911733495366E-2</v>
      </c>
      <c r="I171" s="40">
        <f t="shared" si="148"/>
        <v>-0.46553531336499532</v>
      </c>
      <c r="L171" s="10" t="str">
        <f t="shared" ref="L171:Q171" si="187">L26</f>
        <v>62 Leisure, travel and related personal service occupations</v>
      </c>
      <c r="M171" s="11">
        <f t="shared" si="187"/>
        <v>2.8850294615817864</v>
      </c>
      <c r="N171" s="11">
        <f t="shared" si="187"/>
        <v>3.0874828022198537</v>
      </c>
      <c r="O171" s="11">
        <f t="shared" si="187"/>
        <v>3.2379636003686403</v>
      </c>
      <c r="P171" s="11">
        <f t="shared" si="187"/>
        <v>3.2164966377118547</v>
      </c>
      <c r="Q171" s="11">
        <f t="shared" si="187"/>
        <v>3.4989243024745904</v>
      </c>
      <c r="S171" s="40">
        <f t="shared" si="150"/>
        <v>2.335034889849541</v>
      </c>
      <c r="T171" s="40">
        <f t="shared" si="151"/>
        <v>0.51807717129399578</v>
      </c>
      <c r="W171" s="10" t="str">
        <f t="shared" ref="W171:AB171" si="188">W26</f>
        <v>62 Leisure, travel and related personal service occupations</v>
      </c>
      <c r="X171" s="11">
        <f t="shared" si="188"/>
        <v>7.9069072750859366</v>
      </c>
      <c r="Y171" s="11">
        <f t="shared" si="188"/>
        <v>8.3922293901387111</v>
      </c>
      <c r="Z171" s="11">
        <f t="shared" si="188"/>
        <v>7.52181965316037</v>
      </c>
      <c r="AA171" s="11">
        <f t="shared" si="188"/>
        <v>7.0108639498980461</v>
      </c>
      <c r="AB171" s="11">
        <f t="shared" si="188"/>
        <v>6.5334978663718903</v>
      </c>
      <c r="AD171" s="40">
        <f t="shared" si="153"/>
        <v>-0.99360346212640227</v>
      </c>
      <c r="AE171" s="40">
        <f t="shared" si="154"/>
        <v>-0.93470834122858504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0.46345010188848662</v>
      </c>
      <c r="C172" s="11">
        <f t="shared" si="146"/>
        <v>0.38544715754777242</v>
      </c>
      <c r="D172" s="11">
        <f t="shared" si="146"/>
        <v>0.50792793636239031</v>
      </c>
      <c r="E172" s="11">
        <f t="shared" si="146"/>
        <v>0.40323724937828881</v>
      </c>
      <c r="F172" s="11">
        <f t="shared" si="146"/>
        <v>0.44415953954659831</v>
      </c>
      <c r="H172" s="40">
        <f t="shared" si="147"/>
        <v>1.8497162945335655</v>
      </c>
      <c r="I172" s="40">
        <f t="shared" si="148"/>
        <v>-0.89038411806606765</v>
      </c>
      <c r="L172" s="10" t="str">
        <f t="shared" ref="L172:Q172" si="189">L27</f>
        <v>63 Community and civil enforcement occupations</v>
      </c>
      <c r="M172" s="11">
        <f t="shared" si="189"/>
        <v>0.37419157506012407</v>
      </c>
      <c r="N172" s="11">
        <f t="shared" si="189"/>
        <v>0.26976841884995711</v>
      </c>
      <c r="O172" s="11">
        <f t="shared" si="189"/>
        <v>0.4041512333726473</v>
      </c>
      <c r="P172" s="11">
        <f t="shared" si="189"/>
        <v>0.27255939926391726</v>
      </c>
      <c r="Q172" s="11">
        <f t="shared" si="189"/>
        <v>0.31678775921387592</v>
      </c>
      <c r="S172" s="40">
        <f t="shared" si="150"/>
        <v>1.5523506802848086</v>
      </c>
      <c r="T172" s="40">
        <f t="shared" si="151"/>
        <v>-1.6106030038297359</v>
      </c>
      <c r="W172" s="10" t="str">
        <f t="shared" ref="W172:AB172" si="190">W27</f>
        <v>63 Community and civil enforcement occupations</v>
      </c>
      <c r="X172" s="11">
        <f t="shared" si="190"/>
        <v>8.9258526828362439E-2</v>
      </c>
      <c r="Y172" s="11">
        <f t="shared" si="190"/>
        <v>0.11567873869781538</v>
      </c>
      <c r="Z172" s="11">
        <f t="shared" si="190"/>
        <v>0.10377670298974256</v>
      </c>
      <c r="AA172" s="11">
        <f t="shared" si="190"/>
        <v>0.13067785011437105</v>
      </c>
      <c r="AB172" s="11">
        <f t="shared" si="190"/>
        <v>0.1273717803327227</v>
      </c>
      <c r="AD172" s="40">
        <f t="shared" si="153"/>
        <v>3.0599745412936308</v>
      </c>
      <c r="AE172" s="40">
        <f t="shared" si="154"/>
        <v>1.3751609378617635</v>
      </c>
    </row>
    <row r="173" spans="1:31" x14ac:dyDescent="0.2">
      <c r="A173" s="10" t="str">
        <f t="shared" si="142"/>
        <v>71 Sales occupations</v>
      </c>
      <c r="B173" s="11">
        <f t="shared" si="142"/>
        <v>32.622060975062318</v>
      </c>
      <c r="C173" s="11">
        <f t="shared" si="146"/>
        <v>30.781240820363724</v>
      </c>
      <c r="D173" s="11">
        <f t="shared" si="146"/>
        <v>29.624490012511824</v>
      </c>
      <c r="E173" s="11">
        <f t="shared" si="146"/>
        <v>27.029928567116105</v>
      </c>
      <c r="F173" s="11">
        <f t="shared" si="146"/>
        <v>25.696832101632655</v>
      </c>
      <c r="H173" s="40">
        <f t="shared" si="147"/>
        <v>-1.909285606564548</v>
      </c>
      <c r="I173" s="40">
        <f t="shared" si="148"/>
        <v>-0.94374295988470802</v>
      </c>
      <c r="L173" s="10" t="str">
        <f t="shared" ref="L173:Q173" si="191">L28</f>
        <v>71 Sales occupations</v>
      </c>
      <c r="M173" s="11">
        <f t="shared" si="191"/>
        <v>12.164507039705912</v>
      </c>
      <c r="N173" s="11">
        <f t="shared" si="191"/>
        <v>12.76332607554264</v>
      </c>
      <c r="O173" s="11">
        <f t="shared" si="191"/>
        <v>12.13852311868307</v>
      </c>
      <c r="P173" s="11">
        <f t="shared" si="191"/>
        <v>11.299001586289208</v>
      </c>
      <c r="Q173" s="11">
        <f t="shared" si="191"/>
        <v>11.137514261445597</v>
      </c>
      <c r="S173" s="40">
        <f t="shared" si="150"/>
        <v>-4.2757426260642273E-2</v>
      </c>
      <c r="T173" s="40">
        <f t="shared" si="151"/>
        <v>-0.57212410609840392</v>
      </c>
      <c r="W173" s="10" t="str">
        <f t="shared" ref="W173:AB173" si="192">W28</f>
        <v>71 Sales occupations</v>
      </c>
      <c r="X173" s="11">
        <f t="shared" si="192"/>
        <v>20.457553935356405</v>
      </c>
      <c r="Y173" s="11">
        <f t="shared" si="192"/>
        <v>18.017914744821095</v>
      </c>
      <c r="Z173" s="11">
        <f t="shared" si="192"/>
        <v>17.485966893828746</v>
      </c>
      <c r="AA173" s="11">
        <f t="shared" si="192"/>
        <v>15.730926980826913</v>
      </c>
      <c r="AB173" s="11">
        <f t="shared" si="192"/>
        <v>14.559317840187061</v>
      </c>
      <c r="AD173" s="40">
        <f t="shared" si="153"/>
        <v>-3.0903133328890386</v>
      </c>
      <c r="AE173" s="40">
        <f t="shared" si="154"/>
        <v>-1.2136911433226483</v>
      </c>
    </row>
    <row r="174" spans="1:31" x14ac:dyDescent="0.2">
      <c r="A174" s="10" t="str">
        <f t="shared" si="142"/>
        <v>72 Customer service occupations</v>
      </c>
      <c r="B174" s="11">
        <f t="shared" si="142"/>
        <v>7.8759575350962088</v>
      </c>
      <c r="C174" s="11">
        <f t="shared" si="146"/>
        <v>7.8169273901729044</v>
      </c>
      <c r="D174" s="11">
        <f t="shared" si="146"/>
        <v>8.3412757956852204</v>
      </c>
      <c r="E174" s="11">
        <f t="shared" si="146"/>
        <v>10.821567432484269</v>
      </c>
      <c r="F174" s="11">
        <f t="shared" si="146"/>
        <v>12.653564562149809</v>
      </c>
      <c r="H174" s="40">
        <f t="shared" si="147"/>
        <v>1.1546433076759177</v>
      </c>
      <c r="I174" s="40">
        <f t="shared" si="148"/>
        <v>2.8171023791400795</v>
      </c>
      <c r="L174" s="10" t="str">
        <f t="shared" ref="L174:Q174" si="193">L29</f>
        <v>72 Customer service occupations</v>
      </c>
      <c r="M174" s="11">
        <f t="shared" si="193"/>
        <v>3.5761015808806378</v>
      </c>
      <c r="N174" s="11">
        <f t="shared" si="193"/>
        <v>3.1476746733842376</v>
      </c>
      <c r="O174" s="11">
        <f t="shared" si="193"/>
        <v>3.8105158554958347</v>
      </c>
      <c r="P174" s="11">
        <f t="shared" si="193"/>
        <v>5.3270212160659689</v>
      </c>
      <c r="Q174" s="11">
        <f t="shared" si="193"/>
        <v>6.4746430632617722</v>
      </c>
      <c r="S174" s="40">
        <f t="shared" si="150"/>
        <v>1.2779227661434467</v>
      </c>
      <c r="T174" s="40">
        <f t="shared" si="151"/>
        <v>3.5973875726314608</v>
      </c>
      <c r="W174" s="10" t="str">
        <f t="shared" ref="W174:AB174" si="194">W29</f>
        <v>72 Customer service occupations</v>
      </c>
      <c r="X174" s="11">
        <f t="shared" si="194"/>
        <v>4.2998559542155839</v>
      </c>
      <c r="Y174" s="11">
        <f t="shared" si="194"/>
        <v>4.6692527167886695</v>
      </c>
      <c r="Z174" s="11">
        <f t="shared" si="194"/>
        <v>4.530759940189383</v>
      </c>
      <c r="AA174" s="11">
        <f t="shared" si="194"/>
        <v>5.4945462164183043</v>
      </c>
      <c r="AB174" s="11">
        <f t="shared" si="194"/>
        <v>6.1789214988880348</v>
      </c>
      <c r="AD174" s="40">
        <f t="shared" si="153"/>
        <v>1.0516546105914459</v>
      </c>
      <c r="AE174" s="40">
        <f>IF(AB$151-Z$151 &lt;&gt; 0,(EXP(LN(AB174/Z174)/(AB$151-Z$151))-1)*100,0)</f>
        <v>2.0898992097448055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17.370783669444389</v>
      </c>
      <c r="C175" s="11">
        <f t="shared" si="146"/>
        <v>16.028441019379692</v>
      </c>
      <c r="D175" s="11">
        <f t="shared" si="146"/>
        <v>14.724850526255604</v>
      </c>
      <c r="E175" s="11">
        <f t="shared" si="146"/>
        <v>17.324380645506231</v>
      </c>
      <c r="F175" s="11">
        <f t="shared" si="146"/>
        <v>16.330590655371108</v>
      </c>
      <c r="H175" s="40">
        <f t="shared" si="147"/>
        <v>-3.2510419268144131</v>
      </c>
      <c r="I175" s="40">
        <f t="shared" si="148"/>
        <v>0.69240946483823951</v>
      </c>
      <c r="L175" s="10" t="str">
        <f t="shared" ref="L175:Q175" si="195">L30</f>
        <v>81 Process, plant and machine operatives</v>
      </c>
      <c r="M175" s="11">
        <f t="shared" si="195"/>
        <v>12.700562457467543</v>
      </c>
      <c r="N175" s="11">
        <f t="shared" si="195"/>
        <v>11.404143232573116</v>
      </c>
      <c r="O175" s="11">
        <f t="shared" si="195"/>
        <v>10.647704207705317</v>
      </c>
      <c r="P175" s="11">
        <f t="shared" si="195"/>
        <v>12.268885854963738</v>
      </c>
      <c r="Q175" s="11">
        <f t="shared" si="195"/>
        <v>11.437895321616756</v>
      </c>
      <c r="S175" s="40">
        <f t="shared" si="150"/>
        <v>-3.4645990585377096</v>
      </c>
      <c r="T175" s="40">
        <f t="shared" si="151"/>
        <v>0.47839193831726856</v>
      </c>
      <c r="W175" s="10" t="str">
        <f t="shared" ref="W175:AB175" si="196">W30</f>
        <v>81 Process, plant and machine operatives</v>
      </c>
      <c r="X175" s="11">
        <f t="shared" si="196"/>
        <v>4.6702212119768429</v>
      </c>
      <c r="Y175" s="11">
        <f t="shared" si="196"/>
        <v>4.6242977868065775</v>
      </c>
      <c r="Z175" s="11">
        <f t="shared" si="196"/>
        <v>4.0771463185503052</v>
      </c>
      <c r="AA175" s="11">
        <f t="shared" si="196"/>
        <v>5.055494790542518</v>
      </c>
      <c r="AB175" s="11">
        <f t="shared" si="196"/>
        <v>4.8926953337543448</v>
      </c>
      <c r="AD175" s="40">
        <f t="shared" si="153"/>
        <v>-2.6796260365743119</v>
      </c>
      <c r="AE175" s="40">
        <f t="shared" si="154"/>
        <v>1.2230591554848846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17.569413630628773</v>
      </c>
      <c r="C176" s="11">
        <f t="shared" si="146"/>
        <v>15.737763829059828</v>
      </c>
      <c r="D176" s="11">
        <f t="shared" si="146"/>
        <v>14.824590088535395</v>
      </c>
      <c r="E176" s="11">
        <f t="shared" si="146"/>
        <v>15.539286213652323</v>
      </c>
      <c r="F176" s="11">
        <f t="shared" si="146"/>
        <v>15.106375124936594</v>
      </c>
      <c r="H176" s="40">
        <f t="shared" si="147"/>
        <v>-3.3403796018535492</v>
      </c>
      <c r="I176" s="40">
        <f t="shared" si="148"/>
        <v>0.12560918193149639</v>
      </c>
      <c r="L176" s="10" t="str">
        <f t="shared" ref="L176:Q176" si="197">L31</f>
        <v>82 Transport and mobile machine drivers and operatives</v>
      </c>
      <c r="M176" s="11">
        <f t="shared" si="197"/>
        <v>16.675806346413459</v>
      </c>
      <c r="N176" s="11">
        <f t="shared" si="197"/>
        <v>14.98897977545416</v>
      </c>
      <c r="O176" s="11">
        <f t="shared" si="197"/>
        <v>14.078655152618269</v>
      </c>
      <c r="P176" s="11">
        <f t="shared" si="197"/>
        <v>14.415101799667921</v>
      </c>
      <c r="Q176" s="11">
        <f t="shared" si="197"/>
        <v>13.81526798382329</v>
      </c>
      <c r="S176" s="40">
        <f t="shared" si="150"/>
        <v>-3.3292994926509167</v>
      </c>
      <c r="T176" s="40">
        <f t="shared" si="151"/>
        <v>-0.12582394334164082</v>
      </c>
      <c r="W176" s="10" t="str">
        <f t="shared" ref="W176:AB176" si="198">W31</f>
        <v>82 Transport and mobile machine drivers and operatives</v>
      </c>
      <c r="X176" s="11">
        <f t="shared" si="198"/>
        <v>0.89360728421530444</v>
      </c>
      <c r="Y176" s="11">
        <f t="shared" si="198"/>
        <v>0.74878405360565004</v>
      </c>
      <c r="Z176" s="11">
        <f t="shared" si="198"/>
        <v>0.74593493591712634</v>
      </c>
      <c r="AA176" s="11">
        <f t="shared" si="198"/>
        <v>1.1241844139844051</v>
      </c>
      <c r="AB176" s="11">
        <f t="shared" si="198"/>
        <v>1.2911071411132982</v>
      </c>
      <c r="AD176" s="40">
        <f t="shared" si="153"/>
        <v>-3.5480861612433579</v>
      </c>
      <c r="AE176" s="40">
        <f t="shared" si="154"/>
        <v>3.7251541742044036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10.67690267769315</v>
      </c>
      <c r="C177" s="11">
        <f t="shared" si="146"/>
        <v>8.6913062808566135</v>
      </c>
      <c r="D177" s="11">
        <f t="shared" si="146"/>
        <v>7.8344182098662181</v>
      </c>
      <c r="E177" s="11">
        <f t="shared" si="146"/>
        <v>6.3964551086250943</v>
      </c>
      <c r="F177" s="11">
        <f t="shared" si="146"/>
        <v>5.8810310444651552</v>
      </c>
      <c r="H177" s="40">
        <f t="shared" si="147"/>
        <v>-6.0033678404597506</v>
      </c>
      <c r="I177" s="40">
        <f t="shared" si="148"/>
        <v>-1.8938014032877093</v>
      </c>
      <c r="L177" s="10" t="str">
        <f t="shared" ref="L177:Q178" si="199">L32</f>
        <v>91 Elementary trades and related occupations</v>
      </c>
      <c r="M177" s="11">
        <f t="shared" si="199"/>
        <v>7.7278847948845506</v>
      </c>
      <c r="N177" s="11">
        <f t="shared" si="199"/>
        <v>6.2055168705409178</v>
      </c>
      <c r="O177" s="11">
        <f t="shared" si="199"/>
        <v>5.8630401888011985</v>
      </c>
      <c r="P177" s="11">
        <f t="shared" si="199"/>
        <v>4.7758086995331928</v>
      </c>
      <c r="Q177" s="11">
        <f t="shared" si="199"/>
        <v>4.3902569539240828</v>
      </c>
      <c r="S177" s="40">
        <f t="shared" si="150"/>
        <v>-5.3735720136812155</v>
      </c>
      <c r="T177" s="40">
        <f t="shared" si="151"/>
        <v>-1.9100594713527652</v>
      </c>
      <c r="W177" s="10" t="str">
        <f t="shared" ref="W177:AB178" si="200">W32</f>
        <v>91 Elementary trades and related occupations</v>
      </c>
      <c r="X177" s="11">
        <f t="shared" si="200"/>
        <v>2.9490178828086098</v>
      </c>
      <c r="Y177" s="11">
        <f t="shared" si="200"/>
        <v>2.4857894103156921</v>
      </c>
      <c r="Z177" s="11">
        <f t="shared" si="200"/>
        <v>1.9713780210650174</v>
      </c>
      <c r="AA177" s="11">
        <f t="shared" si="200"/>
        <v>1.6206464090919028</v>
      </c>
      <c r="AB177" s="11">
        <f t="shared" si="200"/>
        <v>1.4907740905410691</v>
      </c>
      <c r="AD177" s="40">
        <f t="shared" si="153"/>
        <v>-7.7389270700585655</v>
      </c>
      <c r="AE177" s="40">
        <f t="shared" si="154"/>
        <v>-1.8456702685262116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51.447166343125417</v>
      </c>
      <c r="C178" s="11">
        <f t="shared" si="146"/>
        <v>46.300457338311318</v>
      </c>
      <c r="D178" s="11">
        <f t="shared" si="146"/>
        <v>42.420969618213213</v>
      </c>
      <c r="E178" s="11">
        <f t="shared" si="146"/>
        <v>42.626075122790944</v>
      </c>
      <c r="F178" s="11">
        <f t="shared" si="146"/>
        <v>40.065538541766315</v>
      </c>
      <c r="H178" s="40">
        <f>IF(D$151-B$151 &lt;&gt; 0,(EXP(LN(D178/B178)/(D$151-B$151))-1)*100,0)</f>
        <v>-3.7847691184103138</v>
      </c>
      <c r="I178" s="40">
        <f t="shared" ref="I178" si="201">IF(F$151-D$151 &lt;&gt; 0,(EXP(LN(F178/D178)/(F$151-D$151))-1)*100,0)</f>
        <v>-0.38011724909875477</v>
      </c>
      <c r="L178" s="10" t="str">
        <f t="shared" si="199"/>
        <v>92 Elementary administration and service occupations</v>
      </c>
      <c r="M178" s="11">
        <f t="shared" si="199"/>
        <v>25.476027456823516</v>
      </c>
      <c r="N178" s="11">
        <f t="shared" si="199"/>
        <v>22.163409230167471</v>
      </c>
      <c r="O178" s="11">
        <f t="shared" si="199"/>
        <v>21.280577333599073</v>
      </c>
      <c r="P178" s="11">
        <f t="shared" si="199"/>
        <v>22.59599839809934</v>
      </c>
      <c r="Q178" s="11">
        <f t="shared" si="199"/>
        <v>21.788856934357081</v>
      </c>
      <c r="S178" s="40">
        <f t="shared" ref="S178" si="202">IF(O$151-M$151 &lt;&gt; 0,(EXP(LN(O178/M178)/(O$151-M$151))-1)*100,0)</f>
        <v>-3.5348731899518926</v>
      </c>
      <c r="T178" s="40">
        <f t="shared" ref="T178" si="203">IF(Q$151-O$151 &lt;&gt; 0,(EXP(LN(Q178/O178)/(Q$151-O$151))-1)*100,0)</f>
        <v>0.15748317384332022</v>
      </c>
      <c r="W178" s="10" t="str">
        <f t="shared" si="200"/>
        <v>92 Elementary administration and service occupations</v>
      </c>
      <c r="X178" s="11">
        <f t="shared" si="200"/>
        <v>25.971138886301819</v>
      </c>
      <c r="Y178" s="11">
        <f t="shared" si="200"/>
        <v>24.137048108143873</v>
      </c>
      <c r="Z178" s="11">
        <f t="shared" si="200"/>
        <v>21.140392284614098</v>
      </c>
      <c r="AA178" s="11">
        <f t="shared" si="200"/>
        <v>20.030076724691646</v>
      </c>
      <c r="AB178" s="11">
        <f t="shared" si="200"/>
        <v>18.27668160740922</v>
      </c>
      <c r="AD178" s="40">
        <f t="shared" ref="AD178" si="204">IF(Z$151-X$151 &lt;&gt; 0,(EXP(LN(Z178/X178)/(Z$151-X$151))-1)*100,0)</f>
        <v>-4.0324496041523989</v>
      </c>
      <c r="AE178" s="40">
        <f t="shared" ref="AE178" si="205">IF(AB$151-Z$151 &lt;&gt; 0,(EXP(LN(AB178/Z178)/(AB$151-Z$151))-1)*100,0)</f>
        <v>-0.96570363373298385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452.45999999999992</v>
      </c>
      <c r="C180" s="34">
        <f t="shared" si="206"/>
        <v>441.9060000000004</v>
      </c>
      <c r="D180" s="34">
        <f t="shared" si="206"/>
        <v>442.73500000000001</v>
      </c>
      <c r="E180" s="34">
        <f t="shared" si="206"/>
        <v>447.64699999999988</v>
      </c>
      <c r="F180" s="34">
        <f t="shared" si="206"/>
        <v>461.76000000000016</v>
      </c>
      <c r="H180" s="43">
        <f>IF(D$151-B$151 &lt;&gt; 0,(EXP(LN(D180/B180)/(D$151-B$151))-1)*100,0)</f>
        <v>-0.43361644770489871</v>
      </c>
      <c r="I180" s="43">
        <f t="shared" si="148"/>
        <v>0.28088627274531763</v>
      </c>
      <c r="L180" s="231" t="str">
        <f t="shared" ref="L180:Q180" si="207">L35</f>
        <v>All occupations</v>
      </c>
      <c r="M180" s="34">
        <f t="shared" si="207"/>
        <v>235.49393655310604</v>
      </c>
      <c r="N180" s="34">
        <f t="shared" si="207"/>
        <v>227.92835907676925</v>
      </c>
      <c r="O180" s="34">
        <f t="shared" si="207"/>
        <v>229.29181016221585</v>
      </c>
      <c r="P180" s="34">
        <f t="shared" si="207"/>
        <v>230.97710438148155</v>
      </c>
      <c r="Q180" s="34">
        <f t="shared" si="207"/>
        <v>235.90995255331404</v>
      </c>
      <c r="S180" s="43">
        <f t="shared" ref="S180" si="208">IF(O$151-M$151 &lt;&gt; 0,(EXP(LN(O180/M180)/(O$151-M$151))-1)*100,0)</f>
        <v>-0.53237172153176582</v>
      </c>
      <c r="T180" s="43">
        <f t="shared" ref="T180" si="209">IF(Q$151-O$151 &lt;&gt; 0,(EXP(LN(Q180/O180)/(Q$151-O$151))-1)*100,0)</f>
        <v>0.18987805854389084</v>
      </c>
      <c r="W180" s="231" t="str">
        <f t="shared" ref="W180:AB180" si="210">W35</f>
        <v>All occupations</v>
      </c>
      <c r="X180" s="34">
        <f t="shared" si="210"/>
        <v>216.96606344689394</v>
      </c>
      <c r="Y180" s="34">
        <f t="shared" si="210"/>
        <v>213.97764092323104</v>
      </c>
      <c r="Z180" s="34">
        <f t="shared" si="210"/>
        <v>213.44318983778408</v>
      </c>
      <c r="AA180" s="34">
        <f t="shared" si="210"/>
        <v>216.66989561851858</v>
      </c>
      <c r="AB180" s="34">
        <f t="shared" si="210"/>
        <v>225.85004744668581</v>
      </c>
      <c r="AD180" s="43">
        <f t="shared" ref="AD180" si="211">IF(Z$151-X$151 &lt;&gt; 0,(EXP(LN(Z180/X180)/(Z$151-X$151))-1)*100,0)</f>
        <v>-0.3268694978028841</v>
      </c>
      <c r="AE180" s="43">
        <f t="shared" ref="AE180" si="212">IF(AB$151-Z$151 &lt;&gt; 0,(EXP(LN(AB180/Z180)/(AB$151-Z$151))-1)*100,0)</f>
        <v>0.37738072576751769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York and North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40.060743735403605</v>
      </c>
      <c r="C7" s="31">
        <f>'Occ T1'!C8</f>
        <v>43.663833336592006</v>
      </c>
      <c r="D7" s="31">
        <f>'Occ T1'!D8</f>
        <v>45.582127577787297</v>
      </c>
      <c r="E7" s="31">
        <f>'Occ T1'!E8</f>
        <v>46.27833630842423</v>
      </c>
      <c r="F7" s="31">
        <f>'Occ T1'!F8</f>
        <v>52.046232859617646</v>
      </c>
      <c r="H7" s="31">
        <f>C7-B7</f>
        <v>3.603089601188401</v>
      </c>
      <c r="I7" s="31">
        <f>D7-C7</f>
        <v>1.9182942411952908</v>
      </c>
      <c r="J7" s="31">
        <f>E7-D7</f>
        <v>0.69620873063693267</v>
      </c>
      <c r="K7" s="31">
        <f>F7-E7</f>
        <v>5.7678965511934166</v>
      </c>
      <c r="L7" s="31">
        <f>F7-D7</f>
        <v>6.4641052818303493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24.523954185559763</v>
      </c>
      <c r="C8" s="32">
        <f>'Occ T2'!C8</f>
        <v>27.606173048612519</v>
      </c>
      <c r="D8" s="32">
        <f>'Occ T2'!D8</f>
        <v>29.620923152537905</v>
      </c>
      <c r="E8" s="32">
        <f>'Occ T2'!E8</f>
        <v>27.336076034621513</v>
      </c>
      <c r="F8" s="32">
        <f>'Occ T2'!F8</f>
        <v>29.996245465980628</v>
      </c>
      <c r="H8" s="31">
        <f t="shared" ref="H8:H9" si="0">C8-B8</f>
        <v>3.0822188630527556</v>
      </c>
      <c r="I8" s="31">
        <f t="shared" ref="I8:I9" si="1">D8-C8</f>
        <v>2.0147501039253868</v>
      </c>
      <c r="J8" s="31">
        <f t="shared" ref="J8:J9" si="2">E8-D8</f>
        <v>-2.2848471179163923</v>
      </c>
      <c r="K8" s="31">
        <f t="shared" ref="K8:K9" si="3">F8-E8</f>
        <v>2.6601694313591153</v>
      </c>
      <c r="L8" s="31">
        <f t="shared" ref="L8:L49" si="4">F8-D8</f>
        <v>0.37532231344272304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15.536789549843844</v>
      </c>
      <c r="C9" s="32">
        <f>'Occ T2'!C9</f>
        <v>16.057660287979488</v>
      </c>
      <c r="D9" s="32">
        <f>'Occ T2'!D9</f>
        <v>15.961204425249392</v>
      </c>
      <c r="E9" s="32">
        <f>'Occ T2'!E9</f>
        <v>18.942260273802717</v>
      </c>
      <c r="F9" s="32">
        <f>'Occ T2'!F9</f>
        <v>22.049987393637014</v>
      </c>
      <c r="H9" s="31">
        <f t="shared" si="0"/>
        <v>0.52087073813564366</v>
      </c>
      <c r="I9" s="31">
        <f t="shared" si="1"/>
        <v>-9.6455862730095987E-2</v>
      </c>
      <c r="J9" s="31">
        <f t="shared" si="2"/>
        <v>2.9810558485533249</v>
      </c>
      <c r="K9" s="31">
        <f t="shared" si="3"/>
        <v>3.1077271198342977</v>
      </c>
      <c r="L9" s="31">
        <f t="shared" si="4"/>
        <v>6.0887829683876227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75.085113890360375</v>
      </c>
      <c r="C11" s="31">
        <f>'Occ T1'!C9</f>
        <v>81.509572860608671</v>
      </c>
      <c r="D11" s="31">
        <f>'Occ T1'!D9</f>
        <v>87.298890300821057</v>
      </c>
      <c r="E11" s="31">
        <f>'Occ T1'!E9</f>
        <v>93.007982972221441</v>
      </c>
      <c r="F11" s="31">
        <f>'Occ T1'!F9</f>
        <v>103.41086888373016</v>
      </c>
      <c r="H11" s="31">
        <f>C11-B11</f>
        <v>6.4244589702482955</v>
      </c>
      <c r="I11" s="31">
        <f t="shared" ref="I11:I49" si="5">D11-C11</f>
        <v>5.7893174402123861</v>
      </c>
      <c r="J11" s="31">
        <f>E11-D11</f>
        <v>5.7090926714003842</v>
      </c>
      <c r="K11" s="31">
        <f>F11-E11</f>
        <v>10.402885911508719</v>
      </c>
      <c r="L11" s="31">
        <f t="shared" si="4"/>
        <v>16.111978582909103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17.560076443707022</v>
      </c>
      <c r="C12" s="10">
        <f>'Occ T2'!C10</f>
        <v>19.632410373523701</v>
      </c>
      <c r="D12" s="10">
        <f>'Occ T2'!D10</f>
        <v>21.147604743448646</v>
      </c>
      <c r="E12" s="10">
        <f>'Occ T2'!E10</f>
        <v>22.223279203625999</v>
      </c>
      <c r="F12" s="10">
        <f>'Occ T2'!F10</f>
        <v>24.832903190124789</v>
      </c>
      <c r="H12" s="11">
        <f t="shared" ref="H12:K14" si="6">C12-B12</f>
        <v>2.0723339298166792</v>
      </c>
      <c r="I12" s="31">
        <f t="shared" si="5"/>
        <v>1.5151943699249451</v>
      </c>
      <c r="J12" s="11">
        <f t="shared" si="6"/>
        <v>1.0756744601773534</v>
      </c>
      <c r="K12" s="11">
        <f t="shared" si="6"/>
        <v>2.6096239864987893</v>
      </c>
      <c r="L12" s="31">
        <f t="shared" si="4"/>
        <v>3.6852984466761427</v>
      </c>
    </row>
    <row r="13" spans="1:12" x14ac:dyDescent="0.2">
      <c r="A13" s="10" t="str">
        <f>'Occ T2'!A11</f>
        <v>22 Health professionals</v>
      </c>
      <c r="B13" s="10">
        <f>'Occ T2'!B11</f>
        <v>17.021244909325901</v>
      </c>
      <c r="C13" s="10">
        <f>'Occ T2'!C11</f>
        <v>18.042260210584899</v>
      </c>
      <c r="D13" s="10">
        <f>'Occ T2'!D11</f>
        <v>18.453387906795506</v>
      </c>
      <c r="E13" s="10">
        <f>'Occ T2'!E11</f>
        <v>19.739048530320694</v>
      </c>
      <c r="F13" s="10">
        <f>'Occ T2'!F11</f>
        <v>21.671186561718319</v>
      </c>
      <c r="H13" s="11">
        <f t="shared" si="6"/>
        <v>1.0210153012589984</v>
      </c>
      <c r="I13" s="31">
        <f t="shared" si="5"/>
        <v>0.41112769621060608</v>
      </c>
      <c r="J13" s="11">
        <f t="shared" si="6"/>
        <v>1.2856606235251888</v>
      </c>
      <c r="K13" s="11">
        <f t="shared" si="6"/>
        <v>1.9321380313976242</v>
      </c>
      <c r="L13" s="31">
        <f t="shared" si="4"/>
        <v>3.217798654922813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18.80908140845515</v>
      </c>
      <c r="C14" s="10">
        <f>'Occ T2'!C12</f>
        <v>18.710153819508214</v>
      </c>
      <c r="D14" s="10">
        <f>'Occ T2'!D12</f>
        <v>19.5026520663688</v>
      </c>
      <c r="E14" s="10">
        <f>'Occ T2'!E12</f>
        <v>19.982995227508621</v>
      </c>
      <c r="F14" s="10">
        <f>'Occ T2'!F12</f>
        <v>21.639192988393837</v>
      </c>
      <c r="H14" s="11">
        <f t="shared" si="6"/>
        <v>-9.892758894693543E-2</v>
      </c>
      <c r="I14" s="31">
        <f t="shared" si="5"/>
        <v>0.79249824686058545</v>
      </c>
      <c r="J14" s="11">
        <f t="shared" si="6"/>
        <v>0.48034316113982101</v>
      </c>
      <c r="K14" s="11">
        <f t="shared" si="6"/>
        <v>1.6561977608852168</v>
      </c>
      <c r="L14" s="31">
        <f t="shared" si="4"/>
        <v>2.1365409220250378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21.69471112887231</v>
      </c>
      <c r="C15" s="10">
        <f>'Occ T2'!C13</f>
        <v>25.124748456991853</v>
      </c>
      <c r="D15" s="10">
        <f>'Occ T2'!D13</f>
        <v>28.195245584208109</v>
      </c>
      <c r="E15" s="10">
        <f>'Occ T2'!E13</f>
        <v>31.06266001076613</v>
      </c>
      <c r="F15" s="10">
        <f>'Occ T2'!F13</f>
        <v>35.267586143493226</v>
      </c>
      <c r="H15" s="11">
        <f t="shared" ref="H15" si="7">C15-B15</f>
        <v>3.4300373281195427</v>
      </c>
      <c r="I15" s="31">
        <f t="shared" si="5"/>
        <v>3.0704971272162567</v>
      </c>
      <c r="J15" s="11">
        <f t="shared" ref="J15" si="8">E15-D15</f>
        <v>2.867414426558021</v>
      </c>
      <c r="K15" s="11">
        <f t="shared" ref="K15" si="9">F15-E15</f>
        <v>4.2049261327270955</v>
      </c>
      <c r="L15" s="31">
        <f t="shared" si="4"/>
        <v>7.0723405592851165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46.768691969432979</v>
      </c>
      <c r="C17" s="31">
        <f>'Occ T1'!C10</f>
        <v>49.506523114466653</v>
      </c>
      <c r="D17" s="31">
        <f>'Occ T1'!D10</f>
        <v>53.457529025877029</v>
      </c>
      <c r="E17" s="31">
        <f>'Occ T1'!E10</f>
        <v>51.487839041306501</v>
      </c>
      <c r="F17" s="31">
        <f>'Occ T1'!F10</f>
        <v>55.659725402157079</v>
      </c>
      <c r="H17" s="31">
        <f t="shared" ref="H17:K21" si="10">C17-B17</f>
        <v>2.7378311450336739</v>
      </c>
      <c r="I17" s="31">
        <f t="shared" si="5"/>
        <v>3.9510059114103768</v>
      </c>
      <c r="J17" s="31">
        <f t="shared" si="10"/>
        <v>-1.9696899845705289</v>
      </c>
      <c r="K17" s="31">
        <f t="shared" si="10"/>
        <v>4.1718863608505785</v>
      </c>
      <c r="L17" s="31">
        <f t="shared" si="4"/>
        <v>2.2021963762800496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7.0851618352805179</v>
      </c>
      <c r="C18" s="10">
        <f>'Occ T2'!C14</f>
        <v>8.0932109375812029</v>
      </c>
      <c r="D18" s="10">
        <f>'Occ T2'!D14</f>
        <v>8.9682746195598764</v>
      </c>
      <c r="E18" s="10">
        <f>'Occ T2'!E14</f>
        <v>7.8223582278812449</v>
      </c>
      <c r="F18" s="10">
        <f>'Occ T2'!F14</f>
        <v>8.4189053867793344</v>
      </c>
      <c r="H18" s="11">
        <f t="shared" si="10"/>
        <v>1.008049102300685</v>
      </c>
      <c r="I18" s="31">
        <f t="shared" si="5"/>
        <v>0.87506368197867346</v>
      </c>
      <c r="J18" s="11">
        <f t="shared" si="10"/>
        <v>-1.1459163916786315</v>
      </c>
      <c r="K18" s="11">
        <f t="shared" si="10"/>
        <v>0.59654715889808951</v>
      </c>
      <c r="L18" s="31">
        <f t="shared" si="4"/>
        <v>-0.54936923278054195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7.1571822010121524</v>
      </c>
      <c r="C19" s="10">
        <f>'Occ T2'!C15</f>
        <v>7.4376113299898146</v>
      </c>
      <c r="D19" s="10">
        <f>'Occ T2'!D15</f>
        <v>7.7617183914654584</v>
      </c>
      <c r="E19" s="10">
        <f>'Occ T2'!E15</f>
        <v>7.7536542662735419</v>
      </c>
      <c r="F19" s="10">
        <f>'Occ T2'!F15</f>
        <v>8.5586536439030549</v>
      </c>
      <c r="H19" s="11">
        <f t="shared" si="10"/>
        <v>0.28042912897766215</v>
      </c>
      <c r="I19" s="31">
        <f t="shared" si="5"/>
        <v>0.32410706147564383</v>
      </c>
      <c r="J19" s="11">
        <f t="shared" si="10"/>
        <v>-8.0641251919164603E-3</v>
      </c>
      <c r="K19" s="11">
        <f t="shared" si="10"/>
        <v>0.80499937762951301</v>
      </c>
      <c r="L19" s="31">
        <f t="shared" si="4"/>
        <v>0.79693525243759655</v>
      </c>
    </row>
    <row r="20" spans="1:12" x14ac:dyDescent="0.2">
      <c r="A20" s="10" t="str">
        <f>'Occ T2'!A16</f>
        <v>33 Protective service occupations</v>
      </c>
      <c r="B20" s="10">
        <f>'Occ T2'!B16</f>
        <v>4.2968714514617661</v>
      </c>
      <c r="C20" s="10">
        <f>'Occ T2'!C16</f>
        <v>4.6492499415281063</v>
      </c>
      <c r="D20" s="10">
        <f>'Occ T2'!D16</f>
        <v>4.9786204526087339</v>
      </c>
      <c r="E20" s="10">
        <f>'Occ T2'!E16</f>
        <v>5.9353806377140108</v>
      </c>
      <c r="F20" s="10">
        <f>'Occ T2'!F16</f>
        <v>6.7661748097784935</v>
      </c>
      <c r="H20" s="11">
        <f t="shared" si="10"/>
        <v>0.35237849006634026</v>
      </c>
      <c r="I20" s="31">
        <f t="shared" si="5"/>
        <v>0.32937051108062754</v>
      </c>
      <c r="J20" s="11">
        <f t="shared" si="10"/>
        <v>0.95676018510527694</v>
      </c>
      <c r="K20" s="11">
        <f t="shared" si="10"/>
        <v>0.83079417206448269</v>
      </c>
      <c r="L20" s="31">
        <f t="shared" si="4"/>
        <v>1.7875543571697596</v>
      </c>
    </row>
    <row r="21" spans="1:12" x14ac:dyDescent="0.2">
      <c r="A21" s="10" t="str">
        <f>'Occ T2'!A17</f>
        <v>34 Culture, media and sports occupations</v>
      </c>
      <c r="B21" s="10">
        <f>'Occ T2'!B17</f>
        <v>5.8970737793840557</v>
      </c>
      <c r="C21" s="10">
        <f>'Occ T2'!C17</f>
        <v>6.3575879693476871</v>
      </c>
      <c r="D21" s="10">
        <f>'Occ T2'!D17</f>
        <v>7.0556706035925316</v>
      </c>
      <c r="E21" s="10">
        <f>'Occ T2'!E17</f>
        <v>6.4331928846249866</v>
      </c>
      <c r="F21" s="10">
        <f>'Occ T2'!F17</f>
        <v>7.0407432388017543</v>
      </c>
      <c r="H21" s="11">
        <f t="shared" si="10"/>
        <v>0.46051418996363136</v>
      </c>
      <c r="I21" s="31">
        <f t="shared" si="5"/>
        <v>0.69808263424484451</v>
      </c>
      <c r="J21" s="11">
        <f t="shared" si="10"/>
        <v>-0.622477718967545</v>
      </c>
      <c r="K21" s="11">
        <f t="shared" si="10"/>
        <v>0.60755035417676773</v>
      </c>
      <c r="L21" s="31">
        <f t="shared" si="4"/>
        <v>-1.4927364790777276E-2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22.332402702294488</v>
      </c>
      <c r="C22" s="10">
        <f>'Occ T2'!C18</f>
        <v>22.968862936019843</v>
      </c>
      <c r="D22" s="10">
        <f>'Occ T2'!D18</f>
        <v>24.693244958650428</v>
      </c>
      <c r="E22" s="10">
        <f>'Occ T2'!E18</f>
        <v>23.543253024812717</v>
      </c>
      <c r="F22" s="10">
        <f>'Occ T2'!F18</f>
        <v>24.875248322894443</v>
      </c>
      <c r="H22" s="11">
        <f t="shared" ref="H22" si="11">C22-B22</f>
        <v>0.6364602337253551</v>
      </c>
      <c r="I22" s="31">
        <f t="shared" si="5"/>
        <v>1.7243820226305857</v>
      </c>
      <c r="J22" s="11">
        <f t="shared" ref="J22" si="12">E22-D22</f>
        <v>-1.1499919338377111</v>
      </c>
      <c r="K22" s="11">
        <f t="shared" ref="K22" si="13">F22-E22</f>
        <v>1.3319952980817256</v>
      </c>
      <c r="L22" s="31">
        <f t="shared" si="4"/>
        <v>0.18200336424401442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55.577307864999547</v>
      </c>
      <c r="C24" s="31">
        <f>'Occ T1'!C11</f>
        <v>51.193241605988916</v>
      </c>
      <c r="D24" s="31">
        <f>'Occ T1'!D11</f>
        <v>54.258285480988995</v>
      </c>
      <c r="E24" s="31">
        <f>'Occ T1'!E11</f>
        <v>51.85998290920854</v>
      </c>
      <c r="F24" s="31">
        <f>'Occ T1'!F11</f>
        <v>48.834327473475312</v>
      </c>
      <c r="H24" s="31">
        <f t="shared" ref="H24:K26" si="14">C24-B24</f>
        <v>-4.3840662590106305</v>
      </c>
      <c r="I24" s="31">
        <f t="shared" si="5"/>
        <v>3.0650438750000788</v>
      </c>
      <c r="J24" s="31">
        <f t="shared" si="14"/>
        <v>-2.3983025717804551</v>
      </c>
      <c r="K24" s="31">
        <f t="shared" si="14"/>
        <v>-3.0256554357332277</v>
      </c>
      <c r="L24" s="31">
        <f t="shared" si="4"/>
        <v>-5.4239580075136828</v>
      </c>
    </row>
    <row r="25" spans="1:12" x14ac:dyDescent="0.2">
      <c r="A25" t="str">
        <f>'Occ T2'!A19</f>
        <v>41 Administrative occupations</v>
      </c>
      <c r="B25" s="32">
        <f>'Occ T2'!B19</f>
        <v>44.282109684996286</v>
      </c>
      <c r="C25" s="32">
        <f>'Occ T2'!C19</f>
        <v>41.495717846728176</v>
      </c>
      <c r="D25" s="32">
        <f>'Occ T2'!D19</f>
        <v>44.589995660364096</v>
      </c>
      <c r="E25" s="32">
        <f>'Occ T2'!E19</f>
        <v>41.35169467733818</v>
      </c>
      <c r="F25" s="32">
        <f>'Occ T2'!F19</f>
        <v>40.350057112816195</v>
      </c>
      <c r="H25" s="11">
        <f t="shared" si="14"/>
        <v>-2.7863918382681092</v>
      </c>
      <c r="I25" s="31">
        <f t="shared" si="5"/>
        <v>3.0942778136359195</v>
      </c>
      <c r="J25" s="11">
        <f t="shared" si="14"/>
        <v>-3.2383009830259155</v>
      </c>
      <c r="K25" s="11">
        <f t="shared" si="14"/>
        <v>-1.0016375645219853</v>
      </c>
      <c r="L25" s="31">
        <f t="shared" si="4"/>
        <v>-4.2399385475479008</v>
      </c>
    </row>
    <row r="26" spans="1:12" x14ac:dyDescent="0.2">
      <c r="A26" t="str">
        <f>'Occ T2'!A20</f>
        <v>42 Secretarial and related occupations</v>
      </c>
      <c r="B26" s="32">
        <f>'Occ T2'!B20</f>
        <v>11.295198180003263</v>
      </c>
      <c r="C26" s="32">
        <f>'Occ T2'!C20</f>
        <v>9.6975237592607417</v>
      </c>
      <c r="D26" s="32">
        <f>'Occ T2'!D20</f>
        <v>9.6682898206248993</v>
      </c>
      <c r="E26" s="32">
        <f>'Occ T2'!E20</f>
        <v>10.508288231870363</v>
      </c>
      <c r="F26" s="32">
        <f>'Occ T2'!F20</f>
        <v>8.4842703606591208</v>
      </c>
      <c r="H26" s="11">
        <f t="shared" si="14"/>
        <v>-1.5976744207425213</v>
      </c>
      <c r="I26" s="31">
        <f t="shared" si="5"/>
        <v>-2.9233938635842449E-2</v>
      </c>
      <c r="J26" s="11">
        <f t="shared" si="14"/>
        <v>0.83999841124546393</v>
      </c>
      <c r="K26" s="11">
        <f t="shared" si="14"/>
        <v>-2.0240178712112424</v>
      </c>
      <c r="L26" s="31">
        <f t="shared" si="4"/>
        <v>-1.1840194599657785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52.486185085186733</v>
      </c>
      <c r="C28" s="31">
        <f>'Occ T1'!C12</f>
        <v>47.555201771139082</v>
      </c>
      <c r="D28" s="31">
        <f>'Occ T1'!D12</f>
        <v>42.479145150034412</v>
      </c>
      <c r="E28" s="31">
        <f>'Occ T1'!E12</f>
        <v>41.667625318721605</v>
      </c>
      <c r="F28" s="31">
        <f>'Occ T1'!F12</f>
        <v>39.284451589413521</v>
      </c>
      <c r="H28" s="31">
        <f t="shared" ref="H28:K30" si="15">C28-B28</f>
        <v>-4.9309833140476513</v>
      </c>
      <c r="I28" s="31">
        <f t="shared" si="5"/>
        <v>-5.0760566211046694</v>
      </c>
      <c r="J28" s="31">
        <f t="shared" si="15"/>
        <v>-0.81151983131280758</v>
      </c>
      <c r="K28" s="31">
        <f t="shared" si="15"/>
        <v>-2.3831737293080835</v>
      </c>
      <c r="L28" s="31">
        <f t="shared" si="4"/>
        <v>-3.194693560620891</v>
      </c>
    </row>
    <row r="29" spans="1:12" x14ac:dyDescent="0.2">
      <c r="A29" s="10" t="str">
        <f>'Occ T2'!A21</f>
        <v>51 Skilled agricultural and related trades</v>
      </c>
      <c r="B29" s="10">
        <f>'Occ T2'!B21</f>
        <v>8.7073931390147798</v>
      </c>
      <c r="C29" s="10">
        <f>'Occ T2'!C21</f>
        <v>8.0416196513801737</v>
      </c>
      <c r="D29" s="10">
        <f>'Occ T2'!D21</f>
        <v>6.2957683762853529</v>
      </c>
      <c r="E29" s="10">
        <f>'Occ T2'!E21</f>
        <v>6.3855446215910217</v>
      </c>
      <c r="F29" s="10">
        <f>'Occ T2'!F21</f>
        <v>6.9124284411720121</v>
      </c>
      <c r="H29" s="11">
        <f t="shared" si="15"/>
        <v>-0.6657734876346062</v>
      </c>
      <c r="I29" s="31">
        <f t="shared" si="5"/>
        <v>-1.7458512750948207</v>
      </c>
      <c r="J29" s="11">
        <f t="shared" si="15"/>
        <v>8.9776245305668745E-2</v>
      </c>
      <c r="K29" s="11">
        <f t="shared" si="15"/>
        <v>0.5268838195809904</v>
      </c>
      <c r="L29" s="31">
        <f t="shared" si="4"/>
        <v>0.61666006488665914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15.915989995387211</v>
      </c>
      <c r="C30" s="10">
        <f>'Occ T2'!C22</f>
        <v>15.012865714086818</v>
      </c>
      <c r="D30" s="10">
        <f>'Occ T2'!D22</f>
        <v>13.845154770555379</v>
      </c>
      <c r="E30" s="10">
        <f>'Occ T2'!E22</f>
        <v>13.503521141735956</v>
      </c>
      <c r="F30" s="10">
        <f>'Occ T2'!F22</f>
        <v>12.568294463098148</v>
      </c>
      <c r="H30" s="11">
        <f t="shared" si="15"/>
        <v>-0.90312428130039279</v>
      </c>
      <c r="I30" s="31">
        <f t="shared" si="5"/>
        <v>-1.1677109435314392</v>
      </c>
      <c r="J30" s="11">
        <f t="shared" si="15"/>
        <v>-0.34163362881942305</v>
      </c>
      <c r="K30" s="11">
        <f t="shared" si="15"/>
        <v>-0.9352266786378074</v>
      </c>
      <c r="L30" s="31">
        <f t="shared" si="4"/>
        <v>-1.2768603074572304</v>
      </c>
    </row>
    <row r="31" spans="1:12" x14ac:dyDescent="0.2">
      <c r="A31" s="10" t="str">
        <f>'Occ T2'!A23</f>
        <v>53 Skilled construction and building trades</v>
      </c>
      <c r="B31" s="10">
        <f>'Occ T2'!B23</f>
        <v>16.551294550227681</v>
      </c>
      <c r="C31" s="10">
        <f>'Occ T2'!C23</f>
        <v>15.226281135698475</v>
      </c>
      <c r="D31" s="10">
        <f>'Occ T2'!D23</f>
        <v>13.190411001333899</v>
      </c>
      <c r="E31" s="10">
        <f>'Occ T2'!E23</f>
        <v>13.074937696713505</v>
      </c>
      <c r="F31" s="10">
        <f>'Occ T2'!F23</f>
        <v>11.431013276223926</v>
      </c>
      <c r="H31" s="11">
        <f t="shared" ref="H31:H32" si="16">C31-B31</f>
        <v>-1.3250134145292058</v>
      </c>
      <c r="I31" s="31">
        <f t="shared" si="5"/>
        <v>-2.0358701343645755</v>
      </c>
      <c r="J31" s="11">
        <f t="shared" ref="J31:J32" si="17">E31-D31</f>
        <v>-0.1154733046203944</v>
      </c>
      <c r="K31" s="11">
        <f t="shared" ref="K31:K32" si="18">F31-E31</f>
        <v>-1.6439244204895793</v>
      </c>
      <c r="L31" s="31">
        <f t="shared" si="4"/>
        <v>-1.7593977251099737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11.311507400557058</v>
      </c>
      <c r="C32" s="10">
        <f>'Occ T2'!C24</f>
        <v>9.2744352699736137</v>
      </c>
      <c r="D32" s="10">
        <f>'Occ T2'!D24</f>
        <v>9.1478110018597807</v>
      </c>
      <c r="E32" s="10">
        <f>'Occ T2'!E24</f>
        <v>8.7036218586811263</v>
      </c>
      <c r="F32" s="10">
        <f>'Occ T2'!F24</f>
        <v>8.3727154089194329</v>
      </c>
      <c r="H32" s="11">
        <f t="shared" si="16"/>
        <v>-2.0370721305834447</v>
      </c>
      <c r="I32" s="31">
        <f t="shared" si="5"/>
        <v>-0.12662426811383298</v>
      </c>
      <c r="J32" s="11">
        <f t="shared" si="17"/>
        <v>-0.44418914317865443</v>
      </c>
      <c r="K32" s="11">
        <f t="shared" si="18"/>
        <v>-0.33090644976169337</v>
      </c>
      <c r="L32" s="31">
        <f t="shared" si="4"/>
        <v>-0.7750955929403478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44.91967262356642</v>
      </c>
      <c r="C34" s="31">
        <f>'Occ T1'!C13</f>
        <v>43.121490633060986</v>
      </c>
      <c r="D34" s="31">
        <f>'Occ T1'!D13</f>
        <v>41.888428213423794</v>
      </c>
      <c r="E34" s="31">
        <f>'Occ T1'!E13</f>
        <v>43.60754035994271</v>
      </c>
      <c r="F34" s="31">
        <f>'Occ T1'!F13</f>
        <v>46.790461761284753</v>
      </c>
      <c r="H34" s="31">
        <f t="shared" ref="H34:K36" si="19">C34-B34</f>
        <v>-1.7981819905054337</v>
      </c>
      <c r="I34" s="31">
        <f t="shared" si="5"/>
        <v>-1.2330624196371929</v>
      </c>
      <c r="J34" s="31">
        <f t="shared" si="19"/>
        <v>1.719112146518917</v>
      </c>
      <c r="K34" s="31">
        <f t="shared" si="19"/>
        <v>3.1829214013420426</v>
      </c>
      <c r="L34" s="31">
        <f t="shared" si="4"/>
        <v>4.9020335478609596</v>
      </c>
    </row>
    <row r="35" spans="1:12" x14ac:dyDescent="0.2">
      <c r="A35" s="10" t="str">
        <f>'Occ T2'!A25</f>
        <v>61 Caring personal service occupations</v>
      </c>
      <c r="B35" s="10">
        <f>'Occ T2'!B25</f>
        <v>33.664285785010208</v>
      </c>
      <c r="C35" s="10">
        <f>'Occ T2'!C25</f>
        <v>31.256331283154648</v>
      </c>
      <c r="D35" s="10">
        <f>'Occ T2'!D25</f>
        <v>30.620717023532396</v>
      </c>
      <c r="E35" s="10">
        <f>'Occ T2'!E25</f>
        <v>32.976942522954523</v>
      </c>
      <c r="F35" s="10">
        <f>'Occ T2'!F25</f>
        <v>36.313880052891669</v>
      </c>
      <c r="G35" s="10"/>
      <c r="H35" s="11">
        <f t="shared" si="19"/>
        <v>-2.4079545018555599</v>
      </c>
      <c r="I35" s="31">
        <f t="shared" si="5"/>
        <v>-0.63561425962225115</v>
      </c>
      <c r="J35" s="11">
        <f t="shared" si="19"/>
        <v>2.356225499422127</v>
      </c>
      <c r="K35" s="11">
        <f t="shared" si="19"/>
        <v>3.3369375299371455</v>
      </c>
      <c r="L35" s="31">
        <f t="shared" si="4"/>
        <v>5.6931630293592725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10.791936736667727</v>
      </c>
      <c r="C36" s="10">
        <f>'Occ T2'!C26</f>
        <v>11.479712192358566</v>
      </c>
      <c r="D36" s="10">
        <f>'Occ T2'!D26</f>
        <v>10.759783253529006</v>
      </c>
      <c r="E36" s="10">
        <f>'Occ T2'!E26</f>
        <v>10.227360587609903</v>
      </c>
      <c r="F36" s="10">
        <f>'Occ T2'!F26</f>
        <v>10.032422168846489</v>
      </c>
      <c r="G36" s="10"/>
      <c r="H36" s="11">
        <f t="shared" si="19"/>
        <v>0.6877754556908382</v>
      </c>
      <c r="I36" s="31">
        <f t="shared" si="5"/>
        <v>-0.71992893882955933</v>
      </c>
      <c r="J36" s="11">
        <f t="shared" si="19"/>
        <v>-0.53242266591910337</v>
      </c>
      <c r="K36" s="11">
        <f t="shared" si="19"/>
        <v>-0.19493841876341378</v>
      </c>
      <c r="L36" s="31">
        <f t="shared" si="4"/>
        <v>-0.72736108468251714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0.46345010188848662</v>
      </c>
      <c r="C37" s="10">
        <f>'Occ T2'!C27</f>
        <v>0.38544715754777242</v>
      </c>
      <c r="D37" s="10">
        <f>'Occ T2'!D27</f>
        <v>0.50792793636239031</v>
      </c>
      <c r="E37" s="10">
        <f>'Occ T2'!E27</f>
        <v>0.40323724937828881</v>
      </c>
      <c r="F37" s="10">
        <f>'Occ T2'!F27</f>
        <v>0.44415953954659831</v>
      </c>
      <c r="G37" s="10"/>
      <c r="H37" s="11">
        <f t="shared" ref="H37" si="20">C37-B37</f>
        <v>-7.8002944340714198E-2</v>
      </c>
      <c r="I37" s="31">
        <f t="shared" ref="I37" si="21">D37-C37</f>
        <v>0.12248077881461789</v>
      </c>
      <c r="J37" s="11">
        <f t="shared" ref="J37" si="22">E37-D37</f>
        <v>-0.1046906869841015</v>
      </c>
      <c r="K37" s="11">
        <f t="shared" ref="K37" si="23">F37-E37</f>
        <v>4.0922290168309505E-2</v>
      </c>
      <c r="L37" s="31">
        <f t="shared" ref="L37" si="24">F37-D37</f>
        <v>-6.3768396815791994E-2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40.498018510158531</v>
      </c>
      <c r="C39" s="31">
        <f>'Occ T1'!C14</f>
        <v>38.598168210536627</v>
      </c>
      <c r="D39" s="31">
        <f>'Occ T1'!D14</f>
        <v>37.965765808197048</v>
      </c>
      <c r="E39" s="31">
        <f>'Occ T1'!E14</f>
        <v>37.851495999600374</v>
      </c>
      <c r="F39" s="31">
        <f>'Occ T1'!F14</f>
        <v>38.350396663782462</v>
      </c>
      <c r="H39" s="31">
        <f>C39-B39</f>
        <v>-1.8998502996219031</v>
      </c>
      <c r="I39" s="31">
        <f t="shared" si="5"/>
        <v>-0.63240240233957934</v>
      </c>
      <c r="J39" s="31">
        <f>E39-D39</f>
        <v>-0.11426980859667424</v>
      </c>
      <c r="K39" s="31">
        <f>F39-E39</f>
        <v>0.49890066418208789</v>
      </c>
      <c r="L39" s="31">
        <f t="shared" si="4"/>
        <v>0.38463085558541366</v>
      </c>
    </row>
    <row r="40" spans="1:12" s="30" customFormat="1" x14ac:dyDescent="0.2">
      <c r="A40" s="126" t="str">
        <f>'Occ T2'!A28</f>
        <v>71 Sales occupations</v>
      </c>
      <c r="B40" s="126">
        <f>'Occ T2'!B28</f>
        <v>32.622060975062318</v>
      </c>
      <c r="C40" s="126">
        <f>'Occ T2'!C28</f>
        <v>30.781240820363724</v>
      </c>
      <c r="D40" s="126">
        <f>'Occ T2'!D28</f>
        <v>29.624490012511824</v>
      </c>
      <c r="E40" s="126">
        <f>'Occ T2'!E28</f>
        <v>27.029928567116105</v>
      </c>
      <c r="F40" s="126">
        <f>'Occ T2'!F28</f>
        <v>25.696832101632655</v>
      </c>
      <c r="G40"/>
      <c r="H40" s="11">
        <f>C40-B40</f>
        <v>-1.8408201546985943</v>
      </c>
      <c r="I40" s="31">
        <f t="shared" si="5"/>
        <v>-1.1567508078518998</v>
      </c>
      <c r="J40" s="11">
        <f t="shared" ref="J40" si="25">E40-D40</f>
        <v>-2.5945614453957191</v>
      </c>
      <c r="K40" s="11">
        <f t="shared" ref="K40" si="26">F40-E40</f>
        <v>-1.3330964654834503</v>
      </c>
      <c r="L40" s="31">
        <f t="shared" si="4"/>
        <v>-3.9276579108791694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7.8759575350962088</v>
      </c>
      <c r="C41" s="126">
        <f>'Occ T2'!C29</f>
        <v>7.8169273901729044</v>
      </c>
      <c r="D41" s="126">
        <f>'Occ T2'!D29</f>
        <v>8.3412757956852204</v>
      </c>
      <c r="E41" s="126">
        <f>'Occ T2'!E29</f>
        <v>10.821567432484269</v>
      </c>
      <c r="F41" s="126">
        <f>'Occ T2'!F29</f>
        <v>12.653564562149809</v>
      </c>
      <c r="G41"/>
      <c r="H41" s="11">
        <f t="shared" ref="H41" si="27">C41-B41</f>
        <v>-5.9030144923304384E-2</v>
      </c>
      <c r="I41" s="31">
        <f t="shared" si="5"/>
        <v>0.52434840551231598</v>
      </c>
      <c r="J41" s="11">
        <f t="shared" ref="J41" si="28">E41-D41</f>
        <v>2.4802916367990484</v>
      </c>
      <c r="K41" s="11">
        <f t="shared" ref="K41" si="29">F41-E41</f>
        <v>1.83199712966554</v>
      </c>
      <c r="L41" s="31">
        <f t="shared" si="4"/>
        <v>4.3122887664645884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34.940197300073166</v>
      </c>
      <c r="C43" s="31">
        <f>'Occ T1'!C15</f>
        <v>31.766204848439521</v>
      </c>
      <c r="D43" s="31">
        <f>'Occ T1'!D15</f>
        <v>29.549440614790999</v>
      </c>
      <c r="E43" s="31">
        <f>'Occ T1'!E15</f>
        <v>32.863666859158556</v>
      </c>
      <c r="F43" s="31">
        <f>'Occ T1'!F15</f>
        <v>31.436965780307702</v>
      </c>
      <c r="H43" s="31">
        <f t="shared" ref="H43:K45" si="30">C43-B43</f>
        <v>-3.1739924516336444</v>
      </c>
      <c r="I43" s="31">
        <f t="shared" si="5"/>
        <v>-2.2167642336485223</v>
      </c>
      <c r="J43" s="31">
        <f t="shared" si="30"/>
        <v>3.314226244367557</v>
      </c>
      <c r="K43" s="31">
        <f t="shared" si="30"/>
        <v>-1.4267010788508543</v>
      </c>
      <c r="L43" s="31">
        <f t="shared" si="4"/>
        <v>1.8875251655167027</v>
      </c>
    </row>
    <row r="44" spans="1:12" x14ac:dyDescent="0.2">
      <c r="A44" s="10" t="str">
        <f>'Occ T2'!A30</f>
        <v>81 Process, plant and machine operatives</v>
      </c>
      <c r="B44" s="10">
        <f>'Occ T2'!B30</f>
        <v>17.370783669444389</v>
      </c>
      <c r="C44" s="10">
        <f>'Occ T2'!C30</f>
        <v>16.028441019379692</v>
      </c>
      <c r="D44" s="10">
        <f>'Occ T2'!D30</f>
        <v>14.724850526255604</v>
      </c>
      <c r="E44" s="10">
        <f>'Occ T2'!E30</f>
        <v>17.324380645506231</v>
      </c>
      <c r="F44" s="10">
        <f>'Occ T2'!F30</f>
        <v>16.330590655371108</v>
      </c>
      <c r="H44" s="11">
        <f t="shared" si="30"/>
        <v>-1.3423426500646976</v>
      </c>
      <c r="I44" s="31">
        <f t="shared" si="5"/>
        <v>-1.3035904931240871</v>
      </c>
      <c r="J44" s="11">
        <f t="shared" si="30"/>
        <v>2.5995301192506268</v>
      </c>
      <c r="K44" s="11">
        <f t="shared" si="30"/>
        <v>-0.9937899901351237</v>
      </c>
      <c r="L44" s="31">
        <f t="shared" si="4"/>
        <v>1.6057401291155031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17.569413630628773</v>
      </c>
      <c r="C45" s="10">
        <f>'Occ T2'!C31</f>
        <v>15.737763829059828</v>
      </c>
      <c r="D45" s="10">
        <f>'Occ T2'!D31</f>
        <v>14.824590088535395</v>
      </c>
      <c r="E45" s="10">
        <f>'Occ T2'!E31</f>
        <v>15.539286213652323</v>
      </c>
      <c r="F45" s="10">
        <f>'Occ T2'!F31</f>
        <v>15.106375124936594</v>
      </c>
      <c r="H45" s="11">
        <f t="shared" si="30"/>
        <v>-1.8316498015689451</v>
      </c>
      <c r="I45" s="31">
        <f t="shared" si="5"/>
        <v>-0.91317374052443334</v>
      </c>
      <c r="J45" s="11">
        <f t="shared" si="30"/>
        <v>0.71469612511692837</v>
      </c>
      <c r="K45" s="11">
        <f t="shared" si="30"/>
        <v>-0.43291108871572881</v>
      </c>
      <c r="L45" s="31">
        <f t="shared" si="4"/>
        <v>0.28178503640119956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62.124069020818567</v>
      </c>
      <c r="C47" s="31">
        <f>'Occ T1'!C16</f>
        <v>54.991763619167934</v>
      </c>
      <c r="D47" s="31">
        <f>'Occ T1'!D16</f>
        <v>50.255387828079435</v>
      </c>
      <c r="E47" s="31">
        <f>'Occ T1'!E16</f>
        <v>49.022530231416042</v>
      </c>
      <c r="F47" s="31">
        <f>'Occ T1'!F16</f>
        <v>45.946569586231469</v>
      </c>
      <c r="H47" s="31">
        <f t="shared" ref="H47:K49" si="31">C47-B47</f>
        <v>-7.1323054016506333</v>
      </c>
      <c r="I47" s="31">
        <f t="shared" si="5"/>
        <v>-4.7363757910884985</v>
      </c>
      <c r="J47" s="31">
        <f t="shared" si="31"/>
        <v>-1.2328575966633935</v>
      </c>
      <c r="K47" s="31">
        <f t="shared" si="31"/>
        <v>-3.0759606451845727</v>
      </c>
      <c r="L47" s="31">
        <f t="shared" si="4"/>
        <v>-4.3088182418479661</v>
      </c>
    </row>
    <row r="48" spans="1:12" x14ac:dyDescent="0.2">
      <c r="A48" s="10" t="str">
        <f>'Occ T2'!A32</f>
        <v>91 Elementary trades and related occupations</v>
      </c>
      <c r="B48" s="10">
        <f>'Occ T2'!B32</f>
        <v>10.67690267769315</v>
      </c>
      <c r="C48" s="10">
        <f>'Occ T2'!C32</f>
        <v>8.6913062808566135</v>
      </c>
      <c r="D48" s="10">
        <f>'Occ T2'!D32</f>
        <v>7.8344182098662181</v>
      </c>
      <c r="E48" s="10">
        <f>'Occ T2'!E32</f>
        <v>6.3964551086250943</v>
      </c>
      <c r="F48" s="10">
        <f>'Occ T2'!F32</f>
        <v>5.8810310444651552</v>
      </c>
      <c r="H48" s="11">
        <f t="shared" si="31"/>
        <v>-1.9855963968365362</v>
      </c>
      <c r="I48" s="31">
        <f t="shared" si="5"/>
        <v>-0.85688807099039543</v>
      </c>
      <c r="J48" s="11">
        <f t="shared" si="31"/>
        <v>-1.4379631012411238</v>
      </c>
      <c r="K48" s="11">
        <f t="shared" si="31"/>
        <v>-0.51542406415993902</v>
      </c>
      <c r="L48" s="31">
        <f t="shared" si="4"/>
        <v>-1.9533871654010628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51.447166343125417</v>
      </c>
      <c r="C49" s="10">
        <f>'Occ T2'!C33</f>
        <v>46.300457338311318</v>
      </c>
      <c r="D49" s="10">
        <f>'Occ T2'!D33</f>
        <v>42.420969618213213</v>
      </c>
      <c r="E49" s="10">
        <f>'Occ T2'!E33</f>
        <v>42.626075122790944</v>
      </c>
      <c r="F49" s="10">
        <f>'Occ T2'!F33</f>
        <v>40.065538541766315</v>
      </c>
      <c r="H49" s="11">
        <f t="shared" si="31"/>
        <v>-5.1467090048140989</v>
      </c>
      <c r="I49" s="31">
        <f t="shared" si="5"/>
        <v>-3.8794877200981048</v>
      </c>
      <c r="J49" s="11">
        <f t="shared" si="31"/>
        <v>0.20510550457773036</v>
      </c>
      <c r="K49" s="11">
        <f t="shared" si="31"/>
        <v>-2.5605365810246283</v>
      </c>
      <c r="L49" s="31">
        <f t="shared" si="4"/>
        <v>-2.355431076446898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452.46</v>
      </c>
      <c r="C51" s="34">
        <f>'Occ T1'!C18</f>
        <v>441.90600000000046</v>
      </c>
      <c r="D51" s="34">
        <f>'Occ T1'!D18</f>
        <v>442.73500000000007</v>
      </c>
      <c r="E51" s="34">
        <f>'Occ T1'!E18</f>
        <v>447.64700000000005</v>
      </c>
      <c r="F51" s="34">
        <f>'Occ T1'!F18</f>
        <v>461.7600000000001</v>
      </c>
      <c r="G51" s="24"/>
      <c r="H51" s="34">
        <f>C51-B51</f>
        <v>-10.553999999999519</v>
      </c>
      <c r="I51" s="205">
        <f>D51-C51</f>
        <v>0.82899999999960983</v>
      </c>
      <c r="J51" s="34">
        <f>E51-D51</f>
        <v>4.9119999999999777</v>
      </c>
      <c r="K51" s="34">
        <f>F51-E51</f>
        <v>14.113000000000056</v>
      </c>
      <c r="L51" s="205">
        <f>F51-D51</f>
        <v>19.025000000000034</v>
      </c>
    </row>
    <row r="53" spans="1:12" ht="15.75" x14ac:dyDescent="0.25">
      <c r="A53" s="19" t="str">
        <f>CONCATENATE(A1," (Continued)")</f>
        <v>Occupation Table 3  Employment Change by Occupation in Occupation Group (SOC 2020), 2015-2035, York and North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2.1764273322705252</v>
      </c>
      <c r="C59" s="44">
        <f>IF(AND(D$5-C$5 &lt;&gt; 0,D7 &lt;&gt; 0,C7 &lt;&gt; 0),(EXP(LN(D7/C7)/(D$5-C$5))-1)*100,0)</f>
        <v>4.3933253097768743</v>
      </c>
      <c r="D59" s="44">
        <f>IF(AND(E$5-D$5 &lt;&gt; 0,E7 &lt;&gt; 0,D7 &lt;&gt; 0),(EXP(LN(E7/D7)/(E$5-D$5))-1)*100,0)</f>
        <v>0.30362506357257679</v>
      </c>
      <c r="E59" s="44">
        <f>IF(AND(F$5-E$5 &lt;&gt; 0,F7 &lt;&gt; 0,E7 &lt;&gt; 0),(EXP(LN(F7/E7)/(F$5-E$5))-1)*100,0)</f>
        <v>1.1815099708119448</v>
      </c>
      <c r="F59" s="44">
        <f>IF(AND(F$5-D$5 &lt;&gt; 0,F7 &lt;&gt; 0,D7 &lt;&gt; 0),(EXP(LN(F7/D7)/(F$5-D$5))-1)*100,0)</f>
        <v>0.88803125130969551</v>
      </c>
      <c r="H59" s="44">
        <f>(B7/B$51)*100</f>
        <v>8.853985708218099</v>
      </c>
      <c r="I59" s="44">
        <f>(C7/C$51)*100</f>
        <v>9.8807966709191462</v>
      </c>
      <c r="J59" s="44">
        <f>(D7/D$51)*100</f>
        <v>10.295578072162193</v>
      </c>
      <c r="K59" s="44">
        <f>(E7/E$51)*100</f>
        <v>10.338131677063449</v>
      </c>
      <c r="L59" s="44">
        <f>(F7/F$51)*100</f>
        <v>11.271273574934519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3.0039614092739475</v>
      </c>
      <c r="C60" s="44">
        <f t="shared" si="32"/>
        <v>7.2981868960161789</v>
      </c>
      <c r="D60" s="44">
        <f t="shared" si="32"/>
        <v>-1.5926545385800961</v>
      </c>
      <c r="E60" s="44">
        <f t="shared" si="32"/>
        <v>0.93297458998518046</v>
      </c>
      <c r="F60" s="44">
        <f>IF(AND(F$5-D$5 &lt;&gt; 0,F8 &lt;&gt; 0,D8 &lt;&gt; 0),(EXP(LN(F8/D8)/(F$5-D$5))-1)*100,0)</f>
        <v>8.3976892963733007E-2</v>
      </c>
      <c r="H60" s="44">
        <f t="shared" ref="H60:L60" si="33">(B8/B$51)*100</f>
        <v>5.4201375117269519</v>
      </c>
      <c r="I60" s="44">
        <f t="shared" si="33"/>
        <v>6.2470690709364636</v>
      </c>
      <c r="J60" s="44">
        <f t="shared" si="33"/>
        <v>6.6904408173146246</v>
      </c>
      <c r="K60" s="44">
        <f t="shared" si="33"/>
        <v>6.1066143712839605</v>
      </c>
      <c r="L60" s="44">
        <f t="shared" si="33"/>
        <v>6.4960684047948334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0.82778941811587625</v>
      </c>
      <c r="C61" s="44">
        <f>IF(AND(D$5-C$5 &lt;&gt; 0,D9 &lt;&gt; 0,C9 &lt;&gt; 0),(EXP(LN(D9/C9)/(D$5-C$5))-1)*100,0)</f>
        <v>-0.60068441479174117</v>
      </c>
      <c r="D61" s="44">
        <f t="shared" si="34"/>
        <v>3.4840049234414083</v>
      </c>
      <c r="E61" s="44">
        <f t="shared" si="34"/>
        <v>1.5307640937911593</v>
      </c>
      <c r="F61" s="44">
        <f>IF(AND(F$5-D$5 &lt;&gt; 0,F9 &lt;&gt; 0,D9 &lt;&gt; 0),(EXP(LN(F9/D9)/(F$5-D$5))-1)*100,0)</f>
        <v>2.1777132851555914</v>
      </c>
      <c r="H61" s="44">
        <f t="shared" ref="H61:L61" si="35">(B9/B$51)*100</f>
        <v>3.4338481964911476</v>
      </c>
      <c r="I61" s="44">
        <f t="shared" si="35"/>
        <v>3.6337275999826821</v>
      </c>
      <c r="J61" s="44">
        <f t="shared" si="35"/>
        <v>3.6051372548475702</v>
      </c>
      <c r="K61" s="44">
        <f t="shared" si="35"/>
        <v>4.2315173057794908</v>
      </c>
      <c r="L61" s="44">
        <f t="shared" si="35"/>
        <v>4.7752051701396852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2.0736614212434112</v>
      </c>
      <c r="C63" s="44">
        <f t="shared" si="36"/>
        <v>7.1026227190674085</v>
      </c>
      <c r="D63" s="44">
        <f t="shared" si="36"/>
        <v>1.2750113619021786</v>
      </c>
      <c r="E63" s="44">
        <f t="shared" si="36"/>
        <v>1.0658879760577333</v>
      </c>
      <c r="F63" s="44">
        <f>IF(AND(F$5-D$5 &lt;&gt; 0,F11 &lt;&gt; 0,D11 &lt;&gt; 0),(EXP(LN(F11/D11)/(F$5-D$5))-1)*100,0)</f>
        <v>1.1355477472365427</v>
      </c>
      <c r="H63" s="44">
        <f>(B11/B$51)*100</f>
        <v>16.594862284038452</v>
      </c>
      <c r="I63" s="44">
        <f>(C11/C$51)*100</f>
        <v>18.445002525561677</v>
      </c>
      <c r="J63" s="44">
        <f>(D11/D$51)*100</f>
        <v>19.718091025290761</v>
      </c>
      <c r="K63" s="44">
        <f>(E11/E$51)*100</f>
        <v>20.777081712202122</v>
      </c>
      <c r="L63" s="44">
        <f>(F11/F$51)*100</f>
        <v>22.394938687571493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2.8280986022174215</v>
      </c>
      <c r="C64" s="44">
        <f t="shared" si="36"/>
        <v>7.7178214039797188</v>
      </c>
      <c r="D64" s="49">
        <f t="shared" si="36"/>
        <v>0.99721344439798187</v>
      </c>
      <c r="E64" s="49">
        <f t="shared" si="36"/>
        <v>1.1164782440177268</v>
      </c>
      <c r="F64" s="44">
        <f>IF(AND(F$5-D$5 &lt;&gt; 0,F12 &lt;&gt; 0,D12 &lt;&gt; 0),(EXP(LN(F12/D12)/(F$5-D$5))-1)*100,0)</f>
        <v>1.0767076705201051</v>
      </c>
      <c r="H64" s="40">
        <f t="shared" ref="H64:L67" si="37">(B12/B$11)*100</f>
        <v>23.386894597174514</v>
      </c>
      <c r="I64" s="40">
        <f t="shared" si="37"/>
        <v>24.08601797864592</v>
      </c>
      <c r="J64" s="40">
        <f t="shared" si="37"/>
        <v>24.224368340280897</v>
      </c>
      <c r="K64" s="40">
        <f t="shared" si="37"/>
        <v>23.893948125144693</v>
      </c>
      <c r="L64" s="40">
        <f t="shared" si="37"/>
        <v>24.013823167897005</v>
      </c>
    </row>
    <row r="65" spans="1:12" x14ac:dyDescent="0.2">
      <c r="A65" t="str">
        <f>A13</f>
        <v>22 Health professionals</v>
      </c>
      <c r="B65" s="49">
        <f t="shared" si="36"/>
        <v>1.4670199213816959</v>
      </c>
      <c r="C65" s="44">
        <f t="shared" si="36"/>
        <v>2.2786928655945671</v>
      </c>
      <c r="D65" s="49">
        <f t="shared" si="36"/>
        <v>1.3561302022024657</v>
      </c>
      <c r="E65" s="49">
        <f t="shared" si="36"/>
        <v>0.93822133187810852</v>
      </c>
      <c r="F65" s="44">
        <f>IF(AND(F$5-D$5 &lt;&gt; 0,F13 &lt;&gt; 0,D13 &lt;&gt; 0),(EXP(LN(F13/D13)/(F$5-D$5))-1)*100,0)</f>
        <v>1.0773324802231032</v>
      </c>
      <c r="H65" s="40">
        <f t="shared" si="37"/>
        <v>22.669266952408705</v>
      </c>
      <c r="I65" s="40">
        <f t="shared" si="37"/>
        <v>22.135142630963568</v>
      </c>
      <c r="J65" s="40">
        <f t="shared" si="37"/>
        <v>21.138170076626906</v>
      </c>
      <c r="K65" s="40">
        <f t="shared" si="37"/>
        <v>21.222961620634358</v>
      </c>
      <c r="L65" s="40">
        <f t="shared" si="37"/>
        <v>20.956391524071112</v>
      </c>
    </row>
    <row r="66" spans="1:12" x14ac:dyDescent="0.2">
      <c r="A66" t="str">
        <f>A14</f>
        <v>23 Teaching and other educational professionals</v>
      </c>
      <c r="B66" s="49">
        <f t="shared" si="36"/>
        <v>-0.13174926800486597</v>
      </c>
      <c r="C66" s="44">
        <f t="shared" si="36"/>
        <v>4.2356586402527707</v>
      </c>
      <c r="D66" s="49">
        <f t="shared" si="36"/>
        <v>0.48781020973251987</v>
      </c>
      <c r="E66" s="49">
        <f t="shared" si="36"/>
        <v>0.79942333423894674</v>
      </c>
      <c r="F66" s="44">
        <f>IF(AND(F$5-D$5 &lt;&gt; 0,F14 &lt;&gt; 0,D14 &lt;&gt; 0),(EXP(LN(F14/D14)/(F$5-D$5))-1)*100,0)</f>
        <v>0.69544507226739771</v>
      </c>
      <c r="H66" s="40">
        <f t="shared" si="37"/>
        <v>25.050346778351106</v>
      </c>
      <c r="I66" s="40">
        <f t="shared" si="37"/>
        <v>22.954547745581817</v>
      </c>
      <c r="J66" s="40">
        <f t="shared" si="37"/>
        <v>22.340091608455847</v>
      </c>
      <c r="K66" s="40">
        <f t="shared" si="37"/>
        <v>21.485247382987449</v>
      </c>
      <c r="L66" s="40">
        <f t="shared" si="37"/>
        <v>20.925453215874075</v>
      </c>
    </row>
    <row r="67" spans="1:12" x14ac:dyDescent="0.2">
      <c r="A67" t="str">
        <f>A15</f>
        <v>24 Business, media and public service professionals</v>
      </c>
      <c r="B67" s="49">
        <f t="shared" si="36"/>
        <v>3.7377830704862669</v>
      </c>
      <c r="C67" s="44">
        <f t="shared" si="36"/>
        <v>12.221006441008896</v>
      </c>
      <c r="D67" s="49">
        <f t="shared" si="36"/>
        <v>1.9559445211448256</v>
      </c>
      <c r="E67" s="49">
        <f t="shared" si="36"/>
        <v>1.2776718361962702</v>
      </c>
      <c r="F67" s="44">
        <f>IF(AND(F$5-D$5 &lt;&gt; 0,F15 &lt;&gt; 0,D15 &lt;&gt; 0),(EXP(LN(F15/D15)/(F$5-D$5))-1)*100,0)</f>
        <v>1.5032598784933571</v>
      </c>
      <c r="H67" s="40">
        <f t="shared" si="37"/>
        <v>28.893491672065686</v>
      </c>
      <c r="I67" s="40">
        <f t="shared" si="37"/>
        <v>30.824291644808692</v>
      </c>
      <c r="J67" s="40">
        <f t="shared" si="37"/>
        <v>32.297369974636354</v>
      </c>
      <c r="K67" s="40">
        <f t="shared" si="37"/>
        <v>33.3978428712335</v>
      </c>
      <c r="L67" s="40">
        <f t="shared" si="37"/>
        <v>34.104332092157819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1.4324231747954164</v>
      </c>
      <c r="C69" s="44">
        <f t="shared" si="39"/>
        <v>7.9807784163615114</v>
      </c>
      <c r="D69" s="44">
        <f t="shared" si="39"/>
        <v>-0.74802514123997188</v>
      </c>
      <c r="E69" s="44">
        <f t="shared" si="39"/>
        <v>0.78215475275356106</v>
      </c>
      <c r="F69" s="44">
        <f t="shared" ref="F69:F74" si="40">IF(AND(F$5-D$5 &lt;&gt; 0,F17 &lt;&gt; 0,D17 &lt;&gt; 0),(EXP(LN(F17/D17)/(F$5-D$5))-1)*100,0)</f>
        <v>0.26949136988734246</v>
      </c>
      <c r="H69" s="44">
        <f>(B17/B$51)*100</f>
        <v>10.336536261643676</v>
      </c>
      <c r="I69" s="44">
        <f>(C17/C$51)*100</f>
        <v>11.20295336892158</v>
      </c>
      <c r="J69" s="44">
        <f>(D17/D$51)*100</f>
        <v>12.074385134646464</v>
      </c>
      <c r="K69" s="44">
        <f>(E17/E$51)*100</f>
        <v>11.501884083062434</v>
      </c>
      <c r="L69" s="44">
        <f>(F17/F$51)*100</f>
        <v>12.053821336225976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3.3814862122909517</v>
      </c>
      <c r="C70" s="44">
        <f t="shared" si="39"/>
        <v>10.812317740481392</v>
      </c>
      <c r="D70" s="49">
        <f t="shared" si="39"/>
        <v>-2.6971052959503417</v>
      </c>
      <c r="E70" s="49">
        <f t="shared" si="39"/>
        <v>0.73764474824675741</v>
      </c>
      <c r="F70" s="44">
        <f t="shared" si="40"/>
        <v>-0.42053651979645501</v>
      </c>
      <c r="H70" s="40">
        <f t="shared" ref="H70:L74" si="41">(B18/B$17)*100</f>
        <v>15.149369240241375</v>
      </c>
      <c r="I70" s="40">
        <f t="shared" si="41"/>
        <v>16.347766775841766</v>
      </c>
      <c r="J70" s="40">
        <f t="shared" si="41"/>
        <v>16.776448113078011</v>
      </c>
      <c r="K70" s="40">
        <f t="shared" si="41"/>
        <v>15.1926326168121</v>
      </c>
      <c r="L70" s="40">
        <f t="shared" si="41"/>
        <v>15.125668202547512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0.96546541840494271</v>
      </c>
      <c r="C71" s="44">
        <f t="shared" si="39"/>
        <v>4.3576767741113853</v>
      </c>
      <c r="D71" s="49">
        <f t="shared" si="39"/>
        <v>-2.0787867328730947E-2</v>
      </c>
      <c r="E71" s="49">
        <f t="shared" si="39"/>
        <v>0.99268114057295964</v>
      </c>
      <c r="F71" s="44">
        <f t="shared" si="40"/>
        <v>0.65372176928324421</v>
      </c>
      <c r="H71" s="40">
        <f t="shared" si="41"/>
        <v>15.303361927868186</v>
      </c>
      <c r="I71" s="40">
        <f t="shared" si="41"/>
        <v>15.023497636448674</v>
      </c>
      <c r="J71" s="40">
        <f t="shared" si="41"/>
        <v>14.519411078107009</v>
      </c>
      <c r="K71" s="40">
        <f t="shared" si="41"/>
        <v>15.059195356894111</v>
      </c>
      <c r="L71" s="40">
        <f t="shared" si="41"/>
        <v>15.37674428334741</v>
      </c>
    </row>
    <row r="72" spans="1:12" x14ac:dyDescent="0.2">
      <c r="A72" t="str">
        <f t="shared" si="38"/>
        <v>33 Protective service occupations</v>
      </c>
      <c r="B72" s="49">
        <f t="shared" si="39"/>
        <v>1.9900097433371178</v>
      </c>
      <c r="C72" s="44">
        <f t="shared" si="39"/>
        <v>7.0843795283755062</v>
      </c>
      <c r="D72" s="49">
        <f t="shared" si="39"/>
        <v>3.5780931152135764</v>
      </c>
      <c r="E72" s="49">
        <f t="shared" si="39"/>
        <v>1.3186661781974918</v>
      </c>
      <c r="F72" s="44">
        <f t="shared" si="40"/>
        <v>2.0662784255736089</v>
      </c>
      <c r="H72" s="40">
        <f t="shared" si="41"/>
        <v>9.1874954601469501</v>
      </c>
      <c r="I72" s="40">
        <f t="shared" si="41"/>
        <v>9.3911865528878486</v>
      </c>
      <c r="J72" s="40">
        <f t="shared" si="41"/>
        <v>9.3132259259472097</v>
      </c>
      <c r="K72" s="40">
        <f t="shared" si="41"/>
        <v>11.527733049647525</v>
      </c>
      <c r="L72" s="40">
        <f t="shared" si="41"/>
        <v>12.156320860174908</v>
      </c>
    </row>
    <row r="73" spans="1:12" x14ac:dyDescent="0.2">
      <c r="A73" t="str">
        <f t="shared" si="38"/>
        <v>34 Culture, media and sports occupations</v>
      </c>
      <c r="B73" s="49">
        <f t="shared" si="39"/>
        <v>1.8975997755891205</v>
      </c>
      <c r="C73" s="44">
        <f t="shared" si="39"/>
        <v>10.980306330176838</v>
      </c>
      <c r="D73" s="49">
        <f t="shared" si="39"/>
        <v>-1.8302567619874366</v>
      </c>
      <c r="E73" s="49">
        <f t="shared" si="39"/>
        <v>0.9065117812959933</v>
      </c>
      <c r="F73" s="44">
        <f t="shared" si="40"/>
        <v>-1.4118311003330497E-2</v>
      </c>
      <c r="H73" s="40">
        <f t="shared" si="41"/>
        <v>12.609020118070136</v>
      </c>
      <c r="I73" s="40">
        <f t="shared" si="41"/>
        <v>12.841919749944813</v>
      </c>
      <c r="J73" s="40">
        <f t="shared" si="41"/>
        <v>13.198647098292019</v>
      </c>
      <c r="K73" s="40">
        <f t="shared" si="41"/>
        <v>12.494587079997492</v>
      </c>
      <c r="L73" s="40">
        <f t="shared" si="41"/>
        <v>12.649619070037474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0.7049948083615476</v>
      </c>
      <c r="C74" s="44">
        <f t="shared" si="39"/>
        <v>7.5074766540854876</v>
      </c>
      <c r="D74" s="49">
        <f t="shared" si="39"/>
        <v>-0.94927445419882295</v>
      </c>
      <c r="E74" s="49">
        <f t="shared" si="39"/>
        <v>0.55185697320037086</v>
      </c>
      <c r="F74" s="44">
        <f t="shared" si="40"/>
        <v>4.8968939537075151E-2</v>
      </c>
      <c r="H74" s="40">
        <f t="shared" si="41"/>
        <v>47.750753253673359</v>
      </c>
      <c r="I74" s="40">
        <f t="shared" si="41"/>
        <v>46.395629284876897</v>
      </c>
      <c r="J74" s="40">
        <f t="shared" si="41"/>
        <v>46.192267784575755</v>
      </c>
      <c r="K74" s="40">
        <f t="shared" si="41"/>
        <v>45.725851896648777</v>
      </c>
      <c r="L74" s="40">
        <f t="shared" si="41"/>
        <v>44.691647583892696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-2.0332318801902893</v>
      </c>
      <c r="C76" s="44">
        <f t="shared" si="42"/>
        <v>5.9872041286041844</v>
      </c>
      <c r="D76" s="44">
        <f t="shared" si="42"/>
        <v>-0.90008987779574001</v>
      </c>
      <c r="E76" s="44">
        <f t="shared" si="42"/>
        <v>-0.59933630297134277</v>
      </c>
      <c r="F76" s="44">
        <f>IF(AND(F$5-D$5 &lt;&gt; 0,F24 &lt;&gt; 0,D24 &lt;&gt; 0),(EXP(LN(F24/D24)/(F$5-D$5))-1)*100,0)</f>
        <v>-0.69968877387707185</v>
      </c>
      <c r="H76" s="44">
        <f>(B24/B$51)*100</f>
        <v>12.283363803430039</v>
      </c>
      <c r="I76" s="44">
        <f>(C24/C$51)*100</f>
        <v>11.58464506161692</v>
      </c>
      <c r="J76" s="44">
        <f>(D24/D$51)*100</f>
        <v>12.255250992351856</v>
      </c>
      <c r="K76" s="44">
        <f>(E24/E$51)*100</f>
        <v>11.585017415331397</v>
      </c>
      <c r="L76" s="44">
        <f>(F24/F$51)*100</f>
        <v>10.575694619169115</v>
      </c>
    </row>
    <row r="77" spans="1:12" x14ac:dyDescent="0.2">
      <c r="A77" t="str">
        <f>A25</f>
        <v>41 Administrative occupations</v>
      </c>
      <c r="B77" s="49">
        <f t="shared" si="42"/>
        <v>-1.6116347599606673</v>
      </c>
      <c r="C77" s="44">
        <f t="shared" si="42"/>
        <v>7.4568605489973239</v>
      </c>
      <c r="D77" s="49">
        <f t="shared" si="42"/>
        <v>-1.4966101213727101</v>
      </c>
      <c r="E77" s="49">
        <f t="shared" si="42"/>
        <v>-0.24490555792059387</v>
      </c>
      <c r="F77" s="44">
        <f>IF(AND(F$5-D$5 &lt;&gt; 0,F25 &lt;&gt; 0,D25 &lt;&gt; 0),(EXP(LN(F25/D25)/(F$5-D$5))-1)*100,0)</f>
        <v>-0.66389780348616867</v>
      </c>
      <c r="H77" s="40">
        <f t="shared" ref="H77:L78" si="43">(B25/B$24)*100</f>
        <v>79.67660073165122</v>
      </c>
      <c r="I77" s="40">
        <f t="shared" si="43"/>
        <v>81.057023437003323</v>
      </c>
      <c r="J77" s="40">
        <f t="shared" si="43"/>
        <v>82.180989069379137</v>
      </c>
      <c r="K77" s="40">
        <f t="shared" si="43"/>
        <v>79.737193029416815</v>
      </c>
      <c r="L77" s="40">
        <f t="shared" si="43"/>
        <v>82.626421209000156</v>
      </c>
    </row>
    <row r="78" spans="1:12" x14ac:dyDescent="0.2">
      <c r="A78" t="str">
        <f>A26</f>
        <v>42 Secretarial and related occupations</v>
      </c>
      <c r="B78" s="49">
        <f t="shared" si="42"/>
        <v>-3.7409105373659712</v>
      </c>
      <c r="C78" s="44">
        <f t="shared" si="42"/>
        <v>-0.30145776758654375</v>
      </c>
      <c r="D78" s="49">
        <f t="shared" si="42"/>
        <v>1.6802167217139896</v>
      </c>
      <c r="E78" s="49">
        <f t="shared" si="42"/>
        <v>-2.1167789486680078</v>
      </c>
      <c r="F78" s="44">
        <f>IF(AND(F$5-D$5 &lt;&gt; 0,F26 &lt;&gt; 0,D26 &lt;&gt; 0),(EXP(LN(F26/D26)/(F$5-D$5))-1)*100,0)</f>
        <v>-0.86713541377559933</v>
      </c>
      <c r="H78" s="40">
        <f t="shared" si="43"/>
        <v>20.323399268348773</v>
      </c>
      <c r="I78" s="40">
        <f t="shared" si="43"/>
        <v>18.942976562996673</v>
      </c>
      <c r="J78" s="40">
        <f t="shared" si="43"/>
        <v>17.819010930620856</v>
      </c>
      <c r="K78" s="40">
        <f t="shared" si="43"/>
        <v>20.262806970583195</v>
      </c>
      <c r="L78" s="40">
        <f t="shared" si="43"/>
        <v>17.373578790999851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-2.4363015363422114</v>
      </c>
      <c r="C80" s="44">
        <f t="shared" si="44"/>
        <v>-10.674030247066035</v>
      </c>
      <c r="D80" s="44">
        <f t="shared" si="44"/>
        <v>-0.38503278307353561</v>
      </c>
      <c r="E80" s="44">
        <f t="shared" si="44"/>
        <v>-0.58722554393857429</v>
      </c>
      <c r="F80" s="44">
        <f>IF(AND(F$5-D$5 &lt;&gt; 0,F28 &lt;&gt; 0,D28 &lt;&gt; 0),(EXP(LN(F28/D28)/(F$5-D$5))-1)*100,0)</f>
        <v>-0.51987359809030353</v>
      </c>
      <c r="H80" s="44">
        <f>(B28/B$51)*100</f>
        <v>11.6001823553876</v>
      </c>
      <c r="I80" s="44">
        <f>(C28/C$51)*100</f>
        <v>10.761384043470565</v>
      </c>
      <c r="J80" s="44">
        <f>(D28/D$51)*100</f>
        <v>9.5947113171613729</v>
      </c>
      <c r="K80" s="44">
        <f>(E28/E$51)*100</f>
        <v>9.308143541388997</v>
      </c>
      <c r="L80" s="44">
        <f>(F28/F$51)*100</f>
        <v>8.5075475548799186</v>
      </c>
    </row>
    <row r="81" spans="1:12" x14ac:dyDescent="0.2">
      <c r="A81" t="str">
        <f>A29</f>
        <v>51 Skilled agricultural and related trades</v>
      </c>
      <c r="B81" s="49">
        <f t="shared" si="44"/>
        <v>-1.9689072523534246</v>
      </c>
      <c r="C81" s="44">
        <f t="shared" si="44"/>
        <v>-21.71019459736798</v>
      </c>
      <c r="D81" s="49">
        <f t="shared" si="44"/>
        <v>0.28358256627472045</v>
      </c>
      <c r="E81" s="49">
        <f t="shared" si="44"/>
        <v>0.79599363571414283</v>
      </c>
      <c r="F81" s="44">
        <f>IF(AND(F$5-D$5 &lt;&gt; 0,F29 &lt;&gt; 0,D29 &lt;&gt; 0),(EXP(LN(F29/D29)/(F$5-D$5))-1)*100,0)</f>
        <v>0.62489969056449546</v>
      </c>
      <c r="H81" s="40">
        <f t="shared" ref="H81:L84" si="45">(B29/B$28)*100</f>
        <v>16.589876221490297</v>
      </c>
      <c r="I81" s="40">
        <f t="shared" si="45"/>
        <v>16.91007366571742</v>
      </c>
      <c r="J81" s="40">
        <f t="shared" si="45"/>
        <v>14.820845273719573</v>
      </c>
      <c r="K81" s="40">
        <f t="shared" si="45"/>
        <v>15.324954500639478</v>
      </c>
      <c r="L81" s="40">
        <f t="shared" si="45"/>
        <v>17.595837949879364</v>
      </c>
    </row>
    <row r="82" spans="1:12" x14ac:dyDescent="0.2">
      <c r="A82" t="str">
        <f>A30</f>
        <v>52 Skilled metal, electrical and electronic trades</v>
      </c>
      <c r="B82" s="49">
        <f t="shared" si="44"/>
        <v>-1.4498055279068112</v>
      </c>
      <c r="C82" s="44">
        <f t="shared" si="44"/>
        <v>-7.7780682633812992</v>
      </c>
      <c r="D82" s="49">
        <f t="shared" si="44"/>
        <v>-0.4984507629609447</v>
      </c>
      <c r="E82" s="49">
        <f t="shared" si="44"/>
        <v>-0.71516192365993492</v>
      </c>
      <c r="F82" s="44">
        <f>IF(AND(F$5-D$5 &lt;&gt; 0,F30 &lt;&gt; 0,D30 &lt;&gt; 0),(EXP(LN(F30/D30)/(F$5-D$5))-1)*100,0)</f>
        <v>-0.64297736424580032</v>
      </c>
      <c r="H82" s="40">
        <f t="shared" si="45"/>
        <v>30.324150954303608</v>
      </c>
      <c r="I82" s="40">
        <f t="shared" si="45"/>
        <v>31.56934500317486</v>
      </c>
      <c r="J82" s="40">
        <f t="shared" si="45"/>
        <v>32.592828131674779</v>
      </c>
      <c r="K82" s="40">
        <f t="shared" si="45"/>
        <v>32.40770511505179</v>
      </c>
      <c r="L82" s="40">
        <f t="shared" si="45"/>
        <v>31.993050569872501</v>
      </c>
    </row>
    <row r="83" spans="1:12" x14ac:dyDescent="0.2">
      <c r="A83" t="str">
        <f>A31</f>
        <v>53 Skilled construction and building trades</v>
      </c>
      <c r="B83" s="49">
        <f t="shared" si="44"/>
        <v>-2.0644268752674888</v>
      </c>
      <c r="C83" s="44">
        <f t="shared" si="44"/>
        <v>-13.370764116468447</v>
      </c>
      <c r="D83" s="49">
        <f t="shared" si="44"/>
        <v>-0.17570308996739392</v>
      </c>
      <c r="E83" s="49">
        <f t="shared" si="44"/>
        <v>-1.3346842393017311</v>
      </c>
      <c r="F83" s="44">
        <f>IF(AND(F$5-D$5 &lt;&gt; 0,F31 &lt;&gt; 0,D31 &lt;&gt; 0),(EXP(LN(F31/D31)/(F$5-D$5))-1)*100,0)</f>
        <v>-0.94986006995764205</v>
      </c>
      <c r="H83" s="40">
        <f t="shared" si="45"/>
        <v>31.534573380336955</v>
      </c>
      <c r="I83" s="40">
        <f t="shared" si="45"/>
        <v>32.018119088160816</v>
      </c>
      <c r="J83" s="40">
        <f t="shared" si="45"/>
        <v>31.051498222824321</v>
      </c>
      <c r="K83" s="40">
        <f t="shared" si="45"/>
        <v>31.379128512127686</v>
      </c>
      <c r="L83" s="40">
        <f t="shared" si="45"/>
        <v>29.098059954346887</v>
      </c>
    </row>
    <row r="84" spans="1:12" x14ac:dyDescent="0.2">
      <c r="A84" t="str">
        <f>A32</f>
        <v>54 Textiles, printing and other skilled trades</v>
      </c>
      <c r="B84" s="49">
        <f t="shared" si="44"/>
        <v>-4.8427795844417592</v>
      </c>
      <c r="C84" s="44">
        <f t="shared" si="44"/>
        <v>-1.3653043492986017</v>
      </c>
      <c r="D84" s="49">
        <f t="shared" si="44"/>
        <v>-0.9905686524708246</v>
      </c>
      <c r="E84" s="49">
        <f t="shared" si="44"/>
        <v>-0.38685967364480156</v>
      </c>
      <c r="F84" s="44">
        <f>IF(AND(F$5-D$5 &lt;&gt; 0,F32 &lt;&gt; 0,D32 &lt;&gt; 0),(EXP(LN(F32/D32)/(F$5-D$5))-1)*100,0)</f>
        <v>-0.58850390756183257</v>
      </c>
      <c r="H84" s="40">
        <f t="shared" si="45"/>
        <v>21.551399443869133</v>
      </c>
      <c r="I84" s="40">
        <f t="shared" si="45"/>
        <v>19.502462242946898</v>
      </c>
      <c r="J84" s="40">
        <f t="shared" si="45"/>
        <v>21.534828371781323</v>
      </c>
      <c r="K84" s="40">
        <f t="shared" si="45"/>
        <v>20.888211872181056</v>
      </c>
      <c r="L84" s="40">
        <f t="shared" si="45"/>
        <v>21.313051525901241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-1.0161605057453782</v>
      </c>
      <c r="C86" s="44">
        <f t="shared" si="46"/>
        <v>-2.8595078730692336</v>
      </c>
      <c r="D86" s="44">
        <f t="shared" si="46"/>
        <v>0.8076534034773708</v>
      </c>
      <c r="E86" s="44">
        <f t="shared" si="46"/>
        <v>0.70698033120593085</v>
      </c>
      <c r="F86" s="44">
        <f>IF(AND(F$5-D$5 &lt;&gt; 0,F34 &lt;&gt; 0,D34 &lt;&gt; 0),(EXP(LN(F34/D34)/(F$5-D$5))-1)*100,0)</f>
        <v>0.74052684603853614</v>
      </c>
      <c r="H86" s="44">
        <f>(B34/B$51)*100</f>
        <v>9.927877077214875</v>
      </c>
      <c r="I86" s="44">
        <f>(C34/C$51)*100</f>
        <v>9.758068601254779</v>
      </c>
      <c r="J86" s="44">
        <f>(D34/D$51)*100</f>
        <v>9.4612868224612434</v>
      </c>
      <c r="K86" s="44">
        <f>(E34/E$51)*100</f>
        <v>9.7415017547180494</v>
      </c>
      <c r="L86" s="44">
        <f>(F34/F$51)*100</f>
        <v>10.133069508247736</v>
      </c>
    </row>
    <row r="87" spans="1:12" x14ac:dyDescent="0.2">
      <c r="A87" t="str">
        <f>A35</f>
        <v>61 Caring personal service occupations</v>
      </c>
      <c r="B87" s="49">
        <f t="shared" si="46"/>
        <v>-1.8382823653664837</v>
      </c>
      <c r="C87" s="44">
        <f t="shared" si="46"/>
        <v>-2.033553630668139</v>
      </c>
      <c r="D87" s="49">
        <f t="shared" si="46"/>
        <v>1.4936815489963839</v>
      </c>
      <c r="E87" s="49">
        <f t="shared" si="46"/>
        <v>0.96857494652851095</v>
      </c>
      <c r="F87" s="44">
        <f>IF(AND(F$5-D$5 &lt;&gt; 0,F35 &lt;&gt; 0,D35 &lt;&gt; 0),(EXP(LN(F35/D35)/(F$5-D$5))-1)*100,0)</f>
        <v>1.1433079189812956</v>
      </c>
      <c r="H87" s="40">
        <f t="shared" ref="H87:L89" si="47">(B35/B$34)*100</f>
        <v>74.943301717984369</v>
      </c>
      <c r="I87" s="40">
        <f t="shared" si="47"/>
        <v>72.484347883815062</v>
      </c>
      <c r="J87" s="40">
        <f t="shared" si="47"/>
        <v>73.100658892041011</v>
      </c>
      <c r="K87" s="40">
        <f t="shared" si="47"/>
        <v>75.622110879811714</v>
      </c>
      <c r="L87" s="40">
        <f t="shared" si="47"/>
        <v>77.609578290031763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1.5565414331294436</v>
      </c>
      <c r="C88" s="44">
        <f t="shared" si="46"/>
        <v>-6.2713152278223276</v>
      </c>
      <c r="D88" s="49">
        <f t="shared" si="46"/>
        <v>-1.0098439110011959</v>
      </c>
      <c r="E88" s="49">
        <f t="shared" si="46"/>
        <v>-0.19225968754296163</v>
      </c>
      <c r="F88" s="44">
        <f>IF(AND(F$5-D$5 &lt;&gt; 0,F36 &lt;&gt; 0,D36 &lt;&gt; 0),(EXP(LN(F36/D36)/(F$5-D$5))-1)*100,0)</f>
        <v>-0.46553531336499532</v>
      </c>
      <c r="H88" s="40">
        <f t="shared" si="47"/>
        <v>24.02496747272798</v>
      </c>
      <c r="I88" s="40">
        <f t="shared" si="47"/>
        <v>26.62178886635505</v>
      </c>
      <c r="J88" s="40">
        <f t="shared" si="47"/>
        <v>25.686767712331747</v>
      </c>
      <c r="K88" s="40">
        <f t="shared" si="47"/>
        <v>23.453192964317282</v>
      </c>
      <c r="L88" s="40">
        <f t="shared" si="47"/>
        <v>21.441169399075026</v>
      </c>
    </row>
    <row r="89" spans="1:12" x14ac:dyDescent="0.2">
      <c r="A89" t="str">
        <f>A37</f>
        <v>63 Community and civil enforcement occupations</v>
      </c>
      <c r="B89" s="49">
        <f t="shared" si="46"/>
        <v>-4.5028377799541719</v>
      </c>
      <c r="C89" s="44">
        <f t="shared" si="46"/>
        <v>31.776282796802711</v>
      </c>
      <c r="D89" s="49">
        <f t="shared" si="46"/>
        <v>-4.5113598246530939</v>
      </c>
      <c r="E89" s="49">
        <f t="shared" si="46"/>
        <v>0.97127378549861643</v>
      </c>
      <c r="F89" s="44">
        <f>IF(AND(F$5-D$5 &lt;&gt; 0,F37 &lt;&gt; 0,D37 &lt;&gt; 0),(EXP(LN(F37/D37)/(F$5-D$5))-1)*100,0)</f>
        <v>-0.89038411806606765</v>
      </c>
      <c r="H89" s="40">
        <f t="shared" si="47"/>
        <v>1.031730809287654</v>
      </c>
      <c r="I89" s="40">
        <f t="shared" si="47"/>
        <v>0.8938632498298944</v>
      </c>
      <c r="J89" s="40">
        <f t="shared" si="47"/>
        <v>1.2125733956272366</v>
      </c>
      <c r="K89" s="40">
        <f t="shared" si="47"/>
        <v>0.92469615587100851</v>
      </c>
      <c r="L89" s="40">
        <f t="shared" si="47"/>
        <v>0.94925231089320794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-1.1940200143479518</v>
      </c>
      <c r="C91" s="44">
        <f t="shared" si="48"/>
        <v>-1.6384259452160821</v>
      </c>
      <c r="D91" s="44">
        <f t="shared" si="48"/>
        <v>-6.0268838186983142E-2</v>
      </c>
      <c r="E91" s="44">
        <f t="shared" si="48"/>
        <v>0.13102944349352441</v>
      </c>
      <c r="F91" s="44">
        <f t="shared" ref="F91:F93" si="49">IF(AND(F$5-D$5 &lt;&gt; 0,F39 &lt;&gt; 0,D39 &lt;&gt; 0),(EXP(LN(F39/D39)/(F$5-D$5))-1)*100,0)</f>
        <v>6.7222698505742251E-2</v>
      </c>
      <c r="H91" s="44">
        <f>(B39/B$51)*100</f>
        <v>8.9506295606591824</v>
      </c>
      <c r="I91" s="44">
        <f>(C39/C$51)*100</f>
        <v>8.7344748001920287</v>
      </c>
      <c r="J91" s="44">
        <f>(D39/D$51)*100</f>
        <v>8.5752799774576314</v>
      </c>
      <c r="K91" s="44">
        <f>(E39/E$51)*100</f>
        <v>8.4556572476974878</v>
      </c>
      <c r="L91" s="44">
        <f>(F39/F$51)*100</f>
        <v>8.3052660827664706</v>
      </c>
    </row>
    <row r="92" spans="1:12" s="30" customFormat="1" x14ac:dyDescent="0.2">
      <c r="A92" t="str">
        <f>A40</f>
        <v>71 Sales occupations</v>
      </c>
      <c r="B92" s="49">
        <f t="shared" si="48"/>
        <v>-1.4415915233667698</v>
      </c>
      <c r="C92" s="44">
        <f t="shared" si="48"/>
        <v>-3.7579732883498251</v>
      </c>
      <c r="D92" s="49">
        <f t="shared" si="48"/>
        <v>-1.8164336486353294</v>
      </c>
      <c r="E92" s="49">
        <f t="shared" si="48"/>
        <v>-0.50449311505041949</v>
      </c>
      <c r="F92" s="44">
        <f t="shared" si="49"/>
        <v>-0.94374295988470802</v>
      </c>
      <c r="G92"/>
      <c r="H92" s="40">
        <f>(B40/B$34)*100</f>
        <v>72.623104910937514</v>
      </c>
      <c r="I92" s="40">
        <f t="shared" ref="H92:L93" si="50">(C40/C$34)*100</f>
        <v>71.382599183071676</v>
      </c>
      <c r="J92" s="40">
        <f t="shared" si="50"/>
        <v>70.722371967679138</v>
      </c>
      <c r="K92" s="40">
        <f t="shared" si="50"/>
        <v>61.984529152544056</v>
      </c>
      <c r="L92" s="40">
        <f t="shared" si="50"/>
        <v>54.91895385160457</v>
      </c>
    </row>
    <row r="93" spans="1:12" s="30" customFormat="1" x14ac:dyDescent="0.2">
      <c r="A93" t="str">
        <f>A41</f>
        <v>72 Customer service occupations</v>
      </c>
      <c r="B93" s="49">
        <f t="shared" si="48"/>
        <v>-0.187903454767957</v>
      </c>
      <c r="C93" s="44">
        <f t="shared" si="48"/>
        <v>6.7078582074524995</v>
      </c>
      <c r="D93" s="49">
        <f t="shared" si="48"/>
        <v>5.3444203526650469</v>
      </c>
      <c r="E93" s="49">
        <f t="shared" si="48"/>
        <v>1.5762724674070583</v>
      </c>
      <c r="F93" s="44">
        <f t="shared" si="49"/>
        <v>2.8171023791400795</v>
      </c>
      <c r="G93"/>
      <c r="H93" s="40">
        <f t="shared" si="50"/>
        <v>17.533425947018607</v>
      </c>
      <c r="I93" s="40">
        <f t="shared" si="50"/>
        <v>18.12768361068602</v>
      </c>
      <c r="J93" s="40">
        <f t="shared" si="50"/>
        <v>19.913078984931047</v>
      </c>
      <c r="K93" s="40">
        <f t="shared" si="50"/>
        <v>24.815817042560862</v>
      </c>
      <c r="L93" s="40">
        <f t="shared" si="50"/>
        <v>27.043042718205424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-2.3527549799155167</v>
      </c>
      <c r="C95" s="44">
        <f t="shared" si="51"/>
        <v>-6.9783729099052838</v>
      </c>
      <c r="D95" s="44">
        <f t="shared" si="51"/>
        <v>2.1488192920767535</v>
      </c>
      <c r="E95" s="44">
        <f t="shared" si="51"/>
        <v>-0.44284894042397882</v>
      </c>
      <c r="F95" s="44">
        <f>IF(AND(F$5-D$5 &lt;&gt; 0,F43 &lt;&gt; 0,D43 &lt;&gt; 0),(EXP(LN(F43/D43)/(F$5-D$5))-1)*100,0)</f>
        <v>0.41365079020148077</v>
      </c>
      <c r="H95" s="44">
        <f>(B43/B$51)*100</f>
        <v>7.7222731954367605</v>
      </c>
      <c r="I95" s="44">
        <f>(C43/C$51)*100</f>
        <v>7.1884529398649226</v>
      </c>
      <c r="J95" s="44">
        <f>(D43/D$51)*100</f>
        <v>6.6742951460334048</v>
      </c>
      <c r="K95" s="44">
        <f>(E43/E$51)*100</f>
        <v>7.3414245731923931</v>
      </c>
      <c r="L95" s="44">
        <f>(F43/F$51)*100</f>
        <v>6.8080747098725958</v>
      </c>
    </row>
    <row r="96" spans="1:12" x14ac:dyDescent="0.2">
      <c r="A96" t="str">
        <f>A44</f>
        <v>81 Process, plant and machine operatives</v>
      </c>
      <c r="B96" s="49">
        <f t="shared" si="51"/>
        <v>-1.9905464217071511</v>
      </c>
      <c r="C96" s="44">
        <f t="shared" si="51"/>
        <v>-8.1329836853624151</v>
      </c>
      <c r="D96" s="49">
        <f t="shared" si="51"/>
        <v>3.3050053389799716</v>
      </c>
      <c r="E96" s="49">
        <f t="shared" si="51"/>
        <v>-0.58900570948704489</v>
      </c>
      <c r="F96" s="44">
        <f>IF(AND(F$5-D$5 &lt;&gt; 0,F44 &lt;&gt; 0,D44 &lt;&gt; 0),(EXP(LN(F44/D44)/(F$5-D$5))-1)*100,0)</f>
        <v>0.69240946483823951</v>
      </c>
      <c r="H96" s="40">
        <f>(B44/B$43)*100</f>
        <v>49.715757241611264</v>
      </c>
      <c r="I96" s="40">
        <f t="shared" ref="H96:L97" si="52">(C44/C$43)*100</f>
        <v>50.457525838712428</v>
      </c>
      <c r="J96" s="40">
        <f t="shared" si="52"/>
        <v>49.831232740443376</v>
      </c>
      <c r="K96" s="40">
        <f t="shared" si="52"/>
        <v>52.715908786904627</v>
      </c>
      <c r="L96" s="40">
        <f t="shared" si="52"/>
        <v>51.947095560986632</v>
      </c>
    </row>
    <row r="97" spans="1:12" x14ac:dyDescent="0.2">
      <c r="A97" t="str">
        <f>A45</f>
        <v>82 Transport and mobile machine drivers and operatives</v>
      </c>
      <c r="B97" s="49">
        <f t="shared" si="51"/>
        <v>-2.714875486521795</v>
      </c>
      <c r="C97" s="44">
        <f t="shared" si="51"/>
        <v>-5.8024364226273111</v>
      </c>
      <c r="D97" s="49">
        <f t="shared" si="51"/>
        <v>0.94613012254001205</v>
      </c>
      <c r="E97" s="49">
        <f t="shared" si="51"/>
        <v>-0.28214684810439206</v>
      </c>
      <c r="F97" s="44">
        <f>IF(AND(F$5-D$5 &lt;&gt; 0,F45 &lt;&gt; 0,D45 &lt;&gt; 0),(EXP(LN(F45/D45)/(F$5-D$5))-1)*100,0)</f>
        <v>0.12560918193149639</v>
      </c>
      <c r="H97" s="40">
        <f t="shared" si="52"/>
        <v>50.284242758388721</v>
      </c>
      <c r="I97" s="40">
        <f t="shared" si="52"/>
        <v>49.542474161287565</v>
      </c>
      <c r="J97" s="40">
        <f t="shared" si="52"/>
        <v>50.168767259556624</v>
      </c>
      <c r="K97" s="40">
        <f t="shared" si="52"/>
        <v>47.284091213095365</v>
      </c>
      <c r="L97" s="40">
        <f t="shared" si="52"/>
        <v>48.052904439013375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-3.0027462044053821</v>
      </c>
      <c r="C99" s="44">
        <f t="shared" si="53"/>
        <v>-8.6128821470231713</v>
      </c>
      <c r="D99" s="44">
        <f t="shared" si="53"/>
        <v>-0.49552358250637418</v>
      </c>
      <c r="E99" s="44">
        <f t="shared" si="53"/>
        <v>-0.64591298000191699</v>
      </c>
      <c r="F99" s="44">
        <f>IF(AND(F$5-D$5 &lt;&gt; 0,F47 &lt;&gt; 0,D47 &lt;&gt; 0),(EXP(LN(F47/D47)/(F$5-D$5))-1)*100,0)</f>
        <v>-0.59580845292890317</v>
      </c>
      <c r="H99" s="44">
        <f>(B47/B$51)*100</f>
        <v>13.730289753971306</v>
      </c>
      <c r="I99" s="44">
        <f>(C47/C$51)*100</f>
        <v>12.444221988198368</v>
      </c>
      <c r="J99" s="44">
        <f>(D47/D$51)*100</f>
        <v>11.351121512435075</v>
      </c>
      <c r="K99" s="44">
        <f>(E47/E$51)*100</f>
        <v>10.95115799534366</v>
      </c>
      <c r="L99" s="44">
        <f>(F47/F$51)*100</f>
        <v>9.9503139263321767</v>
      </c>
    </row>
    <row r="100" spans="1:12" x14ac:dyDescent="0.2">
      <c r="A100" t="str">
        <f>A48</f>
        <v>91 Elementary trades and related occupations</v>
      </c>
      <c r="B100" s="49">
        <f t="shared" si="53"/>
        <v>-5.0139248982959517</v>
      </c>
      <c r="C100" s="44">
        <f t="shared" si="53"/>
        <v>-9.8591401948147741</v>
      </c>
      <c r="D100" s="49">
        <f t="shared" si="53"/>
        <v>-3.9745124098047535</v>
      </c>
      <c r="E100" s="49">
        <f t="shared" si="53"/>
        <v>-0.83659940008411482</v>
      </c>
      <c r="F100" s="44">
        <f>IF(AND(F$5-D$5 &lt;&gt; 0,F48 &lt;&gt; 0,D48 &lt;&gt; 0),(EXP(LN(F48/D48)/(F$5-D$5))-1)*100,0)</f>
        <v>-1.8938014032877093</v>
      </c>
      <c r="H100" s="40">
        <f t="shared" ref="H100:L101" si="54">(B48/B$47)*100</f>
        <v>17.186418800280425</v>
      </c>
      <c r="I100" s="40">
        <f t="shared" si="54"/>
        <v>15.804741853791304</v>
      </c>
      <c r="J100" s="40">
        <f t="shared" si="54"/>
        <v>15.589210527371266</v>
      </c>
      <c r="K100" s="40">
        <f t="shared" si="54"/>
        <v>13.04799054318484</v>
      </c>
      <c r="L100" s="40">
        <f t="shared" si="54"/>
        <v>12.799717361766847</v>
      </c>
    </row>
    <row r="101" spans="1:12" x14ac:dyDescent="0.2">
      <c r="A101" t="str">
        <f>A49</f>
        <v>92 Elementary administration and service occupations</v>
      </c>
      <c r="B101" s="49">
        <f t="shared" si="53"/>
        <v>-2.6006731463340982</v>
      </c>
      <c r="C101" s="44">
        <f t="shared" si="53"/>
        <v>-8.3789403887551295</v>
      </c>
      <c r="D101" s="49">
        <f t="shared" si="53"/>
        <v>9.6513577610912726E-2</v>
      </c>
      <c r="E101" s="49">
        <f t="shared" si="53"/>
        <v>-0.61758089367774938</v>
      </c>
      <c r="F101" s="44">
        <f>IF(AND(F$5-D$5 &lt;&gt; 0,F49 &lt;&gt; 0,D49 &lt;&gt; 0),(EXP(LN(F49/D49)/(F$5-D$5))-1)*100,0)</f>
        <v>-0.38011724909875477</v>
      </c>
      <c r="H101" s="40">
        <f t="shared" si="54"/>
        <v>82.813581199719579</v>
      </c>
      <c r="I101" s="40">
        <f t="shared" si="54"/>
        <v>84.195258146208701</v>
      </c>
      <c r="J101" s="40">
        <f t="shared" si="54"/>
        <v>84.410789472628721</v>
      </c>
      <c r="K101" s="40">
        <f t="shared" si="54"/>
        <v>86.952009456815148</v>
      </c>
      <c r="L101" s="40">
        <f t="shared" si="54"/>
        <v>87.200282638233162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-0.58831689018747912</v>
      </c>
      <c r="C103" s="206">
        <f t="shared" ref="C103" si="56">IF(AND(D$5-C$5 &lt;&gt; 0,D51 &lt;&gt; 0,C51 &lt;&gt; 0),(EXP(LN(D51/C51)/(D$5-C$5))-1)*100,0)</f>
        <v>0.18759645716501794</v>
      </c>
      <c r="D103" s="50">
        <f>IF(AND(E$5-D$5 &lt;&gt; 0,E51 &lt;&gt; 0,D51 &lt;&gt; 0),(EXP(LN(E51/D51)/(E$5-D$5))-1)*100,0)</f>
        <v>0.22091522827822896</v>
      </c>
      <c r="E103" s="50">
        <f>IF(AND(F$5-E$5 &lt;&gt; 0,F51 &lt;&gt; 0,E51 &lt;&gt; 0),(EXP(LN(F51/E51)/(F$5-E$5))-1)*100,0)</f>
        <v>0.31088525088109886</v>
      </c>
      <c r="F103" s="206">
        <f>IF(AND(F$5-D$5 &lt;&gt; 0,F51 &lt;&gt; 0,D51 &lt;&gt; 0),(EXP(LN(F51/D51)/(F$5-D$5))-1)*100,0)</f>
        <v>0.28088627274531763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York and North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8.0335856040901206</v>
      </c>
      <c r="C9" s="330">
        <v>16.4903685814696</v>
      </c>
      <c r="D9" s="330">
        <f>SUM(B9:C9)</f>
        <v>24.52395418555972</v>
      </c>
      <c r="E9" s="331"/>
      <c r="F9" s="330">
        <v>10.29842149909749</v>
      </c>
      <c r="G9" s="330">
        <v>19.322501653440405</v>
      </c>
      <c r="H9" s="330">
        <f>SUM(F9:G9)</f>
        <v>29.620923152537895</v>
      </c>
      <c r="I9" s="331"/>
      <c r="J9" s="330">
        <v>12.204182660627097</v>
      </c>
      <c r="K9" s="330">
        <v>17.792062805353495</v>
      </c>
      <c r="L9" s="330">
        <f>SUM(J9:K9)</f>
        <v>29.996245465980593</v>
      </c>
      <c r="M9" s="236"/>
      <c r="N9" s="328">
        <f>IF(B9&gt;0,(EXP(LN(F9/B9)/($F$6-$B$6))-1)*100,0)</f>
        <v>5.0926268035164091</v>
      </c>
      <c r="O9" s="328">
        <f>IF(F9&gt;0,(EXP(LN(J9/F9)/($J$6-$F$6))-1)*100,0)</f>
        <v>1.1383511488220144</v>
      </c>
      <c r="P9" s="328"/>
      <c r="Q9" s="328">
        <f>IF(C9&gt;0,(EXP(LN(G9/C9)/($F$6-$B$6))-1)*100,0)</f>
        <v>3.2206520173662101</v>
      </c>
      <c r="R9" s="328">
        <f>IF(G9&gt;0,(EXP(LN(K9/G9)/($J$6-$F$6))-1)*100,0)</f>
        <v>-0.54860866626230687</v>
      </c>
      <c r="S9" s="327"/>
      <c r="T9" s="328">
        <f>IF(D9&gt;0,(EXP(LN(H9/D9)/($F$6-$B$6))-1)*100,0)</f>
        <v>3.8488325551768732</v>
      </c>
      <c r="U9" s="328">
        <f>IF(H9&gt;0,(EXP(LN(L9/H9)/($J$6-$F$6))-1)*100,0)</f>
        <v>8.3976892963733007E-2</v>
      </c>
    </row>
    <row r="10" spans="1:21" x14ac:dyDescent="0.2">
      <c r="A10" s="329" t="str">
        <f>name!D5</f>
        <v>12 Other managers and proprietors</v>
      </c>
      <c r="B10" s="330">
        <v>6.4711351030745226</v>
      </c>
      <c r="C10" s="330">
        <v>9.0656544467693561</v>
      </c>
      <c r="D10" s="330">
        <f t="shared" ref="D10:D33" si="0">SUM(B10:C10)</f>
        <v>15.536789549843878</v>
      </c>
      <c r="E10" s="331"/>
      <c r="F10" s="330">
        <v>7.1057008906678636</v>
      </c>
      <c r="G10" s="330">
        <v>8.8555035345814943</v>
      </c>
      <c r="H10" s="330">
        <f t="shared" ref="H10:H33" si="1">SUM(F10:G10)</f>
        <v>15.961204425249358</v>
      </c>
      <c r="I10" s="331"/>
      <c r="J10" s="330">
        <v>9.5823887265518373</v>
      </c>
      <c r="K10" s="330">
        <v>12.467598667085131</v>
      </c>
      <c r="L10" s="330">
        <f t="shared" ref="L10:L33" si="2">SUM(J10:K10)</f>
        <v>22.049987393636968</v>
      </c>
      <c r="M10" s="236"/>
      <c r="N10" s="328">
        <f t="shared" ref="N10:N36" si="3">IF(B10&gt;0,(EXP(LN(F10/B10)/($F$6-$B$6))-1)*100,0)</f>
        <v>1.888528721548699</v>
      </c>
      <c r="O10" s="328">
        <f t="shared" ref="O10:O34" si="4">IF(F10&gt;0,(EXP(LN(J10/F10)/($J$6-$F$6))-1)*100,0)</f>
        <v>2.0135335260737852</v>
      </c>
      <c r="P10" s="328"/>
      <c r="Q10" s="328">
        <f t="shared" ref="Q10:Q34" si="5">IF(C10&gt;0,(EXP(LN(G10/C10)/($F$6-$B$6))-1)*100,0)</f>
        <v>-0.4679795960614852</v>
      </c>
      <c r="R10" s="328">
        <f t="shared" ref="R10:R34" si="6">IF(G10&gt;0,(EXP(LN(K10/G10)/($J$6-$F$6))-1)*100,0)</f>
        <v>2.3068320523254915</v>
      </c>
      <c r="S10" s="327"/>
      <c r="T10" s="328">
        <f t="shared" ref="T10:T34" si="7">IF(D10&gt;0,(EXP(LN(H10/D10)/($F$6-$B$6))-1)*100,0)</f>
        <v>0.54046172320121322</v>
      </c>
      <c r="U10" s="328">
        <f t="shared" ref="U10:U34" si="8">IF(H10&gt;0,(EXP(LN(L10/H10)/($J$6-$F$6))-1)*100,0)</f>
        <v>2.1777132851555914</v>
      </c>
    </row>
    <row r="11" spans="1:21" x14ac:dyDescent="0.2">
      <c r="A11" s="329" t="str">
        <f>name!D6</f>
        <v>21 Science, research, engineering and technology professionals</v>
      </c>
      <c r="B11" s="330">
        <v>3.9331662743658824</v>
      </c>
      <c r="C11" s="330">
        <v>13.626910169341196</v>
      </c>
      <c r="D11" s="330">
        <f t="shared" si="0"/>
        <v>17.560076443707079</v>
      </c>
      <c r="E11" s="331"/>
      <c r="F11" s="330">
        <v>5.2424632739623016</v>
      </c>
      <c r="G11" s="330">
        <v>15.905141469486351</v>
      </c>
      <c r="H11" s="330">
        <f t="shared" si="1"/>
        <v>21.147604743448653</v>
      </c>
      <c r="I11" s="331"/>
      <c r="J11" s="330">
        <v>7.624841852390249</v>
      </c>
      <c r="K11" s="330">
        <v>17.208061337734563</v>
      </c>
      <c r="L11" s="330">
        <f t="shared" si="2"/>
        <v>24.83290319012481</v>
      </c>
      <c r="M11" s="236"/>
      <c r="N11" s="328">
        <f t="shared" si="3"/>
        <v>5.9152798447789312</v>
      </c>
      <c r="O11" s="328">
        <f t="shared" si="4"/>
        <v>2.5289153263338804</v>
      </c>
      <c r="P11" s="328"/>
      <c r="Q11" s="328">
        <f t="shared" si="5"/>
        <v>3.1402141189679655</v>
      </c>
      <c r="R11" s="328">
        <f t="shared" si="6"/>
        <v>0.52628360993229872</v>
      </c>
      <c r="S11" s="327"/>
      <c r="T11" s="328">
        <f t="shared" si="7"/>
        <v>3.7879553934415</v>
      </c>
      <c r="U11" s="328">
        <f t="shared" si="8"/>
        <v>1.0767076705201051</v>
      </c>
    </row>
    <row r="12" spans="1:21" x14ac:dyDescent="0.2">
      <c r="A12" s="329" t="str">
        <f>name!D7</f>
        <v>22 Health professionals</v>
      </c>
      <c r="B12" s="330">
        <v>12.509696592483836</v>
      </c>
      <c r="C12" s="330">
        <v>4.5115483168420552</v>
      </c>
      <c r="D12" s="330">
        <f t="shared" si="0"/>
        <v>17.02124490932589</v>
      </c>
      <c r="E12" s="331"/>
      <c r="F12" s="330">
        <v>12.937268037555306</v>
      </c>
      <c r="G12" s="330">
        <v>5.5161198692401978</v>
      </c>
      <c r="H12" s="330">
        <f t="shared" si="1"/>
        <v>18.453387906795506</v>
      </c>
      <c r="I12" s="331"/>
      <c r="J12" s="330">
        <v>15.353728537323907</v>
      </c>
      <c r="K12" s="330">
        <v>6.3174580243944112</v>
      </c>
      <c r="L12" s="330">
        <f t="shared" si="2"/>
        <v>21.671186561718319</v>
      </c>
      <c r="M12" s="236"/>
      <c r="N12" s="328">
        <f t="shared" si="3"/>
        <v>0.67442548298788374</v>
      </c>
      <c r="O12" s="328">
        <f t="shared" si="4"/>
        <v>1.1481829591116766</v>
      </c>
      <c r="P12" s="328"/>
      <c r="Q12" s="328">
        <f t="shared" si="5"/>
        <v>4.102609624381004</v>
      </c>
      <c r="R12" s="328">
        <f t="shared" si="6"/>
        <v>0.90838247753626256</v>
      </c>
      <c r="S12" s="327"/>
      <c r="T12" s="328">
        <f t="shared" si="7"/>
        <v>1.6288375591896997</v>
      </c>
      <c r="U12" s="328">
        <f t="shared" si="8"/>
        <v>1.0773324802231032</v>
      </c>
    </row>
    <row r="13" spans="1:21" x14ac:dyDescent="0.2">
      <c r="A13" s="329" t="str">
        <f>name!D8</f>
        <v>23 Teaching and other educational professionals</v>
      </c>
      <c r="B13" s="330">
        <v>12.904933931761203</v>
      </c>
      <c r="C13" s="330">
        <v>5.9041474766939723</v>
      </c>
      <c r="D13" s="330">
        <f t="shared" si="0"/>
        <v>18.809081408455175</v>
      </c>
      <c r="E13" s="331"/>
      <c r="F13" s="330">
        <v>13.90268687093644</v>
      </c>
      <c r="G13" s="330">
        <v>5.599965195432361</v>
      </c>
      <c r="H13" s="330">
        <f t="shared" si="1"/>
        <v>19.502652066368803</v>
      </c>
      <c r="I13" s="331"/>
      <c r="J13" s="330">
        <v>15.673713293053092</v>
      </c>
      <c r="K13" s="330">
        <v>5.9654796953407541</v>
      </c>
      <c r="L13" s="330">
        <f t="shared" si="2"/>
        <v>21.639192988393845</v>
      </c>
      <c r="M13" s="236"/>
      <c r="N13" s="328">
        <f t="shared" si="3"/>
        <v>1.5005957150389104</v>
      </c>
      <c r="O13" s="328">
        <f t="shared" si="4"/>
        <v>0.80255585215585068</v>
      </c>
      <c r="P13" s="328"/>
      <c r="Q13" s="328">
        <f t="shared" si="5"/>
        <v>-1.0523176546229807</v>
      </c>
      <c r="R13" s="328">
        <f t="shared" si="6"/>
        <v>0.42241692927300623</v>
      </c>
      <c r="S13" s="327"/>
      <c r="T13" s="328">
        <f t="shared" si="7"/>
        <v>0.72684182251174789</v>
      </c>
      <c r="U13" s="328">
        <f t="shared" si="8"/>
        <v>0.69544507226739771</v>
      </c>
    </row>
    <row r="14" spans="1:21" x14ac:dyDescent="0.2">
      <c r="A14" s="329" t="str">
        <f>name!D9</f>
        <v>24 Business, media and public service professionals</v>
      </c>
      <c r="B14" s="330">
        <v>9.6190079549163379</v>
      </c>
      <c r="C14" s="330">
        <v>12.075703173955981</v>
      </c>
      <c r="D14" s="330">
        <f t="shared" si="0"/>
        <v>21.694711128872321</v>
      </c>
      <c r="E14" s="331"/>
      <c r="F14" s="330">
        <v>13.25875459253009</v>
      </c>
      <c r="G14" s="330">
        <v>14.93649099167803</v>
      </c>
      <c r="H14" s="330">
        <f t="shared" si="1"/>
        <v>28.19524558420812</v>
      </c>
      <c r="I14" s="331"/>
      <c r="J14" s="330">
        <v>17.553871670796791</v>
      </c>
      <c r="K14" s="330">
        <v>17.713714472696388</v>
      </c>
      <c r="L14" s="330">
        <f t="shared" si="2"/>
        <v>35.267586143493176</v>
      </c>
      <c r="M14" s="236"/>
      <c r="N14" s="328">
        <f t="shared" si="3"/>
        <v>6.628792141319817</v>
      </c>
      <c r="O14" s="328">
        <f t="shared" si="4"/>
        <v>1.8883851610246749</v>
      </c>
      <c r="P14" s="328"/>
      <c r="Q14" s="328">
        <f t="shared" si="5"/>
        <v>4.3439397231052945</v>
      </c>
      <c r="R14" s="328">
        <f t="shared" si="6"/>
        <v>1.1433662974839498</v>
      </c>
      <c r="S14" s="327"/>
      <c r="T14" s="328">
        <f t="shared" si="7"/>
        <v>5.3815062998410212</v>
      </c>
      <c r="U14" s="328">
        <f t="shared" si="8"/>
        <v>1.5032598784933571</v>
      </c>
    </row>
    <row r="15" spans="1:21" x14ac:dyDescent="0.2">
      <c r="A15" s="329" t="str">
        <f>name!D10</f>
        <v>31 Science, engineering and technology associate professionals</v>
      </c>
      <c r="B15" s="330">
        <v>1.9099209056663817</v>
      </c>
      <c r="C15" s="330">
        <v>5.1752409296141337</v>
      </c>
      <c r="D15" s="330">
        <f t="shared" si="0"/>
        <v>7.0851618352805152</v>
      </c>
      <c r="E15" s="331"/>
      <c r="F15" s="330">
        <v>2.4179191958965349</v>
      </c>
      <c r="G15" s="330">
        <v>6.5503554236633326</v>
      </c>
      <c r="H15" s="330">
        <f t="shared" si="1"/>
        <v>8.9682746195598675</v>
      </c>
      <c r="I15" s="331"/>
      <c r="J15" s="330">
        <v>2.987357248516032</v>
      </c>
      <c r="K15" s="330">
        <v>5.4315481382633113</v>
      </c>
      <c r="L15" s="330">
        <f t="shared" si="2"/>
        <v>8.4189053867793433</v>
      </c>
      <c r="M15" s="236"/>
      <c r="N15" s="328">
        <f t="shared" si="3"/>
        <v>4.8299262197007531</v>
      </c>
      <c r="O15" s="328">
        <f t="shared" si="4"/>
        <v>1.4198643246061904</v>
      </c>
      <c r="P15" s="328"/>
      <c r="Q15" s="328">
        <f t="shared" si="5"/>
        <v>4.8254797111394909</v>
      </c>
      <c r="R15" s="328">
        <f t="shared" si="6"/>
        <v>-1.2408709738794155</v>
      </c>
      <c r="S15" s="327"/>
      <c r="T15" s="328">
        <f t="shared" si="7"/>
        <v>4.8266784143048858</v>
      </c>
      <c r="U15" s="328">
        <f t="shared" si="8"/>
        <v>-0.42053651979643281</v>
      </c>
    </row>
    <row r="16" spans="1:21" x14ac:dyDescent="0.2">
      <c r="A16" s="329" t="str">
        <f>name!D11</f>
        <v>32 Health and social care associate professionals</v>
      </c>
      <c r="B16" s="330">
        <v>5.3363969948315022</v>
      </c>
      <c r="C16" s="330">
        <v>1.8207852061806447</v>
      </c>
      <c r="D16" s="330">
        <f t="shared" si="0"/>
        <v>7.1571822010121471</v>
      </c>
      <c r="E16" s="331"/>
      <c r="F16" s="330">
        <v>5.7232605569846307</v>
      </c>
      <c r="G16" s="330">
        <v>2.0384578344808184</v>
      </c>
      <c r="H16" s="330">
        <f t="shared" si="1"/>
        <v>7.7617183914654486</v>
      </c>
      <c r="I16" s="331"/>
      <c r="J16" s="330">
        <v>6.5464771944991336</v>
      </c>
      <c r="K16" s="330">
        <v>2.0121764494039232</v>
      </c>
      <c r="L16" s="330">
        <f t="shared" si="2"/>
        <v>8.5586536439030567</v>
      </c>
      <c r="M16" s="236"/>
      <c r="N16" s="328">
        <f t="shared" si="3"/>
        <v>1.4096018058274096</v>
      </c>
      <c r="O16" s="328">
        <f t="shared" si="4"/>
        <v>0.89994807726048176</v>
      </c>
      <c r="P16" s="328"/>
      <c r="Q16" s="328">
        <f t="shared" si="5"/>
        <v>2.2842119012555395</v>
      </c>
      <c r="R16" s="328">
        <f t="shared" si="6"/>
        <v>-8.647333410287672E-2</v>
      </c>
      <c r="S16" s="327"/>
      <c r="T16" s="328">
        <f t="shared" si="7"/>
        <v>1.6349696232870858</v>
      </c>
      <c r="U16" s="328">
        <f t="shared" si="8"/>
        <v>0.65372176928326642</v>
      </c>
    </row>
    <row r="17" spans="1:21" x14ac:dyDescent="0.2">
      <c r="A17" s="329" t="str">
        <f>name!D12</f>
        <v>33 Protective service occupations</v>
      </c>
      <c r="B17" s="330">
        <v>0.85552728292359459</v>
      </c>
      <c r="C17" s="330">
        <v>3.4413441685381732</v>
      </c>
      <c r="D17" s="330">
        <f t="shared" si="0"/>
        <v>4.2968714514617679</v>
      </c>
      <c r="E17" s="331"/>
      <c r="F17" s="330">
        <v>1.1610842496388718</v>
      </c>
      <c r="G17" s="330">
        <v>3.8175362029698663</v>
      </c>
      <c r="H17" s="330">
        <f t="shared" si="1"/>
        <v>4.9786204526087383</v>
      </c>
      <c r="I17" s="331"/>
      <c r="J17" s="330">
        <v>1.9883067769310081</v>
      </c>
      <c r="K17" s="330">
        <v>4.7778680328474756</v>
      </c>
      <c r="L17" s="330">
        <f t="shared" si="2"/>
        <v>6.7661748097784837</v>
      </c>
      <c r="M17" s="236"/>
      <c r="N17" s="328">
        <f t="shared" si="3"/>
        <v>6.2982155501109194</v>
      </c>
      <c r="O17" s="328">
        <f t="shared" si="4"/>
        <v>3.6512738715147153</v>
      </c>
      <c r="P17" s="328"/>
      <c r="Q17" s="328">
        <f t="shared" si="5"/>
        <v>2.0965369052465599</v>
      </c>
      <c r="R17" s="328">
        <f t="shared" si="6"/>
        <v>1.5071729192899674</v>
      </c>
      <c r="S17" s="327"/>
      <c r="T17" s="328">
        <f t="shared" si="7"/>
        <v>2.9891162651117353</v>
      </c>
      <c r="U17" s="328">
        <f t="shared" si="8"/>
        <v>2.0662784255735867</v>
      </c>
    </row>
    <row r="18" spans="1:21" x14ac:dyDescent="0.2">
      <c r="A18" s="329" t="str">
        <f>name!D13</f>
        <v>34 Culture, media and sports occupations</v>
      </c>
      <c r="B18" s="330">
        <v>2.9381613172352674</v>
      </c>
      <c r="C18" s="330">
        <v>2.9589124621487848</v>
      </c>
      <c r="D18" s="330">
        <f t="shared" si="0"/>
        <v>5.8970737793840522</v>
      </c>
      <c r="E18" s="331"/>
      <c r="F18" s="330">
        <v>3.6400188554123392</v>
      </c>
      <c r="G18" s="330">
        <v>3.4156517481801885</v>
      </c>
      <c r="H18" s="330">
        <f t="shared" si="1"/>
        <v>7.0556706035925281</v>
      </c>
      <c r="I18" s="331"/>
      <c r="J18" s="330">
        <v>3.9255083521544769</v>
      </c>
      <c r="K18" s="330">
        <v>3.1152348866472748</v>
      </c>
      <c r="L18" s="330">
        <f t="shared" si="2"/>
        <v>7.0407432388017517</v>
      </c>
      <c r="M18" s="236"/>
      <c r="N18" s="328">
        <f t="shared" si="3"/>
        <v>4.3771896512929009</v>
      </c>
      <c r="O18" s="328">
        <f t="shared" si="4"/>
        <v>0.50464906976805946</v>
      </c>
      <c r="P18" s="327"/>
      <c r="Q18" s="328">
        <f t="shared" si="5"/>
        <v>2.9125391253930655</v>
      </c>
      <c r="R18" s="328">
        <f t="shared" si="6"/>
        <v>-0.61187881060084104</v>
      </c>
      <c r="S18" s="327"/>
      <c r="T18" s="328">
        <f t="shared" si="7"/>
        <v>3.6526350590321943</v>
      </c>
      <c r="U18" s="328">
        <f t="shared" si="8"/>
        <v>-1.4118311003330497E-2</v>
      </c>
    </row>
    <row r="19" spans="1:21" x14ac:dyDescent="0.2">
      <c r="A19" s="329" t="str">
        <f>name!D14</f>
        <v>35 Business and public service associate professionals</v>
      </c>
      <c r="B19" s="330">
        <v>11.209009096851123</v>
      </c>
      <c r="C19" s="330">
        <v>11.123393605443352</v>
      </c>
      <c r="D19" s="330">
        <f t="shared" si="0"/>
        <v>22.332402702294473</v>
      </c>
      <c r="E19" s="331"/>
      <c r="F19" s="330">
        <v>12.38915614620994</v>
      </c>
      <c r="G19" s="330">
        <v>12.304088812440465</v>
      </c>
      <c r="H19" s="330">
        <f t="shared" si="1"/>
        <v>24.693244958650403</v>
      </c>
      <c r="I19" s="331"/>
      <c r="J19" s="330">
        <v>13.65265884530838</v>
      </c>
      <c r="K19" s="330">
        <v>11.2225894775861</v>
      </c>
      <c r="L19" s="330">
        <f t="shared" si="2"/>
        <v>24.875248322894478</v>
      </c>
      <c r="M19" s="236"/>
      <c r="N19" s="328">
        <f t="shared" si="3"/>
        <v>2.0222508825478158</v>
      </c>
      <c r="O19" s="328">
        <f t="shared" si="4"/>
        <v>0.64951830855588533</v>
      </c>
      <c r="P19" s="327"/>
      <c r="Q19" s="328">
        <f t="shared" si="5"/>
        <v>2.0381157850394072</v>
      </c>
      <c r="R19" s="328">
        <f t="shared" si="6"/>
        <v>-0.6114759378015977</v>
      </c>
      <c r="S19" s="327"/>
      <c r="T19" s="328">
        <f t="shared" si="7"/>
        <v>2.0301541566584369</v>
      </c>
      <c r="U19" s="328">
        <f t="shared" si="8"/>
        <v>4.8968939537075151E-2</v>
      </c>
    </row>
    <row r="20" spans="1:21" x14ac:dyDescent="0.2">
      <c r="A20" s="329" t="str">
        <f>name!D15</f>
        <v>41 Administrative occupations</v>
      </c>
      <c r="B20" s="330">
        <v>28.609107535920867</v>
      </c>
      <c r="C20" s="330">
        <v>15.673002149075501</v>
      </c>
      <c r="D20" s="330">
        <f t="shared" si="0"/>
        <v>44.282109684996371</v>
      </c>
      <c r="E20" s="331"/>
      <c r="F20" s="330">
        <v>26.980171711662589</v>
      </c>
      <c r="G20" s="330">
        <v>17.609823948701457</v>
      </c>
      <c r="H20" s="330">
        <f t="shared" si="1"/>
        <v>44.589995660364046</v>
      </c>
      <c r="I20" s="331"/>
      <c r="J20" s="330">
        <v>21.473625505046577</v>
      </c>
      <c r="K20" s="330">
        <v>18.876431607769526</v>
      </c>
      <c r="L20" s="330">
        <f t="shared" si="2"/>
        <v>40.350057112816103</v>
      </c>
      <c r="M20" s="236"/>
      <c r="N20" s="328">
        <f t="shared" si="3"/>
        <v>-1.1656114410110496</v>
      </c>
      <c r="O20" s="328">
        <f t="shared" si="4"/>
        <v>-1.5103234844066726</v>
      </c>
      <c r="P20" s="327"/>
      <c r="Q20" s="328">
        <f t="shared" si="5"/>
        <v>2.357710742453345</v>
      </c>
      <c r="R20" s="328">
        <f t="shared" si="6"/>
        <v>0.46412181635406835</v>
      </c>
      <c r="S20" s="327"/>
      <c r="T20" s="328">
        <f t="shared" si="7"/>
        <v>0.1386714683831558</v>
      </c>
      <c r="U20" s="328">
        <f t="shared" si="8"/>
        <v>-0.66389780348617977</v>
      </c>
    </row>
    <row r="21" spans="1:21" x14ac:dyDescent="0.2">
      <c r="A21" s="329" t="str">
        <f>name!D16</f>
        <v>42 Secretarial and related occupations</v>
      </c>
      <c r="B21" s="330">
        <v>10.283009330390646</v>
      </c>
      <c r="C21" s="330">
        <v>1.0121888496126161</v>
      </c>
      <c r="D21" s="330">
        <f t="shared" si="0"/>
        <v>11.295198180003263</v>
      </c>
      <c r="E21" s="331"/>
      <c r="F21" s="330">
        <v>8.9295133518679517</v>
      </c>
      <c r="G21" s="330">
        <v>0.73877646875694936</v>
      </c>
      <c r="H21" s="330">
        <f t="shared" si="1"/>
        <v>9.6682898206249011</v>
      </c>
      <c r="I21" s="331"/>
      <c r="J21" s="330">
        <v>7.2777706363511028</v>
      </c>
      <c r="K21" s="330">
        <v>1.2064997243080209</v>
      </c>
      <c r="L21" s="330">
        <f t="shared" si="2"/>
        <v>8.4842703606591243</v>
      </c>
      <c r="M21" s="236"/>
      <c r="N21" s="328">
        <f t="shared" si="3"/>
        <v>-2.783157347531906</v>
      </c>
      <c r="O21" s="328">
        <f t="shared" si="4"/>
        <v>-1.3543274221214596</v>
      </c>
      <c r="P21" s="327"/>
      <c r="Q21" s="328">
        <f t="shared" si="5"/>
        <v>-6.1033060981950822</v>
      </c>
      <c r="R21" s="328">
        <f t="shared" si="6"/>
        <v>3.3239367445373036</v>
      </c>
      <c r="S21" s="327"/>
      <c r="T21" s="328">
        <f t="shared" si="7"/>
        <v>-3.0626459998883249</v>
      </c>
      <c r="U21" s="328">
        <f t="shared" si="8"/>
        <v>-0.86713541377559933</v>
      </c>
    </row>
    <row r="22" spans="1:21" x14ac:dyDescent="0.2">
      <c r="A22" s="329" t="str">
        <f>name!D17</f>
        <v>51 Skilled agricultural and related trades</v>
      </c>
      <c r="B22" s="330">
        <v>1.1878133239682438</v>
      </c>
      <c r="C22" s="330">
        <v>7.5195798150465265</v>
      </c>
      <c r="D22" s="330">
        <f t="shared" si="0"/>
        <v>8.707393139014771</v>
      </c>
      <c r="E22" s="331"/>
      <c r="F22" s="330">
        <v>1.0166919368447822</v>
      </c>
      <c r="G22" s="330">
        <v>5.2790764394405825</v>
      </c>
      <c r="H22" s="330">
        <f t="shared" si="1"/>
        <v>6.2957683762853645</v>
      </c>
      <c r="I22" s="331"/>
      <c r="J22" s="330">
        <v>1.4161178626932036</v>
      </c>
      <c r="K22" s="330">
        <v>5.4963105784788118</v>
      </c>
      <c r="L22" s="330">
        <f t="shared" si="2"/>
        <v>6.9124284411720156</v>
      </c>
      <c r="M22" s="236"/>
      <c r="N22" s="328">
        <f t="shared" si="3"/>
        <v>-3.063298588672414</v>
      </c>
      <c r="O22" s="328">
        <f t="shared" si="4"/>
        <v>2.2336817700553624</v>
      </c>
      <c r="P22" s="327"/>
      <c r="Q22" s="328">
        <f t="shared" si="5"/>
        <v>-6.8306908057950473</v>
      </c>
      <c r="R22" s="328">
        <f t="shared" si="6"/>
        <v>0.26920101421472609</v>
      </c>
      <c r="S22" s="327"/>
      <c r="T22" s="328">
        <f t="shared" si="7"/>
        <v>-6.280035008849449</v>
      </c>
      <c r="U22" s="328">
        <f t="shared" si="8"/>
        <v>0.62489969056447325</v>
      </c>
    </row>
    <row r="23" spans="1:21" x14ac:dyDescent="0.2">
      <c r="A23" s="329" t="str">
        <f>name!D18</f>
        <v>52 Skilled metal, electrical and electronic trades</v>
      </c>
      <c r="B23" s="330">
        <v>0.2641856435856767</v>
      </c>
      <c r="C23" s="330">
        <v>15.651804351801545</v>
      </c>
      <c r="D23" s="330">
        <f t="shared" si="0"/>
        <v>15.915989995387221</v>
      </c>
      <c r="E23" s="331"/>
      <c r="F23" s="330">
        <v>0.32137540195561642</v>
      </c>
      <c r="G23" s="330">
        <v>13.523779368599744</v>
      </c>
      <c r="H23" s="330">
        <f t="shared" si="1"/>
        <v>13.845154770555361</v>
      </c>
      <c r="I23" s="331"/>
      <c r="J23" s="330">
        <v>0.95478557999108893</v>
      </c>
      <c r="K23" s="330">
        <v>11.613508883107054</v>
      </c>
      <c r="L23" s="330">
        <f t="shared" si="2"/>
        <v>12.568294463098143</v>
      </c>
      <c r="M23" s="236"/>
      <c r="N23" s="328">
        <f t="shared" si="3"/>
        <v>3.996969466170408</v>
      </c>
      <c r="O23" s="328">
        <f t="shared" si="4"/>
        <v>7.5291504386802321</v>
      </c>
      <c r="P23" s="327"/>
      <c r="Q23" s="328">
        <f t="shared" si="5"/>
        <v>-2.8804339380271826</v>
      </c>
      <c r="R23" s="328">
        <f t="shared" si="6"/>
        <v>-1.010068140567133</v>
      </c>
      <c r="S23" s="327"/>
      <c r="T23" s="328">
        <f t="shared" si="7"/>
        <v>-2.7492786194441732</v>
      </c>
      <c r="U23" s="328">
        <f t="shared" si="8"/>
        <v>-0.64297736424580032</v>
      </c>
    </row>
    <row r="24" spans="1:21" x14ac:dyDescent="0.2">
      <c r="A24" s="329" t="str">
        <f>name!D19</f>
        <v>53 Skilled construction and building trades</v>
      </c>
      <c r="B24" s="330">
        <v>0.13807018664707971</v>
      </c>
      <c r="C24" s="330">
        <v>16.413224363580593</v>
      </c>
      <c r="D24" s="330">
        <f t="shared" si="0"/>
        <v>16.551294550227674</v>
      </c>
      <c r="E24" s="331"/>
      <c r="F24" s="330">
        <v>0.25385920343539542</v>
      </c>
      <c r="G24" s="330">
        <v>12.936551797898504</v>
      </c>
      <c r="H24" s="330">
        <f t="shared" si="1"/>
        <v>13.190411001333899</v>
      </c>
      <c r="I24" s="331"/>
      <c r="J24" s="330">
        <v>0.26725922908549032</v>
      </c>
      <c r="K24" s="330">
        <v>11.16375404713844</v>
      </c>
      <c r="L24" s="330">
        <f t="shared" si="2"/>
        <v>11.431013276223931</v>
      </c>
      <c r="M24" s="236"/>
      <c r="N24" s="328">
        <f t="shared" si="3"/>
        <v>12.953215884951753</v>
      </c>
      <c r="O24" s="328">
        <f t="shared" si="4"/>
        <v>0.34351725071721795</v>
      </c>
      <c r="P24" s="327"/>
      <c r="Q24" s="328">
        <f t="shared" si="5"/>
        <v>-4.6490717911187085</v>
      </c>
      <c r="R24" s="328">
        <f t="shared" si="6"/>
        <v>-0.97775190356957919</v>
      </c>
      <c r="S24" s="327"/>
      <c r="T24" s="328">
        <f t="shared" si="7"/>
        <v>-4.4379908366557803</v>
      </c>
      <c r="U24" s="328">
        <f t="shared" si="8"/>
        <v>-0.94986006995763095</v>
      </c>
    </row>
    <row r="25" spans="1:21" x14ac:dyDescent="0.2">
      <c r="A25" s="329" t="str">
        <f>name!D20</f>
        <v>54 Textiles, printing and other skilled trades</v>
      </c>
      <c r="B25" s="330">
        <v>4.3435573420765854</v>
      </c>
      <c r="C25" s="330">
        <v>6.9679500584804863</v>
      </c>
      <c r="D25" s="330">
        <f t="shared" si="0"/>
        <v>11.311507400557073</v>
      </c>
      <c r="E25" s="331"/>
      <c r="F25" s="330">
        <v>3.9651612471586581</v>
      </c>
      <c r="G25" s="330">
        <v>5.1826497547011332</v>
      </c>
      <c r="H25" s="330">
        <f t="shared" si="1"/>
        <v>9.1478110018597913</v>
      </c>
      <c r="I25" s="331"/>
      <c r="J25" s="330">
        <v>3.8581412376505844</v>
      </c>
      <c r="K25" s="330">
        <v>4.5145741712688432</v>
      </c>
      <c r="L25" s="330">
        <f t="shared" si="2"/>
        <v>8.3727154089194276</v>
      </c>
      <c r="M25" s="236"/>
      <c r="N25" s="328">
        <f t="shared" si="3"/>
        <v>-1.806427989387771</v>
      </c>
      <c r="O25" s="328">
        <f t="shared" si="4"/>
        <v>-0.18224040045359269</v>
      </c>
      <c r="P25" s="327"/>
      <c r="Q25" s="328">
        <f t="shared" si="5"/>
        <v>-5.7482622556184975</v>
      </c>
      <c r="R25" s="328">
        <f t="shared" si="6"/>
        <v>-0.91581789315955398</v>
      </c>
      <c r="S25" s="327"/>
      <c r="T25" s="328">
        <f t="shared" si="7"/>
        <v>-4.1572337795679815</v>
      </c>
      <c r="U25" s="328">
        <f t="shared" si="8"/>
        <v>-0.58850390756184368</v>
      </c>
    </row>
    <row r="26" spans="1:21" x14ac:dyDescent="0.2">
      <c r="A26" s="329" t="str">
        <f>name!D21</f>
        <v>61 Caring personal service occupations</v>
      </c>
      <c r="B26" s="330">
        <v>29.18221806931621</v>
      </c>
      <c r="C26" s="330">
        <v>4.4820677156939768</v>
      </c>
      <c r="D26" s="330">
        <f t="shared" si="0"/>
        <v>33.664285785010186</v>
      </c>
      <c r="E26" s="331"/>
      <c r="F26" s="330">
        <v>26.32250806565251</v>
      </c>
      <c r="G26" s="330">
        <v>4.2982089578798828</v>
      </c>
      <c r="H26" s="330">
        <f t="shared" si="1"/>
        <v>30.620717023532393</v>
      </c>
      <c r="I26" s="331"/>
      <c r="J26" s="330">
        <v>30.158945079118169</v>
      </c>
      <c r="K26" s="330">
        <v>6.1549349737735302</v>
      </c>
      <c r="L26" s="330">
        <f t="shared" si="2"/>
        <v>36.313880052891697</v>
      </c>
      <c r="M26" s="236"/>
      <c r="N26" s="328">
        <f t="shared" si="3"/>
        <v>-2.0415750050997272</v>
      </c>
      <c r="O26" s="328">
        <f t="shared" si="4"/>
        <v>0.91117395713586902</v>
      </c>
      <c r="P26" s="327"/>
      <c r="Q26" s="328">
        <f t="shared" si="5"/>
        <v>-0.83422227462838228</v>
      </c>
      <c r="R26" s="328">
        <f t="shared" si="6"/>
        <v>2.4225842912978468</v>
      </c>
      <c r="S26" s="327"/>
      <c r="T26" s="328">
        <f t="shared" si="7"/>
        <v>-1.877367731527313</v>
      </c>
      <c r="U26" s="328">
        <f t="shared" si="8"/>
        <v>1.1433079189812956</v>
      </c>
    </row>
    <row r="27" spans="1:21" x14ac:dyDescent="0.2">
      <c r="A27" s="329" t="str">
        <f>name!D22</f>
        <v>62 Leisure, travel and related personal service occupations</v>
      </c>
      <c r="B27" s="330">
        <v>7.9069072750859366</v>
      </c>
      <c r="C27" s="330">
        <v>2.8850294615817864</v>
      </c>
      <c r="D27" s="330">
        <f t="shared" si="0"/>
        <v>10.791936736667722</v>
      </c>
      <c r="E27" s="331"/>
      <c r="F27" s="330">
        <v>7.52181965316037</v>
      </c>
      <c r="G27" s="330">
        <v>3.2379636003686403</v>
      </c>
      <c r="H27" s="330">
        <f t="shared" si="1"/>
        <v>10.75978325352901</v>
      </c>
      <c r="I27" s="331"/>
      <c r="J27" s="330">
        <v>6.5334978663718903</v>
      </c>
      <c r="K27" s="330">
        <v>3.4989243024745904</v>
      </c>
      <c r="L27" s="330">
        <f t="shared" si="2"/>
        <v>10.03242216884648</v>
      </c>
      <c r="M27" s="236"/>
      <c r="N27" s="328">
        <f t="shared" si="3"/>
        <v>-0.99360346212640227</v>
      </c>
      <c r="O27" s="328">
        <f t="shared" si="4"/>
        <v>-0.93470834122858504</v>
      </c>
      <c r="P27" s="327"/>
      <c r="Q27" s="328">
        <f t="shared" si="5"/>
        <v>2.335034889849541</v>
      </c>
      <c r="R27" s="328">
        <f t="shared" si="6"/>
        <v>0.51807717129399578</v>
      </c>
      <c r="S27" s="327"/>
      <c r="T27" s="328">
        <f t="shared" si="7"/>
        <v>-5.9659117334942557E-2</v>
      </c>
      <c r="U27" s="328">
        <f t="shared" si="8"/>
        <v>-0.46553531336500642</v>
      </c>
    </row>
    <row r="28" spans="1:21" x14ac:dyDescent="0.2">
      <c r="A28" s="329" t="str">
        <f>name!D23</f>
        <v>63 Community and civil enforcement occupations</v>
      </c>
      <c r="B28" s="330">
        <v>8.9258526828362439E-2</v>
      </c>
      <c r="C28" s="330">
        <v>0.37419157506012407</v>
      </c>
      <c r="D28" s="330">
        <f t="shared" si="0"/>
        <v>0.46345010188848651</v>
      </c>
      <c r="E28" s="331"/>
      <c r="F28" s="330">
        <v>0.10377670298974256</v>
      </c>
      <c r="G28" s="330">
        <v>0.4041512333726473</v>
      </c>
      <c r="H28" s="330">
        <f t="shared" si="1"/>
        <v>0.50792793636238986</v>
      </c>
      <c r="I28" s="331"/>
      <c r="J28" s="330">
        <v>0.1273717803327227</v>
      </c>
      <c r="K28" s="330">
        <v>0.31678775921387592</v>
      </c>
      <c r="L28" s="330">
        <f>SUM(J28:K28)</f>
        <v>0.44415953954659859</v>
      </c>
      <c r="M28" s="236"/>
      <c r="N28" s="328">
        <f t="shared" si="3"/>
        <v>3.0599745412936308</v>
      </c>
      <c r="O28" s="328">
        <f t="shared" si="4"/>
        <v>1.3751609378617635</v>
      </c>
      <c r="P28" s="327"/>
      <c r="Q28" s="328">
        <f t="shared" si="5"/>
        <v>1.5523506802848086</v>
      </c>
      <c r="R28" s="328">
        <f t="shared" si="6"/>
        <v>-1.6106030038297359</v>
      </c>
      <c r="S28" s="327"/>
      <c r="T28" s="328">
        <f t="shared" si="7"/>
        <v>1.8497162945335655</v>
      </c>
      <c r="U28" s="328">
        <f t="shared" si="8"/>
        <v>-0.89038411806605655</v>
      </c>
    </row>
    <row r="29" spans="1:21" x14ac:dyDescent="0.2">
      <c r="A29" s="329" t="str">
        <f>name!D24</f>
        <v>71 Sales occupations</v>
      </c>
      <c r="B29" s="330">
        <v>20.457553935356405</v>
      </c>
      <c r="C29" s="330">
        <v>12.164507039705912</v>
      </c>
      <c r="D29" s="330">
        <f t="shared" si="0"/>
        <v>32.622060975062318</v>
      </c>
      <c r="E29" s="331"/>
      <c r="F29" s="330">
        <v>17.485966893828746</v>
      </c>
      <c r="G29" s="330">
        <v>12.13852311868307</v>
      </c>
      <c r="H29" s="330">
        <f t="shared" si="1"/>
        <v>29.624490012511814</v>
      </c>
      <c r="I29" s="331"/>
      <c r="J29" s="330">
        <v>14.559317840187061</v>
      </c>
      <c r="K29" s="330">
        <v>11.137514261445597</v>
      </c>
      <c r="L29" s="330">
        <f t="shared" si="2"/>
        <v>25.696832101632658</v>
      </c>
      <c r="M29" s="236"/>
      <c r="N29" s="328">
        <f t="shared" si="3"/>
        <v>-3.0903133328890386</v>
      </c>
      <c r="O29" s="328">
        <f t="shared" si="4"/>
        <v>-1.2136911433226483</v>
      </c>
      <c r="P29" s="327"/>
      <c r="Q29" s="328">
        <f t="shared" si="5"/>
        <v>-4.2757426260642273E-2</v>
      </c>
      <c r="R29" s="328">
        <f t="shared" si="6"/>
        <v>-0.57212410609840392</v>
      </c>
      <c r="S29" s="327"/>
      <c r="T29" s="328">
        <f t="shared" si="7"/>
        <v>-1.909285606564548</v>
      </c>
      <c r="U29" s="328">
        <f t="shared" si="8"/>
        <v>-0.94374295988470802</v>
      </c>
    </row>
    <row r="30" spans="1:21" x14ac:dyDescent="0.2">
      <c r="A30" s="329" t="str">
        <f>name!D25</f>
        <v>72 Customer service occupations</v>
      </c>
      <c r="B30" s="330">
        <v>4.2998559542155839</v>
      </c>
      <c r="C30" s="330">
        <v>3.5761015808806378</v>
      </c>
      <c r="D30" s="330">
        <f t="shared" si="0"/>
        <v>7.8759575350962212</v>
      </c>
      <c r="E30" s="331"/>
      <c r="F30" s="330">
        <v>4.530759940189383</v>
      </c>
      <c r="G30" s="330">
        <v>3.8105158554958347</v>
      </c>
      <c r="H30" s="330">
        <f t="shared" si="1"/>
        <v>8.3412757956852168</v>
      </c>
      <c r="I30" s="331"/>
      <c r="J30" s="330">
        <v>6.1789214988880348</v>
      </c>
      <c r="K30" s="330">
        <v>6.4746430632617722</v>
      </c>
      <c r="L30" s="330">
        <f t="shared" si="2"/>
        <v>12.653564562149807</v>
      </c>
      <c r="M30" s="236"/>
      <c r="N30" s="328">
        <f t="shared" si="3"/>
        <v>1.0516546105914459</v>
      </c>
      <c r="O30" s="328">
        <f t="shared" si="4"/>
        <v>2.0898992097448055</v>
      </c>
      <c r="P30" s="327"/>
      <c r="Q30" s="328">
        <f t="shared" si="5"/>
        <v>1.2779227661434467</v>
      </c>
      <c r="R30" s="328">
        <f t="shared" si="6"/>
        <v>3.5973875726314608</v>
      </c>
      <c r="S30" s="327"/>
      <c r="T30" s="328">
        <f t="shared" si="7"/>
        <v>1.1546433076758733</v>
      </c>
      <c r="U30" s="328">
        <f t="shared" si="8"/>
        <v>2.8171023791400795</v>
      </c>
    </row>
    <row r="31" spans="1:21" x14ac:dyDescent="0.2">
      <c r="A31" s="329" t="str">
        <f>name!D26</f>
        <v>81 Process, plant and machine operatives</v>
      </c>
      <c r="B31" s="330">
        <v>4.6702212119768429</v>
      </c>
      <c r="C31" s="330">
        <v>12.700562457467543</v>
      </c>
      <c r="D31" s="330">
        <f t="shared" si="0"/>
        <v>17.370783669444386</v>
      </c>
      <c r="E31" s="331"/>
      <c r="F31" s="330">
        <v>4.0771463185503052</v>
      </c>
      <c r="G31" s="330">
        <v>10.647704207705317</v>
      </c>
      <c r="H31" s="330">
        <f t="shared" si="1"/>
        <v>14.724850526255622</v>
      </c>
      <c r="I31" s="331"/>
      <c r="J31" s="330">
        <v>4.8926953337543448</v>
      </c>
      <c r="K31" s="330">
        <v>11.437895321616756</v>
      </c>
      <c r="L31" s="330">
        <f t="shared" si="2"/>
        <v>16.3305906553711</v>
      </c>
      <c r="M31" s="236"/>
      <c r="N31" s="328">
        <f t="shared" si="3"/>
        <v>-2.6796260365743119</v>
      </c>
      <c r="O31" s="328">
        <f t="shared" si="4"/>
        <v>1.2230591554848846</v>
      </c>
      <c r="P31" s="327"/>
      <c r="Q31" s="328">
        <f t="shared" si="5"/>
        <v>-3.4645990585377096</v>
      </c>
      <c r="R31" s="328">
        <f t="shared" si="6"/>
        <v>0.47839193831726856</v>
      </c>
      <c r="S31" s="327"/>
      <c r="T31" s="328">
        <f t="shared" si="7"/>
        <v>-3.2510419268143798</v>
      </c>
      <c r="U31" s="328">
        <f t="shared" si="8"/>
        <v>0.69240946483823951</v>
      </c>
    </row>
    <row r="32" spans="1:21" x14ac:dyDescent="0.2">
      <c r="A32" s="329" t="str">
        <f>name!D27</f>
        <v>82 Transport and mobile machine drivers and operatives</v>
      </c>
      <c r="B32" s="330">
        <v>0.89360728421530444</v>
      </c>
      <c r="C32" s="330">
        <v>16.675806346413459</v>
      </c>
      <c r="D32" s="330">
        <f t="shared" si="0"/>
        <v>17.569413630628762</v>
      </c>
      <c r="E32" s="331"/>
      <c r="F32" s="330">
        <v>0.74593493591712634</v>
      </c>
      <c r="G32" s="330">
        <v>14.078655152618269</v>
      </c>
      <c r="H32" s="330">
        <f t="shared" si="1"/>
        <v>14.824590088535397</v>
      </c>
      <c r="I32" s="331"/>
      <c r="J32" s="330">
        <v>1.2911071411132982</v>
      </c>
      <c r="K32" s="330">
        <v>13.81526798382329</v>
      </c>
      <c r="L32" s="330">
        <f t="shared" si="2"/>
        <v>15.106375124936587</v>
      </c>
      <c r="M32" s="236"/>
      <c r="N32" s="328">
        <f t="shared" si="3"/>
        <v>-3.5480861612433579</v>
      </c>
      <c r="O32" s="328">
        <f t="shared" si="4"/>
        <v>3.7251541742044036</v>
      </c>
      <c r="P32" s="327"/>
      <c r="Q32" s="328">
        <f t="shared" si="5"/>
        <v>-3.3292994926509167</v>
      </c>
      <c r="R32" s="328">
        <f t="shared" si="6"/>
        <v>-0.12582394334164082</v>
      </c>
      <c r="S32" s="327"/>
      <c r="T32" s="328">
        <f t="shared" si="7"/>
        <v>-3.3403796018535381</v>
      </c>
      <c r="U32" s="328">
        <f t="shared" si="8"/>
        <v>0.12560918193149639</v>
      </c>
    </row>
    <row r="33" spans="1:21" x14ac:dyDescent="0.2">
      <c r="A33" s="329" t="str">
        <f>name!D28</f>
        <v>91 Elementary trades and related occupations</v>
      </c>
      <c r="B33" s="330">
        <v>2.9490178828086098</v>
      </c>
      <c r="C33" s="330">
        <v>7.7278847948845506</v>
      </c>
      <c r="D33" s="330">
        <f t="shared" si="0"/>
        <v>10.67690267769316</v>
      </c>
      <c r="E33" s="331"/>
      <c r="F33" s="330">
        <v>1.9713780210650174</v>
      </c>
      <c r="G33" s="330">
        <v>5.8630401888011985</v>
      </c>
      <c r="H33" s="330">
        <f t="shared" si="1"/>
        <v>7.8344182098662163</v>
      </c>
      <c r="I33" s="331"/>
      <c r="J33" s="330">
        <v>1.4907740905410691</v>
      </c>
      <c r="K33" s="330">
        <v>4.3902569539240828</v>
      </c>
      <c r="L33" s="330">
        <f t="shared" si="2"/>
        <v>5.8810310444651517</v>
      </c>
      <c r="M33" s="236"/>
      <c r="N33" s="328">
        <f t="shared" si="3"/>
        <v>-7.7389270700585655</v>
      </c>
      <c r="O33" s="328">
        <f t="shared" si="4"/>
        <v>-1.8456702685262116</v>
      </c>
      <c r="P33" s="327"/>
      <c r="Q33" s="328">
        <f t="shared" si="5"/>
        <v>-5.3735720136812155</v>
      </c>
      <c r="R33" s="328">
        <f t="shared" si="6"/>
        <v>-1.9100594713527652</v>
      </c>
      <c r="S33" s="327"/>
      <c r="T33" s="328">
        <f t="shared" si="7"/>
        <v>-6.0033678404597719</v>
      </c>
      <c r="U33" s="328">
        <f t="shared" si="8"/>
        <v>-1.8938014032877093</v>
      </c>
    </row>
    <row r="34" spans="1:21" x14ac:dyDescent="0.2">
      <c r="A34" s="329" t="str">
        <f>name!D29</f>
        <v>92 Elementary administration and service occupations</v>
      </c>
      <c r="B34" s="330">
        <v>25.971138886301819</v>
      </c>
      <c r="C34" s="330">
        <v>25.476027456823516</v>
      </c>
      <c r="D34" s="330">
        <f t="shared" ref="D34" si="9">SUM(B34:C34)</f>
        <v>51.447166343125332</v>
      </c>
      <c r="E34" s="331"/>
      <c r="F34" s="330">
        <v>21.140392284614098</v>
      </c>
      <c r="G34" s="330">
        <v>21.280577333599073</v>
      </c>
      <c r="H34" s="330">
        <f t="shared" ref="H34" si="10">SUM(F34:G34)</f>
        <v>42.420969618213171</v>
      </c>
      <c r="I34" s="331"/>
      <c r="J34" s="330">
        <v>18.27668160740922</v>
      </c>
      <c r="K34" s="330">
        <v>21.788856934357081</v>
      </c>
      <c r="L34" s="330">
        <f t="shared" ref="L34" si="11">SUM(J34:K34)</f>
        <v>40.065538541766301</v>
      </c>
      <c r="M34" s="236"/>
      <c r="N34" s="328">
        <f t="shared" si="3"/>
        <v>-4.0324496041523989</v>
      </c>
      <c r="O34" s="328">
        <f t="shared" si="4"/>
        <v>-0.96570363373298385</v>
      </c>
      <c r="P34" s="327"/>
      <c r="Q34" s="328">
        <f t="shared" si="5"/>
        <v>-3.5348731899518926</v>
      </c>
      <c r="R34" s="328">
        <f t="shared" si="6"/>
        <v>0.15748317384332022</v>
      </c>
      <c r="S34" s="327"/>
      <c r="T34" s="328">
        <f t="shared" si="7"/>
        <v>-3.7847691184103027</v>
      </c>
      <c r="U34" s="328">
        <f t="shared" si="8"/>
        <v>-0.38011724909874367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216.96606344689394</v>
      </c>
      <c r="C36" s="333">
        <f t="shared" ref="C36:D36" si="12">SUM(C9:C34)</f>
        <v>235.49393655310604</v>
      </c>
      <c r="D36" s="333">
        <f t="shared" si="12"/>
        <v>452.45999999999992</v>
      </c>
      <c r="E36" s="333"/>
      <c r="F36" s="333">
        <f>SUM(F9:F34)</f>
        <v>213.44318983778408</v>
      </c>
      <c r="G36" s="333">
        <f t="shared" ref="G36:H36" si="13">SUM(G9:G34)</f>
        <v>229.29181016221585</v>
      </c>
      <c r="H36" s="333">
        <f t="shared" si="13"/>
        <v>442.7349999999999</v>
      </c>
      <c r="I36" s="333"/>
      <c r="J36" s="333">
        <f>SUM(J9:J34)</f>
        <v>225.85004744668581</v>
      </c>
      <c r="K36" s="333">
        <f t="shared" ref="K36:L36" si="14">SUM(K9:K34)</f>
        <v>235.90995255331404</v>
      </c>
      <c r="L36" s="333">
        <f t="shared" si="14"/>
        <v>461.76</v>
      </c>
      <c r="M36" s="258"/>
      <c r="N36" s="334">
        <f t="shared" si="3"/>
        <v>-0.3268694978028841</v>
      </c>
      <c r="O36" s="334">
        <f>IF(F36&gt;0,(EXP(LN(J36/F36)/($J$6-$F$6))-1)*100,0)</f>
        <v>0.37738072576751769</v>
      </c>
      <c r="P36" s="335"/>
      <c r="Q36" s="334">
        <f t="shared" ref="Q36" si="15">IF(C36&gt;0,(EXP(LN(G36/C36)/($F$6-$B$6))-1)*100,0)</f>
        <v>-0.53237172153176582</v>
      </c>
      <c r="R36" s="334">
        <f t="shared" ref="R36" si="16">IF(G36&gt;0,(EXP(LN(K36/G36)/($J$6-$F$6))-1)*100,0)</f>
        <v>0.18987805854389084</v>
      </c>
      <c r="S36" s="335"/>
      <c r="T36" s="334">
        <f t="shared" ref="T36" si="17">IF(D36&gt;0,(EXP(LN(H36/D36)/($F$6-$B$6))-1)*100,0)</f>
        <v>-0.43361644770490981</v>
      </c>
      <c r="U36" s="334">
        <f t="shared" ref="U36" si="18">IF(H36&gt;0,(EXP(LN(L36/H36)/($J$6-$F$6))-1)*100,0)</f>
        <v>0.28088627274531763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York and North Yorkshire</v>
      </c>
      <c r="Q1" s="19" t="str">
        <f>CONCATENATE("Occupation Table 5.1  Males: Employment Change by Status (SOC 2020), ",B$5,"-",L$5,", ",Info!B5)</f>
        <v>Occupation Table 5.1  Males: Employment Change by Status (SOC 2020), 2015-2035, York and North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York and North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27.160853736774566</v>
      </c>
      <c r="C8" s="11">
        <v>3.851977369753171</v>
      </c>
      <c r="D8" s="11">
        <v>9.0479126288759097</v>
      </c>
      <c r="E8" s="11">
        <f>SUM(B8:D8)</f>
        <v>40.060743735403648</v>
      </c>
      <c r="F8" s="11"/>
      <c r="G8" s="11">
        <v>30.896191939262653</v>
      </c>
      <c r="H8" s="11">
        <v>5.7297337334655793</v>
      </c>
      <c r="I8" s="11">
        <v>8.9562019050590393</v>
      </c>
      <c r="J8" s="11">
        <f>SUM(G8:I8)</f>
        <v>45.582127577787269</v>
      </c>
      <c r="K8" s="11"/>
      <c r="L8" s="11">
        <v>34.39928953646784</v>
      </c>
      <c r="M8" s="11">
        <v>7.4740973054848698</v>
      </c>
      <c r="N8" s="11">
        <v>10.172846017664886</v>
      </c>
      <c r="O8" s="11">
        <f>SUM(L8:N8)</f>
        <v>52.046232859617596</v>
      </c>
      <c r="Q8" s="10" t="str">
        <f>name!E4</f>
        <v>Managers, directors and senior officials</v>
      </c>
      <c r="R8" s="11">
        <v>18.207754486488216</v>
      </c>
      <c r="S8" s="11">
        <v>1.4157623343179713</v>
      </c>
      <c r="T8" s="11">
        <v>5.9325062074327892</v>
      </c>
      <c r="U8" s="11">
        <f>SUM(R8:T8)</f>
        <v>25.556023028238975</v>
      </c>
      <c r="V8" s="11"/>
      <c r="W8" s="11">
        <v>20.653508004100296</v>
      </c>
      <c r="X8" s="11">
        <v>2.1911654100868208</v>
      </c>
      <c r="Y8" s="11">
        <v>5.3333317738347823</v>
      </c>
      <c r="Z8" s="11">
        <f>SUM(W8:Y8)</f>
        <v>28.178005188021899</v>
      </c>
      <c r="AA8" s="11"/>
      <c r="AB8" s="11">
        <v>20.938351270904533</v>
      </c>
      <c r="AC8" s="11">
        <v>3.2157369760797798</v>
      </c>
      <c r="AD8" s="11">
        <v>6.1055732254543127</v>
      </c>
      <c r="AE8" s="11">
        <f>SUM(AB8:AD8)</f>
        <v>30.259661472438623</v>
      </c>
      <c r="AG8" s="10" t="str">
        <f>name!E4</f>
        <v>Managers, directors and senior officials</v>
      </c>
      <c r="AH8" s="11">
        <v>8.9530992502863356</v>
      </c>
      <c r="AI8" s="11">
        <v>2.4362150354352017</v>
      </c>
      <c r="AJ8" s="11">
        <v>3.115406421443113</v>
      </c>
      <c r="AK8" s="11">
        <f>SUM(AH8:AJ8)</f>
        <v>14.504720707164651</v>
      </c>
      <c r="AL8" s="11"/>
      <c r="AM8" s="11">
        <v>10.242683935162342</v>
      </c>
      <c r="AN8" s="11">
        <v>3.5385683233787595</v>
      </c>
      <c r="AO8" s="11">
        <v>3.6228701312242602</v>
      </c>
      <c r="AP8" s="11">
        <f>SUM(AM8:AO8)</f>
        <v>17.404122389765362</v>
      </c>
      <c r="AQ8" s="11"/>
      <c r="AR8" s="11">
        <v>13.460938265563295</v>
      </c>
      <c r="AS8" s="11">
        <v>4.258360329405086</v>
      </c>
      <c r="AT8" s="11">
        <v>4.0672727922105718</v>
      </c>
      <c r="AU8" s="11">
        <f>SUM(AR8:AT8)</f>
        <v>21.786571387178952</v>
      </c>
    </row>
    <row r="9" spans="1:47" x14ac:dyDescent="0.2">
      <c r="A9" t="str">
        <f>name!E5</f>
        <v>Professional occupations</v>
      </c>
      <c r="B9" s="11">
        <v>51.471384566512299</v>
      </c>
      <c r="C9" s="11">
        <v>14.769518676978327</v>
      </c>
      <c r="D9" s="11">
        <v>8.8442106468698416</v>
      </c>
      <c r="E9" s="11">
        <f t="shared" ref="E9:E18" si="0">SUM(B9:D9)</f>
        <v>75.085113890360461</v>
      </c>
      <c r="F9" s="11"/>
      <c r="G9" s="11">
        <v>60.780940662845893</v>
      </c>
      <c r="H9" s="11">
        <v>17.108362518687759</v>
      </c>
      <c r="I9" s="11">
        <v>9.4095871192873961</v>
      </c>
      <c r="J9" s="11">
        <f t="shared" ref="J9:J16" si="1">SUM(G9:I9)</f>
        <v>87.298890300821043</v>
      </c>
      <c r="K9" s="11"/>
      <c r="L9" s="11">
        <v>73.502294108737246</v>
      </c>
      <c r="M9" s="11">
        <v>20.780900786006942</v>
      </c>
      <c r="N9" s="11">
        <v>9.1276739889859684</v>
      </c>
      <c r="O9" s="11">
        <f t="shared" ref="O9:O16" si="2">SUM(L9:N9)</f>
        <v>103.41086888373016</v>
      </c>
      <c r="Q9" s="10" t="str">
        <f>name!E5</f>
        <v>Professional occupations</v>
      </c>
      <c r="R9" s="11">
        <v>27.817871082466947</v>
      </c>
      <c r="S9" s="11">
        <v>2.5254671331972585</v>
      </c>
      <c r="T9" s="11">
        <v>5.7749709211690021</v>
      </c>
      <c r="U9" s="11">
        <f t="shared" ref="U9:U16" si="3">SUM(R9:T9)</f>
        <v>36.118309136833204</v>
      </c>
      <c r="V9" s="11"/>
      <c r="W9" s="11">
        <v>32.895313754494971</v>
      </c>
      <c r="X9" s="11">
        <v>3.5173024897450498</v>
      </c>
      <c r="Y9" s="11">
        <v>5.5451012815969012</v>
      </c>
      <c r="Z9" s="11">
        <f t="shared" ref="Z9:Z16" si="4">SUM(W9:Y9)</f>
        <v>41.957717525836919</v>
      </c>
      <c r="AA9" s="11"/>
      <c r="AB9" s="11">
        <v>37.835197444794424</v>
      </c>
      <c r="AC9" s="11">
        <v>4.3793338206949137</v>
      </c>
      <c r="AD9" s="11">
        <v>4.9901822646767799</v>
      </c>
      <c r="AE9" s="11">
        <f t="shared" ref="AE9:AE16" si="5">SUM(AB9:AD9)</f>
        <v>47.204713530166124</v>
      </c>
      <c r="AG9" s="10" t="str">
        <f>name!E5</f>
        <v>Professional occupations</v>
      </c>
      <c r="AH9" s="11">
        <v>23.653513484045344</v>
      </c>
      <c r="AI9" s="11">
        <v>12.244051543781069</v>
      </c>
      <c r="AJ9" s="11">
        <v>3.0692397257008341</v>
      </c>
      <c r="AK9" s="11">
        <f t="shared" ref="AK9:AK18" si="6">SUM(AH9:AJ9)</f>
        <v>38.966804753527249</v>
      </c>
      <c r="AL9" s="11"/>
      <c r="AM9" s="11">
        <v>27.885626908350925</v>
      </c>
      <c r="AN9" s="11">
        <v>13.591060028942708</v>
      </c>
      <c r="AO9" s="11">
        <v>3.864485837690494</v>
      </c>
      <c r="AP9" s="11">
        <f t="shared" ref="AP9:AP18" si="7">SUM(AM9:AO9)</f>
        <v>45.34117277498413</v>
      </c>
      <c r="AQ9" s="11"/>
      <c r="AR9" s="11">
        <v>35.667096663942836</v>
      </c>
      <c r="AS9" s="11">
        <v>16.401566965312028</v>
      </c>
      <c r="AT9" s="11">
        <v>4.1374917243091893</v>
      </c>
      <c r="AU9" s="11">
        <f t="shared" ref="AU9:AU18" si="8">SUM(AR9:AT9)</f>
        <v>56.206155353564057</v>
      </c>
    </row>
    <row r="10" spans="1:47" x14ac:dyDescent="0.2">
      <c r="A10" t="str">
        <f>name!E6</f>
        <v>Associate professional occupations</v>
      </c>
      <c r="B10" s="11">
        <v>30.966016191298767</v>
      </c>
      <c r="C10" s="11">
        <v>9.6335782242398498</v>
      </c>
      <c r="D10" s="11">
        <v>6.1690975538943347</v>
      </c>
      <c r="E10" s="11">
        <f t="shared" si="0"/>
        <v>46.76869196943295</v>
      </c>
      <c r="F10" s="11"/>
      <c r="G10" s="11">
        <v>35.813753523584225</v>
      </c>
      <c r="H10" s="11">
        <v>10.943059863327619</v>
      </c>
      <c r="I10" s="11">
        <v>6.7007156389651605</v>
      </c>
      <c r="J10" s="11">
        <f t="shared" si="1"/>
        <v>53.457529025877008</v>
      </c>
      <c r="K10" s="11"/>
      <c r="L10" s="11">
        <v>37.176700920665404</v>
      </c>
      <c r="M10" s="11">
        <v>11.862858547567109</v>
      </c>
      <c r="N10" s="11">
        <v>6.6201659339245502</v>
      </c>
      <c r="O10" s="11">
        <f t="shared" si="2"/>
        <v>55.659725402157065</v>
      </c>
      <c r="Q10" s="10" t="str">
        <f>name!E6</f>
        <v>Associate professional occupations</v>
      </c>
      <c r="R10" s="11">
        <v>18.847542159757008</v>
      </c>
      <c r="S10" s="11">
        <v>2.2959816876340464</v>
      </c>
      <c r="T10" s="11">
        <v>3.3761525245340369</v>
      </c>
      <c r="U10" s="11">
        <f t="shared" si="3"/>
        <v>24.519676371925094</v>
      </c>
      <c r="V10" s="11"/>
      <c r="W10" s="11">
        <v>21.534073109936426</v>
      </c>
      <c r="X10" s="11">
        <v>3.0632251763269411</v>
      </c>
      <c r="Y10" s="11">
        <v>3.5287917354713043</v>
      </c>
      <c r="Z10" s="11">
        <f t="shared" si="4"/>
        <v>28.126090021734672</v>
      </c>
      <c r="AA10" s="11"/>
      <c r="AB10" s="11">
        <v>20.38829209861272</v>
      </c>
      <c r="AC10" s="11">
        <v>2.924240723845656</v>
      </c>
      <c r="AD10" s="11">
        <v>3.2468841622896938</v>
      </c>
      <c r="AE10" s="11">
        <f t="shared" si="5"/>
        <v>26.559416984748069</v>
      </c>
      <c r="AG10" s="10" t="str">
        <f>name!E6</f>
        <v>Associate professional occupations</v>
      </c>
      <c r="AH10" s="11">
        <v>12.118474031541759</v>
      </c>
      <c r="AI10" s="11">
        <v>7.3375965366058065</v>
      </c>
      <c r="AJ10" s="11">
        <v>2.7929450293602995</v>
      </c>
      <c r="AK10" s="11">
        <f t="shared" si="6"/>
        <v>22.249015597507867</v>
      </c>
      <c r="AL10" s="11"/>
      <c r="AM10" s="11">
        <v>14.27968041364778</v>
      </c>
      <c r="AN10" s="11">
        <v>7.8798346870006801</v>
      </c>
      <c r="AO10" s="11">
        <v>3.1719239034938567</v>
      </c>
      <c r="AP10" s="11">
        <f t="shared" si="7"/>
        <v>25.331439004142315</v>
      </c>
      <c r="AQ10" s="11"/>
      <c r="AR10" s="11">
        <v>16.788408822052691</v>
      </c>
      <c r="AS10" s="11">
        <v>8.9386178237214509</v>
      </c>
      <c r="AT10" s="11">
        <v>3.3732817716348547</v>
      </c>
      <c r="AU10" s="11">
        <f t="shared" si="8"/>
        <v>29.100308417408996</v>
      </c>
    </row>
    <row r="11" spans="1:47" x14ac:dyDescent="0.2">
      <c r="A11" t="str">
        <f>name!E7</f>
        <v>Administrative and secretarial occupations</v>
      </c>
      <c r="B11" s="11">
        <v>30.783845907080241</v>
      </c>
      <c r="C11" s="11">
        <v>23.046624358278535</v>
      </c>
      <c r="D11" s="11">
        <v>1.7468375996408079</v>
      </c>
      <c r="E11" s="11">
        <f t="shared" si="0"/>
        <v>55.577307864999582</v>
      </c>
      <c r="F11" s="11"/>
      <c r="G11" s="11">
        <v>30.470015796248774</v>
      </c>
      <c r="H11" s="11">
        <v>22.115391878702596</v>
      </c>
      <c r="I11" s="11">
        <v>1.6728778060376019</v>
      </c>
      <c r="J11" s="11">
        <f t="shared" si="1"/>
        <v>54.258285480988974</v>
      </c>
      <c r="K11" s="11"/>
      <c r="L11" s="11">
        <v>27.062715743868452</v>
      </c>
      <c r="M11" s="11">
        <v>20.158936702277213</v>
      </c>
      <c r="N11" s="11">
        <v>1.6126750273295851</v>
      </c>
      <c r="O11" s="11">
        <f t="shared" si="2"/>
        <v>48.834327473475255</v>
      </c>
      <c r="Q11" s="10" t="str">
        <f>name!E7</f>
        <v>Administrative and secretarial occupations</v>
      </c>
      <c r="R11" s="11">
        <v>12.452931326295882</v>
      </c>
      <c r="S11" s="11">
        <v>3.7700458645386021</v>
      </c>
      <c r="T11" s="11">
        <v>0.4622138078536332</v>
      </c>
      <c r="U11" s="11">
        <f t="shared" si="3"/>
        <v>16.685190998688118</v>
      </c>
      <c r="V11" s="11"/>
      <c r="W11" s="11">
        <v>13.622799201828526</v>
      </c>
      <c r="X11" s="11">
        <v>4.314818016025777</v>
      </c>
      <c r="Y11" s="11">
        <v>0.41098319960413093</v>
      </c>
      <c r="Z11" s="11">
        <f t="shared" si="4"/>
        <v>18.348600417458435</v>
      </c>
      <c r="AA11" s="11"/>
      <c r="AB11" s="11">
        <v>14.885167754309171</v>
      </c>
      <c r="AC11" s="11">
        <v>4.6276978694691921</v>
      </c>
      <c r="AD11" s="11">
        <v>0.5700657082991808</v>
      </c>
      <c r="AE11" s="11">
        <f t="shared" si="5"/>
        <v>20.082931332077546</v>
      </c>
      <c r="AG11" s="10" t="str">
        <f>name!E7</f>
        <v>Administrative and secretarial occupations</v>
      </c>
      <c r="AH11" s="11">
        <v>18.330914580784381</v>
      </c>
      <c r="AI11" s="11">
        <v>19.276578493739933</v>
      </c>
      <c r="AJ11" s="11">
        <v>1.284623791787175</v>
      </c>
      <c r="AK11" s="11">
        <f t="shared" si="6"/>
        <v>38.89211686631149</v>
      </c>
      <c r="AL11" s="11"/>
      <c r="AM11" s="11">
        <v>16.84721659442026</v>
      </c>
      <c r="AN11" s="11">
        <v>17.800573862676824</v>
      </c>
      <c r="AO11" s="11">
        <v>1.2618946064334713</v>
      </c>
      <c r="AP11" s="11">
        <f t="shared" si="7"/>
        <v>35.90968506353056</v>
      </c>
      <c r="AQ11" s="11"/>
      <c r="AR11" s="11">
        <v>12.17754798955928</v>
      </c>
      <c r="AS11" s="11">
        <v>15.531238832808016</v>
      </c>
      <c r="AT11" s="11">
        <v>1.0426093190304055</v>
      </c>
      <c r="AU11" s="11">
        <f t="shared" si="8"/>
        <v>28.751396141397699</v>
      </c>
    </row>
    <row r="12" spans="1:47" x14ac:dyDescent="0.2">
      <c r="A12" t="str">
        <f>name!E8</f>
        <v>Skilled trades occupations</v>
      </c>
      <c r="B12" s="11">
        <v>27.334203951084366</v>
      </c>
      <c r="C12" s="11">
        <v>5.4369019385482069</v>
      </c>
      <c r="D12" s="11">
        <v>19.715079195554186</v>
      </c>
      <c r="E12" s="11">
        <f t="shared" si="0"/>
        <v>52.486185085186762</v>
      </c>
      <c r="F12" s="11"/>
      <c r="G12" s="11">
        <v>23.144899476350254</v>
      </c>
      <c r="H12" s="11">
        <v>4.4032990266906777</v>
      </c>
      <c r="I12" s="11">
        <v>14.930946646993512</v>
      </c>
      <c r="J12" s="11">
        <f t="shared" si="1"/>
        <v>42.479145150034441</v>
      </c>
      <c r="K12" s="11"/>
      <c r="L12" s="11">
        <v>18.871493170165387</v>
      </c>
      <c r="M12" s="11">
        <v>4.8590342829512485</v>
      </c>
      <c r="N12" s="11">
        <v>15.553924136296862</v>
      </c>
      <c r="O12" s="11">
        <f t="shared" si="2"/>
        <v>39.2844515894135</v>
      </c>
      <c r="Q12" s="10" t="str">
        <f>name!E8</f>
        <v>Skilled trades occupations</v>
      </c>
      <c r="R12" s="11">
        <v>25.162303428871652</v>
      </c>
      <c r="S12" s="11">
        <v>3.6122543401590721</v>
      </c>
      <c r="T12" s="11">
        <v>17.778000819878457</v>
      </c>
      <c r="U12" s="11">
        <f t="shared" si="3"/>
        <v>46.552558588909179</v>
      </c>
      <c r="V12" s="11"/>
      <c r="W12" s="11">
        <v>21.002447840089307</v>
      </c>
      <c r="X12" s="11">
        <v>2.8622978093478668</v>
      </c>
      <c r="Y12" s="11">
        <v>13.057311711202802</v>
      </c>
      <c r="Z12" s="11">
        <f t="shared" si="4"/>
        <v>36.922057360639975</v>
      </c>
      <c r="AA12" s="11"/>
      <c r="AB12" s="11">
        <v>16.497054787306325</v>
      </c>
      <c r="AC12" s="11">
        <v>3.1913715316006148</v>
      </c>
      <c r="AD12" s="11">
        <v>13.099721361086189</v>
      </c>
      <c r="AE12" s="11">
        <f t="shared" si="5"/>
        <v>32.788147679993131</v>
      </c>
      <c r="AG12" s="10" t="str">
        <f>name!E8</f>
        <v>Skilled trades occupations</v>
      </c>
      <c r="AH12" s="11">
        <v>2.171900522212721</v>
      </c>
      <c r="AI12" s="11">
        <v>1.8246475983891328</v>
      </c>
      <c r="AJ12" s="11">
        <v>1.9370783756757239</v>
      </c>
      <c r="AK12" s="11">
        <f t="shared" si="6"/>
        <v>5.9336264962775775</v>
      </c>
      <c r="AL12" s="11"/>
      <c r="AM12" s="11">
        <v>2.1424516362609327</v>
      </c>
      <c r="AN12" s="11">
        <v>1.5410012173428094</v>
      </c>
      <c r="AO12" s="11">
        <v>1.8736349357907074</v>
      </c>
      <c r="AP12" s="11">
        <f t="shared" si="7"/>
        <v>5.5570877893944495</v>
      </c>
      <c r="AQ12" s="11"/>
      <c r="AR12" s="11">
        <v>2.3744383828590641</v>
      </c>
      <c r="AS12" s="11">
        <v>1.6676627513506335</v>
      </c>
      <c r="AT12" s="11">
        <v>2.4542027752106716</v>
      </c>
      <c r="AU12" s="11">
        <f t="shared" si="8"/>
        <v>6.4963039094203694</v>
      </c>
    </row>
    <row r="13" spans="1:47" x14ac:dyDescent="0.2">
      <c r="A13" t="str">
        <f>name!E9</f>
        <v>Caring, leisure and other service occupations</v>
      </c>
      <c r="B13" s="11">
        <v>20.635314883170881</v>
      </c>
      <c r="C13" s="11">
        <v>20.480206909084842</v>
      </c>
      <c r="D13" s="11">
        <v>3.8041508313106762</v>
      </c>
      <c r="E13" s="11">
        <f t="shared" si="0"/>
        <v>44.919672623566399</v>
      </c>
      <c r="F13" s="11"/>
      <c r="G13" s="11">
        <v>19.249442746151214</v>
      </c>
      <c r="H13" s="11">
        <v>18.326766029568311</v>
      </c>
      <c r="I13" s="11">
        <v>4.3122194377042726</v>
      </c>
      <c r="J13" s="11">
        <f t="shared" si="1"/>
        <v>41.888428213423794</v>
      </c>
      <c r="K13" s="11"/>
      <c r="L13" s="11">
        <v>22.632358391813604</v>
      </c>
      <c r="M13" s="11">
        <v>19.664642160143664</v>
      </c>
      <c r="N13" s="11">
        <v>4.4934612093275117</v>
      </c>
      <c r="O13" s="11">
        <f t="shared" si="2"/>
        <v>46.790461761284782</v>
      </c>
      <c r="Q13" s="10" t="str">
        <f>name!E9</f>
        <v>Caring, leisure and other service occupations</v>
      </c>
      <c r="R13" s="11">
        <v>4.7069736503971926</v>
      </c>
      <c r="S13" s="11">
        <v>2.2719156894196049</v>
      </c>
      <c r="T13" s="11">
        <v>0.76239941251909482</v>
      </c>
      <c r="U13" s="11">
        <f t="shared" si="3"/>
        <v>7.7412887523358922</v>
      </c>
      <c r="V13" s="11"/>
      <c r="W13" s="11">
        <v>4.8702473163018354</v>
      </c>
      <c r="X13" s="11">
        <v>2.3771507708431714</v>
      </c>
      <c r="Y13" s="11">
        <v>0.69292570447616841</v>
      </c>
      <c r="Z13" s="11">
        <f t="shared" si="4"/>
        <v>7.9403237916211751</v>
      </c>
      <c r="AA13" s="11"/>
      <c r="AB13" s="11">
        <v>6.1171237228608799</v>
      </c>
      <c r="AC13" s="11">
        <v>2.8787405872810687</v>
      </c>
      <c r="AD13" s="11">
        <v>0.97478272532004084</v>
      </c>
      <c r="AE13" s="11">
        <f t="shared" si="5"/>
        <v>9.9706470354619903</v>
      </c>
      <c r="AG13" s="10" t="str">
        <f>name!E9</f>
        <v>Caring, leisure and other service occupations</v>
      </c>
      <c r="AH13" s="11">
        <v>15.928341232773684</v>
      </c>
      <c r="AI13" s="11">
        <v>18.208291219665234</v>
      </c>
      <c r="AJ13" s="11">
        <v>3.0417514187915815</v>
      </c>
      <c r="AK13" s="11">
        <f t="shared" si="6"/>
        <v>37.178383871230501</v>
      </c>
      <c r="AL13" s="11"/>
      <c r="AM13" s="11">
        <v>14.379195429849378</v>
      </c>
      <c r="AN13" s="11">
        <v>15.949615258725148</v>
      </c>
      <c r="AO13" s="11">
        <v>3.6192937332281025</v>
      </c>
      <c r="AP13" s="11">
        <f t="shared" si="7"/>
        <v>33.948104421802633</v>
      </c>
      <c r="AQ13" s="11"/>
      <c r="AR13" s="11">
        <v>16.515234668952736</v>
      </c>
      <c r="AS13" s="11">
        <v>16.785901572862592</v>
      </c>
      <c r="AT13" s="11">
        <v>3.5186784840074701</v>
      </c>
      <c r="AU13" s="11">
        <f t="shared" si="8"/>
        <v>36.819814725822795</v>
      </c>
    </row>
    <row r="14" spans="1:47" x14ac:dyDescent="0.2">
      <c r="A14" t="str">
        <f>name!E10</f>
        <v>Sales and customer service occupations</v>
      </c>
      <c r="B14" s="11">
        <v>15.175433328172677</v>
      </c>
      <c r="C14" s="11">
        <v>22.324681996491385</v>
      </c>
      <c r="D14" s="11">
        <v>2.9979031854944642</v>
      </c>
      <c r="E14" s="11">
        <f t="shared" si="0"/>
        <v>40.498018510158531</v>
      </c>
      <c r="F14" s="11"/>
      <c r="G14" s="11">
        <v>14.288867863728795</v>
      </c>
      <c r="H14" s="11">
        <v>21.742988807449038</v>
      </c>
      <c r="I14" s="11">
        <v>1.9339091370192334</v>
      </c>
      <c r="J14" s="11">
        <f t="shared" si="1"/>
        <v>37.965765808197069</v>
      </c>
      <c r="K14" s="11"/>
      <c r="L14" s="11">
        <v>14.711239479354576</v>
      </c>
      <c r="M14" s="11">
        <v>22.091410828141015</v>
      </c>
      <c r="N14" s="11">
        <v>1.5477463562868761</v>
      </c>
      <c r="O14" s="11">
        <f t="shared" si="2"/>
        <v>38.350396663782469</v>
      </c>
      <c r="Q14" s="10" t="str">
        <f>name!E10</f>
        <v>Sales and customer service occupations</v>
      </c>
      <c r="R14" s="11">
        <v>7.8708140253594063</v>
      </c>
      <c r="S14" s="11">
        <v>6.1161559320656158</v>
      </c>
      <c r="T14" s="11">
        <v>1.7536386631615226</v>
      </c>
      <c r="U14" s="11">
        <f t="shared" si="3"/>
        <v>15.740608620586544</v>
      </c>
      <c r="V14" s="11"/>
      <c r="W14" s="11">
        <v>8.0303380391395951</v>
      </c>
      <c r="X14" s="11">
        <v>6.7686021523804705</v>
      </c>
      <c r="Y14" s="11">
        <v>1.1500987826588485</v>
      </c>
      <c r="Z14" s="11">
        <f t="shared" si="4"/>
        <v>15.949038974178913</v>
      </c>
      <c r="AA14" s="11"/>
      <c r="AB14" s="11">
        <v>9.3411827054541554</v>
      </c>
      <c r="AC14" s="11">
        <v>7.3264560224591913</v>
      </c>
      <c r="AD14" s="11">
        <v>0.94451859679402206</v>
      </c>
      <c r="AE14" s="11">
        <f t="shared" si="5"/>
        <v>17.612157324707368</v>
      </c>
      <c r="AG14" s="10" t="str">
        <f>name!E10</f>
        <v>Sales and customer service occupations</v>
      </c>
      <c r="AH14" s="11">
        <v>7.3046193028132755</v>
      </c>
      <c r="AI14" s="11">
        <v>16.208526064425769</v>
      </c>
      <c r="AJ14" s="11">
        <v>1.2442645223329434</v>
      </c>
      <c r="AK14" s="11">
        <f t="shared" si="6"/>
        <v>24.757409889571989</v>
      </c>
      <c r="AL14" s="11"/>
      <c r="AM14" s="11">
        <v>6.258529824589198</v>
      </c>
      <c r="AN14" s="11">
        <v>14.974386655068566</v>
      </c>
      <c r="AO14" s="11">
        <v>0.78381035436038526</v>
      </c>
      <c r="AP14" s="11">
        <f t="shared" si="7"/>
        <v>22.016726834018147</v>
      </c>
      <c r="AQ14" s="11"/>
      <c r="AR14" s="11">
        <v>5.3700567739004237</v>
      </c>
      <c r="AS14" s="11">
        <v>14.76495480568183</v>
      </c>
      <c r="AT14" s="11">
        <v>0.6032277594928539</v>
      </c>
      <c r="AU14" s="11">
        <f t="shared" si="8"/>
        <v>20.738239339075108</v>
      </c>
    </row>
    <row r="15" spans="1:47" x14ac:dyDescent="0.2">
      <c r="A15" t="str">
        <f>name!E11</f>
        <v>Process, plant and machine operatives</v>
      </c>
      <c r="B15" s="11">
        <v>25.199345426870067</v>
      </c>
      <c r="C15" s="11">
        <v>4.6668888414015806</v>
      </c>
      <c r="D15" s="11">
        <v>5.0739630318014557</v>
      </c>
      <c r="E15" s="11">
        <f t="shared" si="0"/>
        <v>34.940197300073102</v>
      </c>
      <c r="F15" s="11"/>
      <c r="G15" s="11">
        <v>21.131989534751529</v>
      </c>
      <c r="H15" s="11">
        <v>4.779111266970741</v>
      </c>
      <c r="I15" s="11">
        <v>3.6383398130687281</v>
      </c>
      <c r="J15" s="11">
        <f t="shared" si="1"/>
        <v>29.549440614790999</v>
      </c>
      <c r="K15" s="11"/>
      <c r="L15" s="11">
        <v>20.623391738578647</v>
      </c>
      <c r="M15" s="11">
        <v>6.3417778629078363</v>
      </c>
      <c r="N15" s="11">
        <v>4.4717961788211866</v>
      </c>
      <c r="O15" s="11">
        <f t="shared" si="2"/>
        <v>31.43696578030767</v>
      </c>
      <c r="Q15" s="10" t="str">
        <f>name!E11</f>
        <v>Process, plant and machine operatives</v>
      </c>
      <c r="R15" s="11">
        <v>21.467017945188186</v>
      </c>
      <c r="S15" s="11">
        <v>3.2780440434456595</v>
      </c>
      <c r="T15" s="11">
        <v>4.6313068152471111</v>
      </c>
      <c r="U15" s="11">
        <f t="shared" si="3"/>
        <v>29.376368803880958</v>
      </c>
      <c r="V15" s="11"/>
      <c r="W15" s="11">
        <v>17.926083869111352</v>
      </c>
      <c r="X15" s="11">
        <v>3.6270372876829873</v>
      </c>
      <c r="Y15" s="11">
        <v>3.1732382035292392</v>
      </c>
      <c r="Z15" s="11">
        <f t="shared" si="4"/>
        <v>24.726359360323578</v>
      </c>
      <c r="AA15" s="11"/>
      <c r="AB15" s="11">
        <v>17.017625323427637</v>
      </c>
      <c r="AC15" s="11">
        <v>4.2459682921012956</v>
      </c>
      <c r="AD15" s="11">
        <v>3.989569689911094</v>
      </c>
      <c r="AE15" s="11">
        <f t="shared" si="5"/>
        <v>25.253163305440026</v>
      </c>
      <c r="AG15" s="10" t="str">
        <f>name!E11</f>
        <v>Process, plant and machine operatives</v>
      </c>
      <c r="AH15" s="11">
        <v>3.7323274816818914</v>
      </c>
      <c r="AI15" s="11">
        <v>1.3888447979559231</v>
      </c>
      <c r="AJ15" s="11">
        <v>0.44265621655434018</v>
      </c>
      <c r="AK15" s="11">
        <f t="shared" si="6"/>
        <v>5.5638284961921549</v>
      </c>
      <c r="AL15" s="11"/>
      <c r="AM15" s="11">
        <v>3.2059056656401919</v>
      </c>
      <c r="AN15" s="11">
        <v>1.1520739792877515</v>
      </c>
      <c r="AO15" s="11">
        <v>0.46510160953948809</v>
      </c>
      <c r="AP15" s="11">
        <f t="shared" si="7"/>
        <v>4.8230812544674313</v>
      </c>
      <c r="AQ15" s="11"/>
      <c r="AR15" s="11">
        <v>3.6057664151510056</v>
      </c>
      <c r="AS15" s="11">
        <v>2.0958095708065447</v>
      </c>
      <c r="AT15" s="11">
        <v>0.48222648891009318</v>
      </c>
      <c r="AU15" s="11">
        <f t="shared" si="8"/>
        <v>6.1838024748676439</v>
      </c>
    </row>
    <row r="16" spans="1:47" x14ac:dyDescent="0.2">
      <c r="A16" t="str">
        <f>name!E12</f>
        <v>Elementary occupations</v>
      </c>
      <c r="B16" s="11">
        <v>25.816280046722564</v>
      </c>
      <c r="C16" s="11">
        <v>32.674338040287971</v>
      </c>
      <c r="D16" s="11">
        <v>3.6334509338079735</v>
      </c>
      <c r="E16" s="11">
        <f t="shared" si="0"/>
        <v>62.124069020818503</v>
      </c>
      <c r="F16" s="11"/>
      <c r="G16" s="11">
        <v>21.525361759643914</v>
      </c>
      <c r="H16" s="11">
        <v>26.149281572162906</v>
      </c>
      <c r="I16" s="11">
        <v>2.5807444962725126</v>
      </c>
      <c r="J16" s="11">
        <f t="shared" si="1"/>
        <v>50.255387828079336</v>
      </c>
      <c r="K16" s="11"/>
      <c r="L16" s="11">
        <v>20.424738475851612</v>
      </c>
      <c r="M16" s="11">
        <v>22.313058205024234</v>
      </c>
      <c r="N16" s="11">
        <v>3.2087729053555849</v>
      </c>
      <c r="O16" s="11">
        <f t="shared" si="2"/>
        <v>45.946569586231433</v>
      </c>
      <c r="Q16" s="10" t="str">
        <f>name!E12</f>
        <v>Elementary occupations</v>
      </c>
      <c r="R16" s="11">
        <v>20.046247180125036</v>
      </c>
      <c r="S16" s="11">
        <v>10.537083441956032</v>
      </c>
      <c r="T16" s="11">
        <v>2.6205816296270026</v>
      </c>
      <c r="U16" s="11">
        <f t="shared" si="3"/>
        <v>33.203912251708068</v>
      </c>
      <c r="V16" s="11"/>
      <c r="W16" s="11">
        <v>16.556229356792628</v>
      </c>
      <c r="X16" s="11">
        <v>8.8448845348952378</v>
      </c>
      <c r="Y16" s="11">
        <v>1.7425036307123829</v>
      </c>
      <c r="Z16" s="11">
        <f t="shared" si="4"/>
        <v>27.143617522400248</v>
      </c>
      <c r="AA16" s="11"/>
      <c r="AB16" s="11">
        <v>15.883971218705872</v>
      </c>
      <c r="AC16" s="11">
        <v>7.9256544213114992</v>
      </c>
      <c r="AD16" s="11">
        <v>2.3694882482637603</v>
      </c>
      <c r="AE16" s="11">
        <f t="shared" si="5"/>
        <v>26.179113888281133</v>
      </c>
      <c r="AG16" s="10" t="str">
        <f>name!E12</f>
        <v>Elementary occupations</v>
      </c>
      <c r="AH16" s="11">
        <v>5.770032866597532</v>
      </c>
      <c r="AI16" s="11">
        <v>22.137254598331943</v>
      </c>
      <c r="AJ16" s="11">
        <v>1.0128693041809689</v>
      </c>
      <c r="AK16" s="11">
        <f t="shared" si="6"/>
        <v>28.920156769110445</v>
      </c>
      <c r="AL16" s="11"/>
      <c r="AM16" s="11">
        <v>4.9691324028513</v>
      </c>
      <c r="AN16" s="11">
        <v>17.304397037267666</v>
      </c>
      <c r="AO16" s="11">
        <v>0.83824086556013044</v>
      </c>
      <c r="AP16" s="11">
        <f t="shared" si="7"/>
        <v>23.111770305679098</v>
      </c>
      <c r="AQ16" s="11"/>
      <c r="AR16" s="11">
        <v>4.5407672571457285</v>
      </c>
      <c r="AS16" s="11">
        <v>14.387403783712736</v>
      </c>
      <c r="AT16" s="11">
        <v>0.83928465709182498</v>
      </c>
      <c r="AU16" s="11">
        <f t="shared" si="8"/>
        <v>19.76745569795029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254.54267803768641</v>
      </c>
      <c r="C18" s="34">
        <f t="shared" ref="C18:D18" si="9">SUM(C8:C16)</f>
        <v>136.88471635506386</v>
      </c>
      <c r="D18" s="34">
        <f t="shared" si="9"/>
        <v>61.032605607249657</v>
      </c>
      <c r="E18" s="34">
        <f t="shared" si="0"/>
        <v>452.45999999999992</v>
      </c>
      <c r="F18" s="34"/>
      <c r="G18" s="34">
        <f>SUM(G8:G16)</f>
        <v>257.30146330256724</v>
      </c>
      <c r="H18" s="34">
        <f t="shared" ref="H18:I18" si="10">SUM(H8:H16)</f>
        <v>131.29799469702522</v>
      </c>
      <c r="I18" s="34">
        <f t="shared" si="10"/>
        <v>54.135542000407455</v>
      </c>
      <c r="J18" s="34">
        <f t="shared" ref="J18" si="11">SUM(G18:I18)</f>
        <v>442.7349999999999</v>
      </c>
      <c r="K18" s="34"/>
      <c r="L18" s="34">
        <f>SUM(L8:L16)</f>
        <v>269.40422156550278</v>
      </c>
      <c r="M18" s="34">
        <f t="shared" ref="M18:N18" si="12">SUM(M8:M16)</f>
        <v>135.54671668050412</v>
      </c>
      <c r="N18" s="34">
        <f t="shared" si="12"/>
        <v>56.809061753993021</v>
      </c>
      <c r="O18" s="34">
        <f>SUM(L18:N18)</f>
        <v>461.75999999999993</v>
      </c>
      <c r="Q18" s="231" t="str">
        <f>name!E3</f>
        <v>All occupations</v>
      </c>
      <c r="R18" s="34">
        <f>SUM(R8:R16)</f>
        <v>156.57945528494952</v>
      </c>
      <c r="S18" s="34">
        <f t="shared" ref="S18:T18" si="13">SUM(S8:S16)</f>
        <v>35.822710466733866</v>
      </c>
      <c r="T18" s="34">
        <f t="shared" si="13"/>
        <v>43.091770801422648</v>
      </c>
      <c r="U18" s="34">
        <f t="shared" ref="U18" si="14">SUM(R18:T18)</f>
        <v>235.49393655310604</v>
      </c>
      <c r="V18" s="34"/>
      <c r="W18" s="34">
        <f>SUM(W8:W16)</f>
        <v>157.09104049179496</v>
      </c>
      <c r="X18" s="34">
        <f t="shared" ref="X18:Y18" si="15">SUM(X8:X16)</f>
        <v>37.566483647334323</v>
      </c>
      <c r="Y18" s="34">
        <f t="shared" si="15"/>
        <v>34.63428602308656</v>
      </c>
      <c r="Z18" s="34">
        <f t="shared" ref="Z18" si="16">SUM(W18:Y18)</f>
        <v>229.29181016221585</v>
      </c>
      <c r="AA18" s="34"/>
      <c r="AB18" s="34">
        <f>SUM(AB8:AB16)</f>
        <v>158.90396632637572</v>
      </c>
      <c r="AC18" s="34">
        <f t="shared" ref="AC18:AD18" si="17">SUM(AC8:AC16)</f>
        <v>40.71520024484321</v>
      </c>
      <c r="AD18" s="34">
        <f t="shared" si="17"/>
        <v>36.290785982095073</v>
      </c>
      <c r="AE18" s="34">
        <f t="shared" ref="AE18" si="18">SUM(AB18:AD18)</f>
        <v>235.90995255331399</v>
      </c>
      <c r="AG18" s="231" t="str">
        <f>name!E3</f>
        <v>All occupations</v>
      </c>
      <c r="AH18" s="34">
        <f>SUM(AH8:AH16)</f>
        <v>97.963222752736925</v>
      </c>
      <c r="AI18" s="34">
        <f t="shared" ref="AI18:AJ18" si="19">SUM(AI8:AI16)</f>
        <v>101.06200588833002</v>
      </c>
      <c r="AJ18" s="34">
        <f t="shared" si="19"/>
        <v>17.940834805826981</v>
      </c>
      <c r="AK18" s="34">
        <f t="shared" si="6"/>
        <v>216.96606344689394</v>
      </c>
      <c r="AL18" s="34"/>
      <c r="AM18" s="34">
        <f>SUM(AM8:AM16)</f>
        <v>100.2104228107723</v>
      </c>
      <c r="AN18" s="34">
        <f t="shared" ref="AN18:AO18" si="20">SUM(AN8:AN16)</f>
        <v>93.731511049690909</v>
      </c>
      <c r="AO18" s="34">
        <f t="shared" si="20"/>
        <v>19.501255977320895</v>
      </c>
      <c r="AP18" s="34">
        <f t="shared" si="7"/>
        <v>213.44318983778413</v>
      </c>
      <c r="AQ18" s="34"/>
      <c r="AR18" s="34">
        <f>SUM(AR8:AR16)</f>
        <v>110.50025523912706</v>
      </c>
      <c r="AS18" s="34">
        <f t="shared" ref="AS18:AT18" si="21">SUM(AS8:AS16)</f>
        <v>94.83151643566093</v>
      </c>
      <c r="AT18" s="34">
        <f t="shared" si="21"/>
        <v>20.518275771897933</v>
      </c>
      <c r="AU18" s="34">
        <f t="shared" si="8"/>
        <v>225.85004744668595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10.670451786773947</v>
      </c>
      <c r="C26" s="18">
        <f t="shared" ref="C26:O26" si="22">C8/C$18*100</f>
        <v>2.814030282067113</v>
      </c>
      <c r="D26" s="18">
        <f t="shared" si="22"/>
        <v>14.824719572190718</v>
      </c>
      <c r="E26" s="18">
        <f t="shared" si="22"/>
        <v>8.8539857082181079</v>
      </c>
      <c r="F26" s="18"/>
      <c r="G26" s="18">
        <f t="shared" si="22"/>
        <v>12.007779335063884</v>
      </c>
      <c r="H26" s="18">
        <f t="shared" si="22"/>
        <v>4.3639156459983592</v>
      </c>
      <c r="I26" s="18">
        <f t="shared" si="22"/>
        <v>16.544032947876701</v>
      </c>
      <c r="J26" s="18">
        <f t="shared" si="22"/>
        <v>10.295578072162192</v>
      </c>
      <c r="K26" s="18"/>
      <c r="L26" s="18">
        <f t="shared" si="22"/>
        <v>12.768652746632636</v>
      </c>
      <c r="M26" s="18">
        <f t="shared" si="22"/>
        <v>5.5140378819370399</v>
      </c>
      <c r="N26" s="18">
        <f t="shared" si="22"/>
        <v>17.907083313076992</v>
      </c>
      <c r="O26" s="18">
        <f t="shared" si="22"/>
        <v>11.271273574934511</v>
      </c>
      <c r="Q26" t="str">
        <f>$A$8</f>
        <v>Managers, directors and senior officials</v>
      </c>
      <c r="R26" s="18">
        <f>R8/R$18*100</f>
        <v>11.628444136143546</v>
      </c>
      <c r="S26" s="18">
        <f t="shared" ref="S26:U26" si="23">S8/S$18*100</f>
        <v>3.9521362729732417</v>
      </c>
      <c r="T26" s="18">
        <f t="shared" si="23"/>
        <v>13.767144160241685</v>
      </c>
      <c r="U26" s="18">
        <f t="shared" si="23"/>
        <v>10.852093859527402</v>
      </c>
      <c r="V26" s="18"/>
      <c r="W26" s="18">
        <f t="shared" ref="W26:Z26" si="24">W8/W$18*100</f>
        <v>13.147476736701002</v>
      </c>
      <c r="X26" s="18">
        <f t="shared" si="24"/>
        <v>5.8327668638273078</v>
      </c>
      <c r="Y26" s="18">
        <f t="shared" si="24"/>
        <v>15.398994425003259</v>
      </c>
      <c r="Z26" s="18">
        <f t="shared" si="24"/>
        <v>12.289145943802771</v>
      </c>
      <c r="AA26" s="18"/>
      <c r="AB26" s="18">
        <f t="shared" ref="AB26:AE26" si="25">AB8/AB$18*100</f>
        <v>13.17673293811866</v>
      </c>
      <c r="AC26" s="18">
        <f t="shared" si="25"/>
        <v>7.8981239358808493</v>
      </c>
      <c r="AD26" s="18">
        <f t="shared" si="25"/>
        <v>16.824031390410347</v>
      </c>
      <c r="AE26" s="18">
        <f t="shared" si="25"/>
        <v>12.826784603587315</v>
      </c>
      <c r="AG26" t="str">
        <f>$A$8</f>
        <v>Managers, directors and senior officials</v>
      </c>
      <c r="AH26" s="18">
        <f>AH8/AH$18*100</f>
        <v>9.1392453195259957</v>
      </c>
      <c r="AI26" s="18">
        <f t="shared" ref="AI26:AK26" si="26">AI8/AI$18*100</f>
        <v>2.4106141709943243</v>
      </c>
      <c r="AJ26" s="18">
        <f t="shared" si="26"/>
        <v>17.364891072021152</v>
      </c>
      <c r="AK26" s="18">
        <f t="shared" si="26"/>
        <v>6.6852485945180655</v>
      </c>
      <c r="AL26" s="18"/>
      <c r="AM26" s="18">
        <f t="shared" ref="AM26:AP26" si="27">AM8/AM$18*100</f>
        <v>10.221176248805614</v>
      </c>
      <c r="AN26" s="18">
        <f t="shared" si="27"/>
        <v>3.7752174095463151</v>
      </c>
      <c r="AO26" s="18">
        <f t="shared" si="27"/>
        <v>18.577624617806666</v>
      </c>
      <c r="AP26" s="18">
        <f t="shared" si="27"/>
        <v>8.1539834571402423</v>
      </c>
      <c r="AQ26" s="18"/>
      <c r="AR26" s="18">
        <f t="shared" ref="AR26:AU26" si="28">AR8/AR$18*100</f>
        <v>12.181816445974061</v>
      </c>
      <c r="AS26" s="18">
        <f t="shared" si="28"/>
        <v>4.4904484178466122</v>
      </c>
      <c r="AT26" s="18">
        <f t="shared" si="28"/>
        <v>19.822683140759594</v>
      </c>
      <c r="AU26" s="18">
        <f t="shared" si="28"/>
        <v>9.6464763383863712</v>
      </c>
    </row>
    <row r="27" spans="1:47" x14ac:dyDescent="0.2">
      <c r="A27" t="str">
        <f>$A$9</f>
        <v>Professional occupations</v>
      </c>
      <c r="B27" s="18">
        <f t="shared" ref="B27:B34" si="29">B9/B$18*100</f>
        <v>20.221121645813628</v>
      </c>
      <c r="C27" s="18">
        <f t="shared" ref="C27:O27" si="30">C9/C$18*100</f>
        <v>10.789749995658992</v>
      </c>
      <c r="D27" s="18">
        <f t="shared" si="30"/>
        <v>14.490960297161715</v>
      </c>
      <c r="E27" s="18">
        <f t="shared" si="30"/>
        <v>16.594862284038474</v>
      </c>
      <c r="F27" s="18"/>
      <c r="G27" s="18">
        <f t="shared" si="30"/>
        <v>23.62246210445063</v>
      </c>
      <c r="H27" s="18">
        <f t="shared" si="30"/>
        <v>13.030178075579837</v>
      </c>
      <c r="I27" s="18">
        <f t="shared" si="30"/>
        <v>17.381533040191183</v>
      </c>
      <c r="J27" s="18">
        <f t="shared" si="30"/>
        <v>19.718091025290761</v>
      </c>
      <c r="K27" s="18"/>
      <c r="L27" s="18">
        <f t="shared" si="30"/>
        <v>27.283274806020792</v>
      </c>
      <c r="M27" s="18">
        <f t="shared" si="30"/>
        <v>15.331172377261934</v>
      </c>
      <c r="N27" s="18">
        <f t="shared" si="30"/>
        <v>16.067285230853859</v>
      </c>
      <c r="O27" s="18">
        <f t="shared" si="30"/>
        <v>22.394938687571504</v>
      </c>
      <c r="Q27" t="str">
        <f>$A$9</f>
        <v>Professional occupations</v>
      </c>
      <c r="R27" s="18">
        <f t="shared" ref="R27:U27" si="31">R9/R$18*100</f>
        <v>17.765977683242593</v>
      </c>
      <c r="S27" s="18">
        <f t="shared" si="31"/>
        <v>7.0499052145774659</v>
      </c>
      <c r="T27" s="18">
        <f t="shared" si="31"/>
        <v>13.401563253878498</v>
      </c>
      <c r="U27" s="18">
        <f t="shared" si="31"/>
        <v>15.337256519421338</v>
      </c>
      <c r="V27" s="18"/>
      <c r="W27" s="18">
        <f t="shared" ref="W27:Z27" si="32">W9/W$18*100</f>
        <v>20.940286378848661</v>
      </c>
      <c r="X27" s="18">
        <f t="shared" si="32"/>
        <v>9.3628738924960135</v>
      </c>
      <c r="Y27" s="18">
        <f t="shared" si="32"/>
        <v>16.010439129308573</v>
      </c>
      <c r="Z27" s="18">
        <f t="shared" si="32"/>
        <v>18.298829555296074</v>
      </c>
      <c r="AA27" s="18"/>
      <c r="AB27" s="18">
        <f t="shared" ref="AB27:AE27" si="33">AB9/AB$18*100</f>
        <v>23.81010261700078</v>
      </c>
      <c r="AC27" s="18">
        <f t="shared" si="33"/>
        <v>10.756016903661376</v>
      </c>
      <c r="AD27" s="18">
        <f t="shared" si="33"/>
        <v>13.750548877995659</v>
      </c>
      <c r="AE27" s="18">
        <f t="shared" si="33"/>
        <v>20.009632073279398</v>
      </c>
      <c r="AG27" t="str">
        <f>$A$9</f>
        <v>Professional occupations</v>
      </c>
      <c r="AH27" s="18">
        <f t="shared" ref="AH27:AK27" si="34">AH9/AH$18*100</f>
        <v>24.145299449516635</v>
      </c>
      <c r="AI27" s="18">
        <f>AI9/AI$18*100</f>
        <v>12.115385437045765</v>
      </c>
      <c r="AJ27" s="18">
        <f t="shared" si="34"/>
        <v>17.10756360514495</v>
      </c>
      <c r="AK27" s="18">
        <f t="shared" si="34"/>
        <v>17.959861618204187</v>
      </c>
      <c r="AL27" s="18"/>
      <c r="AM27" s="18">
        <f t="shared" ref="AM27:AP27" si="35">AM9/AM$18*100</f>
        <v>27.827072400450252</v>
      </c>
      <c r="AN27" s="18">
        <f t="shared" si="35"/>
        <v>14.499990319944306</v>
      </c>
      <c r="AO27" s="18">
        <f t="shared" si="35"/>
        <v>19.816599721498562</v>
      </c>
      <c r="AP27" s="18">
        <f t="shared" si="35"/>
        <v>21.242735741272991</v>
      </c>
      <c r="AQ27" s="18"/>
      <c r="AR27" s="18">
        <f t="shared" ref="AR27:AU27" si="36">AR9/AR$18*100</f>
        <v>32.27784097580389</v>
      </c>
      <c r="AS27" s="18">
        <f t="shared" si="36"/>
        <v>17.295481061340805</v>
      </c>
      <c r="AT27" s="18">
        <f t="shared" si="36"/>
        <v>20.16490942175534</v>
      </c>
      <c r="AU27" s="18">
        <f t="shared" si="36"/>
        <v>24.886492603829119</v>
      </c>
    </row>
    <row r="28" spans="1:47" x14ac:dyDescent="0.2">
      <c r="A28" t="str">
        <f>$A$10</f>
        <v>Associate professional occupations</v>
      </c>
      <c r="B28" s="18">
        <f t="shared" si="29"/>
        <v>12.165353342716886</v>
      </c>
      <c r="C28" s="18">
        <f t="shared" ref="C28:O28" si="37">C10/C$18*100</f>
        <v>7.0377310782099372</v>
      </c>
      <c r="D28" s="18">
        <f t="shared" si="37"/>
        <v>10.107871837543749</v>
      </c>
      <c r="E28" s="18">
        <f t="shared" si="37"/>
        <v>10.336536261643673</v>
      </c>
      <c r="F28" s="18"/>
      <c r="G28" s="18">
        <f t="shared" si="37"/>
        <v>13.918985560323041</v>
      </c>
      <c r="H28" s="18">
        <f t="shared" si="37"/>
        <v>8.3345217027717116</v>
      </c>
      <c r="I28" s="18">
        <f t="shared" si="37"/>
        <v>12.377664268909928</v>
      </c>
      <c r="J28" s="18">
        <f t="shared" si="37"/>
        <v>12.074385134646464</v>
      </c>
      <c r="K28" s="18"/>
      <c r="L28" s="18">
        <f t="shared" si="37"/>
        <v>13.799598500956037</v>
      </c>
      <c r="M28" s="18">
        <f t="shared" si="37"/>
        <v>8.7518597558721698</v>
      </c>
      <c r="N28" s="18">
        <f t="shared" si="37"/>
        <v>11.653362561403734</v>
      </c>
      <c r="O28" s="18">
        <f t="shared" si="37"/>
        <v>12.053821336225976</v>
      </c>
      <c r="Q28" t="str">
        <f>$A$10</f>
        <v>Associate professional occupations</v>
      </c>
      <c r="R28" s="18">
        <f t="shared" ref="R28:U28" si="38">R10/R$18*100</f>
        <v>12.037046702875228</v>
      </c>
      <c r="S28" s="18">
        <f t="shared" si="38"/>
        <v>6.409290803849613</v>
      </c>
      <c r="T28" s="18">
        <f t="shared" si="38"/>
        <v>7.8347964396547276</v>
      </c>
      <c r="U28" s="18">
        <f t="shared" si="38"/>
        <v>10.412020254455971</v>
      </c>
      <c r="V28" s="18"/>
      <c r="W28" s="18">
        <f t="shared" ref="W28:Z28" si="39">W10/W$18*100</f>
        <v>13.708021184735342</v>
      </c>
      <c r="X28" s="18">
        <f t="shared" si="39"/>
        <v>8.1541440106127787</v>
      </c>
      <c r="Y28" s="18">
        <f t="shared" si="39"/>
        <v>10.18872377827878</v>
      </c>
      <c r="Z28" s="18">
        <f t="shared" si="39"/>
        <v>12.266504417160149</v>
      </c>
      <c r="AA28" s="18"/>
      <c r="AB28" s="18">
        <f t="shared" ref="AB28:AE28" si="40">AB10/AB$18*100</f>
        <v>12.830574698643355</v>
      </c>
      <c r="AC28" s="18">
        <f t="shared" si="40"/>
        <v>7.1821843101853009</v>
      </c>
      <c r="AD28" s="18">
        <f t="shared" si="40"/>
        <v>8.9468554467010488</v>
      </c>
      <c r="AE28" s="18">
        <f t="shared" si="40"/>
        <v>11.258285925323912</v>
      </c>
      <c r="AG28" t="str">
        <f>$A$10</f>
        <v>Associate professional occupations</v>
      </c>
      <c r="AH28" s="18">
        <f t="shared" ref="AH28:AK28" si="41">AH10/AH$18*100</f>
        <v>12.370432179563212</v>
      </c>
      <c r="AI28" s="18">
        <f t="shared" si="41"/>
        <v>7.2604897083812032</v>
      </c>
      <c r="AJ28" s="18">
        <f t="shared" si="41"/>
        <v>15.567531051861547</v>
      </c>
      <c r="AK28" s="18">
        <f t="shared" si="41"/>
        <v>10.254606293741272</v>
      </c>
      <c r="AL28" s="18"/>
      <c r="AM28" s="18">
        <f t="shared" ref="AM28:AP28" si="42">AM10/AM$18*100</f>
        <v>14.249695803212159</v>
      </c>
      <c r="AN28" s="18">
        <f t="shared" si="42"/>
        <v>8.4068149534293291</v>
      </c>
      <c r="AO28" s="18">
        <f t="shared" si="42"/>
        <v>16.265228799533041</v>
      </c>
      <c r="AP28" s="18">
        <f t="shared" si="42"/>
        <v>11.868000578230721</v>
      </c>
      <c r="AQ28" s="18"/>
      <c r="AR28" s="18">
        <f t="shared" ref="AR28:AU28" si="43">AR10/AR$18*100</f>
        <v>15.193095061836637</v>
      </c>
      <c r="AS28" s="18">
        <f t="shared" si="43"/>
        <v>9.4257881342495615</v>
      </c>
      <c r="AT28" s="18">
        <f t="shared" si="43"/>
        <v>16.440376419225927</v>
      </c>
      <c r="AU28" s="18">
        <f t="shared" si="43"/>
        <v>12.884791810494706</v>
      </c>
    </row>
    <row r="29" spans="1:47" x14ac:dyDescent="0.2">
      <c r="A29" t="str">
        <f>$A$11</f>
        <v>Administrative and secretarial occupations</v>
      </c>
      <c r="B29" s="18">
        <f t="shared" si="29"/>
        <v>12.09378566470591</v>
      </c>
      <c r="C29" s="18">
        <f t="shared" ref="C29:O29" si="44">C11/C$18*100</f>
        <v>16.836521250844495</v>
      </c>
      <c r="D29" s="18">
        <f t="shared" si="44"/>
        <v>2.8621383312419364</v>
      </c>
      <c r="E29" s="18">
        <f t="shared" si="44"/>
        <v>12.283363803430047</v>
      </c>
      <c r="F29" s="18"/>
      <c r="G29" s="18">
        <f t="shared" si="44"/>
        <v>11.842146331060043</v>
      </c>
      <c r="H29" s="18">
        <f t="shared" si="44"/>
        <v>16.843663096100322</v>
      </c>
      <c r="I29" s="18">
        <f t="shared" si="44"/>
        <v>3.0901654333210722</v>
      </c>
      <c r="J29" s="18">
        <f t="shared" si="44"/>
        <v>12.255250992351856</v>
      </c>
      <c r="K29" s="18"/>
      <c r="L29" s="18">
        <f t="shared" si="44"/>
        <v>10.045394087222363</v>
      </c>
      <c r="M29" s="18">
        <f t="shared" si="44"/>
        <v>14.872316494241355</v>
      </c>
      <c r="N29" s="18">
        <f t="shared" si="44"/>
        <v>2.8387637069472156</v>
      </c>
      <c r="O29" s="18">
        <f t="shared" si="44"/>
        <v>10.575694619169106</v>
      </c>
      <c r="Q29" t="str">
        <f>$A$11</f>
        <v>Administrative and secretarial occupations</v>
      </c>
      <c r="R29" s="18">
        <f t="shared" ref="R29:U29" si="45">R11/R$18*100</f>
        <v>7.953106813172611</v>
      </c>
      <c r="S29" s="18">
        <f t="shared" si="45"/>
        <v>10.524178141236938</v>
      </c>
      <c r="T29" s="18">
        <f t="shared" si="45"/>
        <v>1.0726266274450098</v>
      </c>
      <c r="U29" s="18">
        <f t="shared" si="45"/>
        <v>7.0851892167191552</v>
      </c>
      <c r="V29" s="18"/>
      <c r="W29" s="18">
        <f t="shared" ref="W29:Z29" si="46">W11/W$18*100</f>
        <v>8.6719135344577847</v>
      </c>
      <c r="X29" s="18">
        <f t="shared" si="46"/>
        <v>11.485818200426518</v>
      </c>
      <c r="Y29" s="18">
        <f t="shared" si="46"/>
        <v>1.1866368468810857</v>
      </c>
      <c r="Z29" s="18">
        <f t="shared" si="46"/>
        <v>8.0022921030094576</v>
      </c>
      <c r="AA29" s="18"/>
      <c r="AB29" s="18">
        <f t="shared" ref="AB29:AE29" si="47">AB11/AB$18*100</f>
        <v>9.3673984976160103</v>
      </c>
      <c r="AC29" s="18">
        <f t="shared" si="47"/>
        <v>11.366020163575921</v>
      </c>
      <c r="AD29" s="18">
        <f t="shared" si="47"/>
        <v>1.5708276711902474</v>
      </c>
      <c r="AE29" s="18">
        <f t="shared" si="47"/>
        <v>8.5129648472710979</v>
      </c>
      <c r="AG29" t="str">
        <f>$A$11</f>
        <v>Administrative and secretarial occupations</v>
      </c>
      <c r="AH29" s="18">
        <f t="shared" ref="AH29:AK29" si="48">AH11/AH$18*100</f>
        <v>18.712037094831331</v>
      </c>
      <c r="AI29" s="18">
        <f t="shared" si="48"/>
        <v>19.074011369851373</v>
      </c>
      <c r="AJ29" s="18">
        <f t="shared" si="48"/>
        <v>7.160334542347738</v>
      </c>
      <c r="AK29" s="18">
        <f t="shared" si="48"/>
        <v>17.925437853478403</v>
      </c>
      <c r="AL29" s="18"/>
      <c r="AM29" s="18">
        <f t="shared" ref="AM29:AP29" si="49">AM11/AM$18*100</f>
        <v>16.811840646788728</v>
      </c>
      <c r="AN29" s="18">
        <f t="shared" si="49"/>
        <v>18.991024110600343</v>
      </c>
      <c r="AO29" s="18">
        <f t="shared" si="49"/>
        <v>6.4708376111825796</v>
      </c>
      <c r="AP29" s="18">
        <f t="shared" si="49"/>
        <v>16.824001314270912</v>
      </c>
      <c r="AQ29" s="18"/>
      <c r="AR29" s="18">
        <f t="shared" ref="AR29:AU29" si="50">AR11/AR$18*100</f>
        <v>11.020379964920958</v>
      </c>
      <c r="AS29" s="18">
        <f t="shared" si="50"/>
        <v>16.377718522876609</v>
      </c>
      <c r="AT29" s="18">
        <f t="shared" si="50"/>
        <v>5.0813690712665789</v>
      </c>
      <c r="AU29" s="18">
        <f t="shared" si="50"/>
        <v>12.730303343498184</v>
      </c>
    </row>
    <row r="30" spans="1:47" x14ac:dyDescent="0.2">
      <c r="A30" t="str">
        <f>$A$12</f>
        <v>Skilled trades occupations</v>
      </c>
      <c r="B30" s="18">
        <f t="shared" si="29"/>
        <v>10.738554399524856</v>
      </c>
      <c r="C30" s="18">
        <f t="shared" ref="C30:O30" si="51">C12/C$18*100</f>
        <v>3.9718838474599916</v>
      </c>
      <c r="D30" s="18">
        <f t="shared" si="51"/>
        <v>32.302535668266408</v>
      </c>
      <c r="E30" s="18">
        <f t="shared" si="51"/>
        <v>11.600182355387608</v>
      </c>
      <c r="F30" s="18"/>
      <c r="G30" s="18">
        <f t="shared" si="51"/>
        <v>8.9952459575146619</v>
      </c>
      <c r="H30" s="18">
        <f t="shared" si="51"/>
        <v>3.3536681476754051</v>
      </c>
      <c r="I30" s="18">
        <f t="shared" si="51"/>
        <v>27.580672687974811</v>
      </c>
      <c r="J30" s="18">
        <f t="shared" si="51"/>
        <v>9.5947113171613836</v>
      </c>
      <c r="K30" s="18"/>
      <c r="L30" s="18">
        <f t="shared" si="51"/>
        <v>7.0048988321354058</v>
      </c>
      <c r="M30" s="18">
        <f t="shared" si="51"/>
        <v>3.584767231510618</v>
      </c>
      <c r="N30" s="18">
        <f t="shared" si="51"/>
        <v>27.379301217210479</v>
      </c>
      <c r="O30" s="18">
        <f t="shared" si="51"/>
        <v>8.5075475548799169</v>
      </c>
      <c r="Q30" t="str">
        <f>$A$12</f>
        <v>Skilled trades occupations</v>
      </c>
      <c r="R30" s="18">
        <f t="shared" ref="R30:U30" si="52">R12/R$18*100</f>
        <v>16.069990397578209</v>
      </c>
      <c r="S30" s="18">
        <f t="shared" si="52"/>
        <v>10.083699120181118</v>
      </c>
      <c r="T30" s="18">
        <f t="shared" si="52"/>
        <v>41.256138908293664</v>
      </c>
      <c r="U30" s="18">
        <f t="shared" si="52"/>
        <v>19.76804977244548</v>
      </c>
      <c r="V30" s="18"/>
      <c r="W30" s="18">
        <f t="shared" ref="W30:Z30" si="53">W12/W$18*100</f>
        <v>13.369602603902983</v>
      </c>
      <c r="X30" s="18">
        <f t="shared" si="53"/>
        <v>7.6192859470651371</v>
      </c>
      <c r="Y30" s="18">
        <f t="shared" si="53"/>
        <v>37.700536695051383</v>
      </c>
      <c r="Z30" s="18">
        <f t="shared" si="53"/>
        <v>16.102649865478806</v>
      </c>
      <c r="AA30" s="18"/>
      <c r="AB30" s="18">
        <f t="shared" ref="AB30:AE30" si="54">AB12/AB$18*100</f>
        <v>10.381776596704155</v>
      </c>
      <c r="AC30" s="18">
        <f t="shared" si="54"/>
        <v>7.8382803287448359</v>
      </c>
      <c r="AD30" s="18">
        <f t="shared" si="54"/>
        <v>36.096549045670294</v>
      </c>
      <c r="AE30" s="18">
        <f t="shared" si="54"/>
        <v>13.898586017723538</v>
      </c>
      <c r="AG30" t="str">
        <f>$A$12</f>
        <v>Skilled trades occupations</v>
      </c>
      <c r="AH30" s="18">
        <f t="shared" ref="AH30:AK30" si="55">AH12/AH$18*100</f>
        <v>2.2170570354700199</v>
      </c>
      <c r="AI30" s="18">
        <f t="shared" si="55"/>
        <v>1.8054733649412267</v>
      </c>
      <c r="AJ30" s="18">
        <f t="shared" si="55"/>
        <v>10.797035905188663</v>
      </c>
      <c r="AK30" s="18">
        <f t="shared" si="55"/>
        <v>2.734817787635222</v>
      </c>
      <c r="AL30" s="18"/>
      <c r="AM30" s="18">
        <f t="shared" ref="AM30:AP30" si="56">AM12/AM$18*100</f>
        <v>2.1379528956848448</v>
      </c>
      <c r="AN30" s="18">
        <f t="shared" si="56"/>
        <v>1.6440588656741719</v>
      </c>
      <c r="AO30" s="18">
        <f t="shared" si="56"/>
        <v>9.6077654586436001</v>
      </c>
      <c r="AP30" s="18">
        <f t="shared" si="56"/>
        <v>2.6035442000364646</v>
      </c>
      <c r="AQ30" s="18"/>
      <c r="AR30" s="18">
        <f t="shared" ref="AR30:AU30" si="57">AR12/AR$18*100</f>
        <v>2.148808052724116</v>
      </c>
      <c r="AS30" s="18">
        <f t="shared" si="57"/>
        <v>1.7585532890661622</v>
      </c>
      <c r="AT30" s="18">
        <f t="shared" si="57"/>
        <v>11.961057559095565</v>
      </c>
      <c r="AU30" s="18">
        <f t="shared" si="57"/>
        <v>2.87637925378514</v>
      </c>
    </row>
    <row r="31" spans="1:47" x14ac:dyDescent="0.2">
      <c r="A31" t="str">
        <f>$A$13</f>
        <v>Caring, leisure and other service occupations</v>
      </c>
      <c r="B31" s="18">
        <f t="shared" si="29"/>
        <v>8.1068192737862663</v>
      </c>
      <c r="C31" s="18">
        <f t="shared" ref="C31:O31" si="58">C13/C$18*100</f>
        <v>14.961646160672492</v>
      </c>
      <c r="D31" s="18">
        <f t="shared" si="58"/>
        <v>6.2329811966258353</v>
      </c>
      <c r="E31" s="18">
        <f t="shared" si="58"/>
        <v>9.9278770772148714</v>
      </c>
      <c r="F31" s="18"/>
      <c r="G31" s="18">
        <f t="shared" si="58"/>
        <v>7.4812799348580903</v>
      </c>
      <c r="H31" s="18">
        <f t="shared" si="58"/>
        <v>13.958146178742467</v>
      </c>
      <c r="I31" s="18">
        <f t="shared" si="58"/>
        <v>7.9655976062303333</v>
      </c>
      <c r="J31" s="18">
        <f t="shared" si="58"/>
        <v>9.461286822461247</v>
      </c>
      <c r="K31" s="18"/>
      <c r="L31" s="18">
        <f t="shared" si="58"/>
        <v>8.4008922578485965</v>
      </c>
      <c r="M31" s="18">
        <f t="shared" si="58"/>
        <v>14.507649201488965</v>
      </c>
      <c r="N31" s="18">
        <f t="shared" si="58"/>
        <v>7.9097613489659029</v>
      </c>
      <c r="O31" s="18">
        <f t="shared" si="58"/>
        <v>10.133069508247745</v>
      </c>
      <c r="Q31" t="str">
        <f>$A$13</f>
        <v>Caring, leisure and other service occupations</v>
      </c>
      <c r="R31" s="18">
        <f t="shared" ref="R31:U31" si="59">R13/R$18*100</f>
        <v>3.0061246808090214</v>
      </c>
      <c r="S31" s="18">
        <f t="shared" si="59"/>
        <v>6.3421099626991646</v>
      </c>
      <c r="T31" s="18">
        <f t="shared" si="59"/>
        <v>1.7692459565711898</v>
      </c>
      <c r="U31" s="18">
        <f t="shared" si="59"/>
        <v>3.2872560821073029</v>
      </c>
      <c r="V31" s="18"/>
      <c r="W31" s="18">
        <f t="shared" ref="W31:Z31" si="60">W13/W$18*100</f>
        <v>3.1002705826219374</v>
      </c>
      <c r="X31" s="18">
        <f t="shared" si="60"/>
        <v>6.3278500941406355</v>
      </c>
      <c r="Y31" s="18">
        <f t="shared" si="60"/>
        <v>2.0006929087964371</v>
      </c>
      <c r="Z31" s="18">
        <f t="shared" si="60"/>
        <v>3.4629774984129074</v>
      </c>
      <c r="AA31" s="18"/>
      <c r="AB31" s="18">
        <f t="shared" ref="AB31:AE31" si="61">AB13/AB$18*100</f>
        <v>3.8495727100334358</v>
      </c>
      <c r="AC31" s="18">
        <f t="shared" si="61"/>
        <v>7.0704320989939768</v>
      </c>
      <c r="AD31" s="18">
        <f t="shared" si="61"/>
        <v>2.686033655487575</v>
      </c>
      <c r="AE31" s="18">
        <f t="shared" si="61"/>
        <v>4.2264630752315098</v>
      </c>
      <c r="AG31" t="str">
        <f>$A$13</f>
        <v>Caring, leisure and other service occupations</v>
      </c>
      <c r="AH31" s="18">
        <f t="shared" ref="AH31:AK31" si="62">AH13/AH$18*100</f>
        <v>16.25951125860513</v>
      </c>
      <c r="AI31" s="18">
        <f t="shared" si="62"/>
        <v>18.016950148193931</v>
      </c>
      <c r="AJ31" s="18">
        <f t="shared" si="62"/>
        <v>16.954347173430609</v>
      </c>
      <c r="AK31" s="18">
        <f t="shared" si="62"/>
        <v>17.135575619792967</v>
      </c>
      <c r="AL31" s="18"/>
      <c r="AM31" s="18">
        <f t="shared" ref="AM31:AP31" si="63">AM13/AM$18*100</f>
        <v>14.349001856824477</v>
      </c>
      <c r="AN31" s="18">
        <f t="shared" si="63"/>
        <v>17.016278816063902</v>
      </c>
      <c r="AO31" s="18">
        <f t="shared" si="63"/>
        <v>18.559285296481328</v>
      </c>
      <c r="AP31" s="18">
        <f t="shared" si="63"/>
        <v>15.904983638786058</v>
      </c>
      <c r="AQ31" s="18"/>
      <c r="AR31" s="18">
        <f t="shared" ref="AR31:AU31" si="64">AR13/AR$18*100</f>
        <v>14.945879204724999</v>
      </c>
      <c r="AS31" s="18">
        <f t="shared" si="64"/>
        <v>17.700762577440273</v>
      </c>
      <c r="AT31" s="18">
        <f t="shared" si="64"/>
        <v>17.148996938751999</v>
      </c>
      <c r="AU31" s="18">
        <f t="shared" si="64"/>
        <v>16.302770418728588</v>
      </c>
    </row>
    <row r="32" spans="1:47" x14ac:dyDescent="0.2">
      <c r="A32" t="str">
        <f>$A$14</f>
        <v>Sales and customer service occupations</v>
      </c>
      <c r="B32" s="18">
        <f t="shared" si="29"/>
        <v>5.9618424089676125</v>
      </c>
      <c r="C32" s="18">
        <f t="shared" ref="C32:O32" si="65">C14/C$18*100</f>
        <v>16.309112215701003</v>
      </c>
      <c r="D32" s="18">
        <f t="shared" si="65"/>
        <v>4.9119698490119239</v>
      </c>
      <c r="E32" s="18">
        <f t="shared" si="65"/>
        <v>8.9506295606591824</v>
      </c>
      <c r="F32" s="18"/>
      <c r="G32" s="18">
        <f t="shared" si="65"/>
        <v>5.5533566270185402</v>
      </c>
      <c r="H32" s="18">
        <f t="shared" si="65"/>
        <v>16.560031139562913</v>
      </c>
      <c r="I32" s="18">
        <f t="shared" si="65"/>
        <v>3.572346494664592</v>
      </c>
      <c r="J32" s="18">
        <f t="shared" si="65"/>
        <v>8.5752799774576403</v>
      </c>
      <c r="K32" s="18"/>
      <c r="L32" s="18">
        <f t="shared" si="65"/>
        <v>5.4606566273786825</v>
      </c>
      <c r="M32" s="18">
        <f t="shared" si="65"/>
        <v>16.298005122626812</v>
      </c>
      <c r="N32" s="18">
        <f t="shared" si="65"/>
        <v>2.7244709004159664</v>
      </c>
      <c r="O32" s="18">
        <f t="shared" si="65"/>
        <v>8.3052660827664742</v>
      </c>
      <c r="Q32" t="str">
        <f>$A$14</f>
        <v>Sales and customer service occupations</v>
      </c>
      <c r="R32" s="18">
        <f t="shared" ref="R32:U32" si="66">R14/R$18*100</f>
        <v>5.0267220632718299</v>
      </c>
      <c r="S32" s="18">
        <f t="shared" si="66"/>
        <v>17.073403582192022</v>
      </c>
      <c r="T32" s="18">
        <f t="shared" si="66"/>
        <v>4.0695442088994573</v>
      </c>
      <c r="U32" s="18">
        <f t="shared" si="66"/>
        <v>6.6840823381611321</v>
      </c>
      <c r="V32" s="18"/>
      <c r="W32" s="18">
        <f t="shared" ref="W32:Z32" si="67">W14/W$18*100</f>
        <v>5.1119007258463149</v>
      </c>
      <c r="X32" s="18">
        <f t="shared" si="67"/>
        <v>18.017662275560792</v>
      </c>
      <c r="Y32" s="18">
        <f t="shared" si="67"/>
        <v>3.3206943601846284</v>
      </c>
      <c r="Z32" s="18">
        <f t="shared" si="67"/>
        <v>6.9557822247970966</v>
      </c>
      <c r="AA32" s="18"/>
      <c r="AB32" s="18">
        <f>AB14/AB$18*100</f>
        <v>5.8785082093345178</v>
      </c>
      <c r="AC32" s="18">
        <f t="shared" ref="AC32:AE32" si="68">AC14/AC$18*100</f>
        <v>17.994400072702884</v>
      </c>
      <c r="AD32" s="18">
        <f t="shared" si="68"/>
        <v>2.6026402328679872</v>
      </c>
      <c r="AE32" s="18">
        <f t="shared" si="68"/>
        <v>7.4656270895256709</v>
      </c>
      <c r="AG32" t="str">
        <f>$A$14</f>
        <v>Sales and customer service occupations</v>
      </c>
      <c r="AH32" s="18">
        <f t="shared" ref="AH32:AK32" si="69">AH14/AH$18*100</f>
        <v>7.4564914235727269</v>
      </c>
      <c r="AI32" s="18">
        <f t="shared" si="69"/>
        <v>16.038199441969937</v>
      </c>
      <c r="AJ32" s="18">
        <f t="shared" si="69"/>
        <v>6.9353769531884897</v>
      </c>
      <c r="AK32" s="18">
        <f t="shared" si="69"/>
        <v>11.410729169463767</v>
      </c>
      <c r="AL32" s="18"/>
      <c r="AM32" s="18">
        <f t="shared" ref="AM32:AP32" si="70">AM14/AM$18*100</f>
        <v>6.2453881033983878</v>
      </c>
      <c r="AN32" s="18">
        <f t="shared" si="70"/>
        <v>15.975829779517831</v>
      </c>
      <c r="AO32" s="18">
        <f t="shared" si="70"/>
        <v>4.0192814005001649</v>
      </c>
      <c r="AP32" s="18">
        <f t="shared" si="70"/>
        <v>10.315028954894631</v>
      </c>
      <c r="AQ32" s="18"/>
      <c r="AR32" s="18">
        <f t="shared" ref="AR32:AU32" si="71">AR14/AR$18*100</f>
        <v>4.8597686605152193</v>
      </c>
      <c r="AS32" s="18">
        <f t="shared" si="71"/>
        <v>15.569670675570407</v>
      </c>
      <c r="AT32" s="18">
        <f t="shared" si="71"/>
        <v>2.9399534648961176</v>
      </c>
      <c r="AU32" s="18">
        <f t="shared" si="71"/>
        <v>9.182304619161334</v>
      </c>
    </row>
    <row r="33" spans="1:47" x14ac:dyDescent="0.2">
      <c r="A33" t="str">
        <f>$A$15</f>
        <v>Process, plant and machine operatives</v>
      </c>
      <c r="B33" s="18">
        <f t="shared" si="29"/>
        <v>9.899850830963274</v>
      </c>
      <c r="C33" s="18">
        <f t="shared" ref="C33:O33" si="72">C15/C$18*100</f>
        <v>3.4093571332654742</v>
      </c>
      <c r="D33" s="18">
        <f t="shared" si="72"/>
        <v>8.3135284514196677</v>
      </c>
      <c r="E33" s="18">
        <f t="shared" si="72"/>
        <v>7.7222731954367481</v>
      </c>
      <c r="F33" s="18"/>
      <c r="G33" s="18">
        <f t="shared" si="72"/>
        <v>8.2129301806192565</v>
      </c>
      <c r="H33" s="18">
        <f t="shared" si="72"/>
        <v>3.6398966168513924</v>
      </c>
      <c r="I33" s="18">
        <f t="shared" si="72"/>
        <v>6.7207968713813644</v>
      </c>
      <c r="J33" s="18">
        <f t="shared" si="72"/>
        <v>6.6742951460334075</v>
      </c>
      <c r="K33" s="18"/>
      <c r="L33" s="18">
        <f t="shared" si="72"/>
        <v>7.6551850667879338</v>
      </c>
      <c r="M33" s="18">
        <f t="shared" si="72"/>
        <v>4.6786657900803164</v>
      </c>
      <c r="N33" s="18">
        <f t="shared" si="72"/>
        <v>7.8716247738537426</v>
      </c>
      <c r="O33" s="18">
        <f t="shared" si="72"/>
        <v>6.8080747098725896</v>
      </c>
      <c r="Q33" t="str">
        <f>$A$15</f>
        <v>Process, plant and machine operatives</v>
      </c>
      <c r="R33" s="18">
        <f t="shared" ref="R33:U33" si="73">R15/R$18*100</f>
        <v>13.709983794567208</v>
      </c>
      <c r="S33" s="18">
        <f t="shared" si="73"/>
        <v>9.1507426454783705</v>
      </c>
      <c r="T33" s="18">
        <f t="shared" si="73"/>
        <v>10.747543507992043</v>
      </c>
      <c r="U33" s="18">
        <f t="shared" si="73"/>
        <v>12.474363133870463</v>
      </c>
      <c r="V33" s="18"/>
      <c r="W33" s="18">
        <f t="shared" ref="W33:Z33" si="74">W15/W$18*100</f>
        <v>11.411270695636937</v>
      </c>
      <c r="X33" s="18">
        <f t="shared" si="74"/>
        <v>9.6549821424139548</v>
      </c>
      <c r="Y33" s="18">
        <f t="shared" si="74"/>
        <v>9.1621296925653919</v>
      </c>
      <c r="Z33" s="18">
        <f t="shared" si="74"/>
        <v>10.783795261954864</v>
      </c>
      <c r="AA33" s="18"/>
      <c r="AB33" s="18">
        <f t="shared" ref="AB33:AE33" si="75">AB15/AB$18*100</f>
        <v>10.709377315651663</v>
      </c>
      <c r="AC33" s="18">
        <f t="shared" si="75"/>
        <v>10.428459805104531</v>
      </c>
      <c r="AD33" s="18">
        <f t="shared" si="75"/>
        <v>10.993340546218656</v>
      </c>
      <c r="AE33" s="18">
        <f t="shared" si="75"/>
        <v>10.70457733220602</v>
      </c>
      <c r="AG33" t="str">
        <f>$A$15</f>
        <v>Process, plant and machine operatives</v>
      </c>
      <c r="AH33" s="18">
        <f t="shared" ref="AH33:AK33" si="76">AH15/AH$18*100</f>
        <v>3.8099272122788719</v>
      </c>
      <c r="AI33" s="18">
        <f t="shared" si="76"/>
        <v>1.3742501801226348</v>
      </c>
      <c r="AJ33" s="18">
        <f t="shared" si="76"/>
        <v>2.467311144354166</v>
      </c>
      <c r="AK33" s="18">
        <f t="shared" si="76"/>
        <v>2.5643773075847847</v>
      </c>
      <c r="AL33" s="18"/>
      <c r="AM33" s="18">
        <f t="shared" ref="AM33:AP33" si="77">AM15/AM$18*100</f>
        <v>3.1991738740529163</v>
      </c>
      <c r="AN33" s="18">
        <f t="shared" si="77"/>
        <v>1.2291213129776495</v>
      </c>
      <c r="AO33" s="18">
        <f t="shared" si="77"/>
        <v>2.3849828445941168</v>
      </c>
      <c r="AP33" s="18">
        <f t="shared" si="77"/>
        <v>2.2596557229738514</v>
      </c>
      <c r="AQ33" s="18"/>
      <c r="AR33" s="18">
        <f t="shared" ref="AR33:AU33" si="78">AR15/AR$18*100</f>
        <v>3.2631294899255932</v>
      </c>
      <c r="AS33" s="18">
        <f t="shared" si="78"/>
        <v>2.2100348592743009</v>
      </c>
      <c r="AT33" s="18">
        <f t="shared" si="78"/>
        <v>2.350229104389737</v>
      </c>
      <c r="AU33" s="18">
        <f t="shared" si="78"/>
        <v>2.7380124754356712</v>
      </c>
    </row>
    <row r="34" spans="1:47" x14ac:dyDescent="0.2">
      <c r="A34" t="str">
        <f>$A$16</f>
        <v>Elementary occupations</v>
      </c>
      <c r="B34" s="18">
        <f t="shared" si="29"/>
        <v>10.142220646747626</v>
      </c>
      <c r="C34" s="18">
        <f t="shared" ref="C34:O34" si="79">C16/C$18*100</f>
        <v>23.869968036120511</v>
      </c>
      <c r="D34" s="18">
        <f t="shared" si="79"/>
        <v>5.9532947965380325</v>
      </c>
      <c r="E34" s="18">
        <f t="shared" si="79"/>
        <v>13.730289753971292</v>
      </c>
      <c r="F34" s="18"/>
      <c r="G34" s="18">
        <f t="shared" si="79"/>
        <v>8.3658139690918514</v>
      </c>
      <c r="H34" s="18">
        <f t="shared" si="79"/>
        <v>19.915979396717599</v>
      </c>
      <c r="I34" s="18">
        <f t="shared" si="79"/>
        <v>4.7671906494500202</v>
      </c>
      <c r="J34" s="18">
        <f t="shared" si="79"/>
        <v>11.351121512435057</v>
      </c>
      <c r="K34" s="18"/>
      <c r="L34" s="18">
        <f t="shared" si="79"/>
        <v>7.5814470750175502</v>
      </c>
      <c r="M34" s="18">
        <f t="shared" si="79"/>
        <v>16.461526144980798</v>
      </c>
      <c r="N34" s="18">
        <f t="shared" si="79"/>
        <v>5.6483469472720964</v>
      </c>
      <c r="O34" s="18">
        <f t="shared" si="79"/>
        <v>9.9503139263321732</v>
      </c>
      <c r="Q34" t="str">
        <f>$A$16</f>
        <v>Elementary occupations</v>
      </c>
      <c r="R34" s="18">
        <f t="shared" ref="R34:U34" si="80">R16/R$18*100</f>
        <v>12.802603728339761</v>
      </c>
      <c r="S34" s="18">
        <f t="shared" si="80"/>
        <v>29.414534256812058</v>
      </c>
      <c r="T34" s="18">
        <f t="shared" si="80"/>
        <v>6.0813969370237295</v>
      </c>
      <c r="U34" s="18">
        <f t="shared" si="80"/>
        <v>14.099688823291757</v>
      </c>
      <c r="V34" s="18"/>
      <c r="W34" s="18">
        <f t="shared" ref="W34:Z34" si="81">W16/W$18*100</f>
        <v>10.539257557249027</v>
      </c>
      <c r="X34" s="18">
        <f t="shared" si="81"/>
        <v>23.54461657345686</v>
      </c>
      <c r="Y34" s="18">
        <f t="shared" si="81"/>
        <v>5.0311521639304555</v>
      </c>
      <c r="Z34" s="18">
        <f t="shared" si="81"/>
        <v>11.838023130087855</v>
      </c>
      <c r="AA34" s="18"/>
      <c r="AB34" s="18">
        <f t="shared" ref="AB34:AE34" si="82">AB16/AB$18*100</f>
        <v>9.9959564168974211</v>
      </c>
      <c r="AC34" s="18">
        <f t="shared" si="82"/>
        <v>19.466082381150326</v>
      </c>
      <c r="AD34" s="18">
        <f t="shared" si="82"/>
        <v>6.5291731334581842</v>
      </c>
      <c r="AE34" s="18">
        <f t="shared" si="82"/>
        <v>11.097079035851545</v>
      </c>
      <c r="AG34" t="str">
        <f>$A$16</f>
        <v>Elementary occupations</v>
      </c>
      <c r="AH34" s="18">
        <f t="shared" ref="AH34:AK34" si="83">AH16/AH$18*100</f>
        <v>5.8899990266360716</v>
      </c>
      <c r="AI34" s="18">
        <f t="shared" si="83"/>
        <v>21.904626178499598</v>
      </c>
      <c r="AJ34" s="18">
        <f t="shared" si="83"/>
        <v>5.6456085524626776</v>
      </c>
      <c r="AK34" s="18">
        <f t="shared" si="83"/>
        <v>13.329345755581326</v>
      </c>
      <c r="AL34" s="18"/>
      <c r="AM34" s="18">
        <f t="shared" ref="AM34:AP34" si="84">AM16/AM$18*100</f>
        <v>4.9586981707826245</v>
      </c>
      <c r="AN34" s="18">
        <f t="shared" si="84"/>
        <v>18.46166443224616</v>
      </c>
      <c r="AO34" s="18">
        <f t="shared" si="84"/>
        <v>4.2983942497599532</v>
      </c>
      <c r="AP34" s="18">
        <f t="shared" si="84"/>
        <v>10.828066392394126</v>
      </c>
      <c r="AQ34" s="18"/>
      <c r="AR34" s="18">
        <f t="shared" ref="AR34:AU34" si="85">AR16/AR$18*100</f>
        <v>4.1092821435745313</v>
      </c>
      <c r="AS34" s="18">
        <f t="shared" si="85"/>
        <v>15.171542462335259</v>
      </c>
      <c r="AT34" s="18">
        <f t="shared" si="85"/>
        <v>4.0904248798591496</v>
      </c>
      <c r="AU34" s="18">
        <f t="shared" si="85"/>
        <v>8.7524691366808689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3.7353382024880872</v>
      </c>
      <c r="C44" s="27">
        <f t="shared" ref="C44:E44" si="93">H8-C8</f>
        <v>1.8777563637124084</v>
      </c>
      <c r="D44" s="27">
        <f t="shared" si="93"/>
        <v>-9.1710723816870399E-2</v>
      </c>
      <c r="E44" s="27">
        <f t="shared" si="93"/>
        <v>5.5213838423836208</v>
      </c>
      <c r="F44" s="27"/>
      <c r="G44" s="27">
        <f>L8-G8</f>
        <v>3.503097597205187</v>
      </c>
      <c r="H44" s="27">
        <f t="shared" ref="H44:J44" si="94">M8-H8</f>
        <v>1.7443635720192905</v>
      </c>
      <c r="I44" s="27">
        <f t="shared" si="94"/>
        <v>1.2166441126058469</v>
      </c>
      <c r="J44" s="27">
        <f t="shared" si="94"/>
        <v>6.464105281830328</v>
      </c>
      <c r="K44" s="27"/>
      <c r="L44" s="27">
        <f>L8-B8</f>
        <v>7.2384357996932742</v>
      </c>
      <c r="M44" s="27">
        <f t="shared" ref="M44:O44" si="95">M8-C8</f>
        <v>3.6221199357316989</v>
      </c>
      <c r="N44" s="27">
        <f t="shared" si="95"/>
        <v>1.1249333887889765</v>
      </c>
      <c r="O44" s="27">
        <f t="shared" si="95"/>
        <v>11.985489124213949</v>
      </c>
      <c r="Q44" t="str">
        <f>$A$8</f>
        <v>Managers, directors and senior officials</v>
      </c>
      <c r="R44" s="27">
        <f>W8-R8</f>
        <v>2.4457535176120793</v>
      </c>
      <c r="S44" s="27">
        <f t="shared" ref="S44:S52" si="96">X8-S8</f>
        <v>0.77540307576884948</v>
      </c>
      <c r="T44" s="27">
        <f t="shared" ref="T44:T52" si="97">Y8-T8</f>
        <v>-0.59917443359800693</v>
      </c>
      <c r="U44" s="27">
        <f t="shared" ref="U44:U52" si="98">Z8-U8</f>
        <v>2.6219821597829238</v>
      </c>
      <c r="V44" s="27"/>
      <c r="W44" s="27">
        <f>AB8-W8</f>
        <v>0.28484326680423777</v>
      </c>
      <c r="X44" s="27">
        <f t="shared" ref="X44:X52" si="99">AC8-X8</f>
        <v>1.0245715659929591</v>
      </c>
      <c r="Y44" s="27">
        <f t="shared" ref="Y44:Y52" si="100">AD8-Y8</f>
        <v>0.77224145161953039</v>
      </c>
      <c r="Z44" s="27">
        <f t="shared" ref="Z44:Z52" si="101">AE8-Z8</f>
        <v>2.0816562844167237</v>
      </c>
      <c r="AA44" s="27"/>
      <c r="AB44" s="27">
        <f>AB8-R8</f>
        <v>2.730596784416317</v>
      </c>
      <c r="AC44" s="27">
        <f t="shared" ref="AC44:AC52" si="102">AC8-S8</f>
        <v>1.7999746417618085</v>
      </c>
      <c r="AD44" s="27">
        <f t="shared" ref="AD44:AD52" si="103">AD8-T8</f>
        <v>0.17306701802152347</v>
      </c>
      <c r="AE44" s="27">
        <f t="shared" ref="AE44:AE52" si="104">AE8-U8</f>
        <v>4.7036384441996475</v>
      </c>
      <c r="AG44" t="str">
        <f>$A$8</f>
        <v>Managers, directors and senior officials</v>
      </c>
      <c r="AH44" s="27">
        <f>AM8-AH8</f>
        <v>1.2895846848760062</v>
      </c>
      <c r="AI44" s="27">
        <f t="shared" ref="AI44:AI52" si="105">AN8-AI8</f>
        <v>1.1023532879435578</v>
      </c>
      <c r="AJ44" s="27">
        <f t="shared" ref="AJ44:AJ52" si="106">AO8-AJ8</f>
        <v>0.50746370978114719</v>
      </c>
      <c r="AK44" s="27">
        <f t="shared" ref="AK44:AK52" si="107">AP8-AK8</f>
        <v>2.8994016826007112</v>
      </c>
      <c r="AL44" s="27"/>
      <c r="AM44" s="27">
        <f>AR8-AM8</f>
        <v>3.2182543304009528</v>
      </c>
      <c r="AN44" s="27">
        <f t="shared" ref="AN44:AN52" si="108">AS8-AN8</f>
        <v>0.71979200602632654</v>
      </c>
      <c r="AO44" s="27">
        <f t="shared" ref="AO44:AO52" si="109">AT8-AO8</f>
        <v>0.44440266098631165</v>
      </c>
      <c r="AP44" s="27">
        <f t="shared" ref="AP44:AP52" si="110">AU8-AP8</f>
        <v>4.3824489974135901</v>
      </c>
      <c r="AQ44" s="27"/>
      <c r="AR44" s="27">
        <f>AR8-AH8</f>
        <v>4.507839015276959</v>
      </c>
      <c r="AS44" s="27">
        <f t="shared" ref="AS44:AS52" si="111">AS8-AI8</f>
        <v>1.8221452939698843</v>
      </c>
      <c r="AT44" s="27">
        <f t="shared" ref="AT44:AT52" si="112">AT8-AJ8</f>
        <v>0.95186637076745884</v>
      </c>
      <c r="AU44" s="27">
        <f t="shared" ref="AU44:AU52" si="113">AU8-AK8</f>
        <v>7.2818506800143012</v>
      </c>
    </row>
    <row r="45" spans="1:47" x14ac:dyDescent="0.2">
      <c r="A45" t="str">
        <f>$A$9</f>
        <v>Professional occupations</v>
      </c>
      <c r="B45" s="27">
        <f t="shared" ref="B45:B54" si="114">G9-B9</f>
        <v>9.3095560963335942</v>
      </c>
      <c r="C45" s="27">
        <f t="shared" ref="C45:C54" si="115">H9-C9</f>
        <v>2.3388438417094317</v>
      </c>
      <c r="D45" s="27">
        <f t="shared" ref="D45:D54" si="116">I9-D9</f>
        <v>0.56537647241755451</v>
      </c>
      <c r="E45" s="27">
        <f t="shared" ref="E45:E54" si="117">J9-E9</f>
        <v>12.213776410460582</v>
      </c>
      <c r="F45" s="27"/>
      <c r="G45" s="27">
        <f t="shared" ref="G45:G54" si="118">L9-G9</f>
        <v>12.721353445891353</v>
      </c>
      <c r="H45" s="27">
        <f t="shared" ref="H45:H54" si="119">M9-H9</f>
        <v>3.6725382673191831</v>
      </c>
      <c r="I45" s="27">
        <f t="shared" ref="I45:I54" si="120">N9-I9</f>
        <v>-0.28191313030142773</v>
      </c>
      <c r="J45" s="27">
        <f t="shared" ref="J45:J54" si="121">O9-J9</f>
        <v>16.111978582909117</v>
      </c>
      <c r="K45" s="27"/>
      <c r="L45" s="27">
        <f t="shared" ref="L45:L54" si="122">L9-B9</f>
        <v>22.030909542224947</v>
      </c>
      <c r="M45" s="27">
        <f t="shared" ref="M45:M54" si="123">M9-C9</f>
        <v>6.0113821090286148</v>
      </c>
      <c r="N45" s="27">
        <f t="shared" ref="N45:N54" si="124">N9-D9</f>
        <v>0.28346334211612678</v>
      </c>
      <c r="O45" s="27">
        <f t="shared" ref="O45:O54" si="125">O9-E9</f>
        <v>28.325754993369699</v>
      </c>
      <c r="Q45" t="str">
        <f>$A$9</f>
        <v>Professional occupations</v>
      </c>
      <c r="R45" s="27">
        <f t="shared" ref="R45:R52" si="126">W9-R9</f>
        <v>5.0774426720280239</v>
      </c>
      <c r="S45" s="27">
        <f t="shared" si="96"/>
        <v>0.99183535654779131</v>
      </c>
      <c r="T45" s="27">
        <f t="shared" si="97"/>
        <v>-0.22986963957210094</v>
      </c>
      <c r="U45" s="27">
        <f t="shared" si="98"/>
        <v>5.8394083890037152</v>
      </c>
      <c r="V45" s="27"/>
      <c r="W45" s="27">
        <f t="shared" ref="W45:W52" si="127">AB9-W9</f>
        <v>4.9398836902994532</v>
      </c>
      <c r="X45" s="27">
        <f t="shared" si="99"/>
        <v>0.86203133094986395</v>
      </c>
      <c r="Y45" s="27">
        <f t="shared" si="100"/>
        <v>-0.55491901692012124</v>
      </c>
      <c r="Z45" s="27">
        <f t="shared" si="101"/>
        <v>5.2469960043292048</v>
      </c>
      <c r="AA45" s="27"/>
      <c r="AB45" s="27">
        <f t="shared" ref="AB45:AB52" si="128">AB9-R9</f>
        <v>10.017326362327477</v>
      </c>
      <c r="AC45" s="27">
        <f t="shared" si="102"/>
        <v>1.8538666874976553</v>
      </c>
      <c r="AD45" s="27">
        <f t="shared" si="103"/>
        <v>-0.78478865649222218</v>
      </c>
      <c r="AE45" s="27">
        <f t="shared" si="104"/>
        <v>11.08640439333292</v>
      </c>
      <c r="AG45" t="str">
        <f>$A$9</f>
        <v>Professional occupations</v>
      </c>
      <c r="AH45" s="27">
        <f t="shared" ref="AH45:AH52" si="129">AM9-AH9</f>
        <v>4.2321134243055809</v>
      </c>
      <c r="AI45" s="27">
        <f t="shared" si="105"/>
        <v>1.3470084851616395</v>
      </c>
      <c r="AJ45" s="27">
        <f t="shared" si="106"/>
        <v>0.79524611198965989</v>
      </c>
      <c r="AK45" s="27">
        <f t="shared" si="107"/>
        <v>6.3743680214568812</v>
      </c>
      <c r="AL45" s="27"/>
      <c r="AM45" s="27">
        <f t="shared" ref="AM45:AM52" si="130">AR9-AM9</f>
        <v>7.7814697555919103</v>
      </c>
      <c r="AN45" s="27">
        <f t="shared" si="108"/>
        <v>2.81050693636932</v>
      </c>
      <c r="AO45" s="27">
        <f t="shared" si="109"/>
        <v>0.27300588661869529</v>
      </c>
      <c r="AP45" s="27">
        <f t="shared" si="110"/>
        <v>10.864982578579927</v>
      </c>
      <c r="AQ45" s="27"/>
      <c r="AR45" s="27">
        <f t="shared" ref="AR45:AR52" si="131">AR9-AH9</f>
        <v>12.013583179897491</v>
      </c>
      <c r="AS45" s="27">
        <f t="shared" si="111"/>
        <v>4.1575154215309595</v>
      </c>
      <c r="AT45" s="27">
        <f t="shared" si="112"/>
        <v>1.0682519986083552</v>
      </c>
      <c r="AU45" s="27">
        <f t="shared" si="113"/>
        <v>17.239350600036808</v>
      </c>
    </row>
    <row r="46" spans="1:47" x14ac:dyDescent="0.2">
      <c r="A46" t="str">
        <f>$A$10</f>
        <v>Associate professional occupations</v>
      </c>
      <c r="B46" s="27">
        <f t="shared" si="114"/>
        <v>4.8477373322854582</v>
      </c>
      <c r="C46" s="27">
        <f t="shared" si="115"/>
        <v>1.3094816390877693</v>
      </c>
      <c r="D46" s="27">
        <f t="shared" si="116"/>
        <v>0.53161808507082586</v>
      </c>
      <c r="E46" s="27">
        <f t="shared" si="117"/>
        <v>6.6888370564440578</v>
      </c>
      <c r="F46" s="27"/>
      <c r="G46" s="27">
        <f t="shared" si="118"/>
        <v>1.3629473970811787</v>
      </c>
      <c r="H46" s="27">
        <f t="shared" si="119"/>
        <v>0.91979868423949007</v>
      </c>
      <c r="I46" s="27">
        <f t="shared" si="120"/>
        <v>-8.054970504061032E-2</v>
      </c>
      <c r="J46" s="27">
        <f t="shared" si="121"/>
        <v>2.2021963762800567</v>
      </c>
      <c r="K46" s="27"/>
      <c r="L46" s="27">
        <f t="shared" si="122"/>
        <v>6.210684729366637</v>
      </c>
      <c r="M46" s="27">
        <f t="shared" si="123"/>
        <v>2.2292803233272593</v>
      </c>
      <c r="N46" s="27">
        <f t="shared" si="124"/>
        <v>0.45106838003021554</v>
      </c>
      <c r="O46" s="27">
        <f t="shared" si="125"/>
        <v>8.8910334327241145</v>
      </c>
      <c r="Q46" t="str">
        <f>$A$10</f>
        <v>Associate professional occupations</v>
      </c>
      <c r="R46" s="27">
        <f t="shared" si="126"/>
        <v>2.6865309501794172</v>
      </c>
      <c r="S46" s="27">
        <f t="shared" si="96"/>
        <v>0.76724348869289472</v>
      </c>
      <c r="T46" s="27">
        <f t="shared" si="97"/>
        <v>0.1526392109372674</v>
      </c>
      <c r="U46" s="27">
        <f t="shared" si="98"/>
        <v>3.6064136498095785</v>
      </c>
      <c r="V46" s="27"/>
      <c r="W46" s="27">
        <f>AB10-W10</f>
        <v>-1.1457810113237059</v>
      </c>
      <c r="X46" s="27">
        <f t="shared" si="99"/>
        <v>-0.1389844524812851</v>
      </c>
      <c r="Y46" s="27">
        <f t="shared" si="100"/>
        <v>-0.28190757318161053</v>
      </c>
      <c r="Z46" s="27">
        <f t="shared" si="101"/>
        <v>-1.5666730369866038</v>
      </c>
      <c r="AA46" s="27"/>
      <c r="AB46" s="27">
        <f t="shared" si="128"/>
        <v>1.5407499388557113</v>
      </c>
      <c r="AC46" s="27">
        <f t="shared" si="102"/>
        <v>0.62825903621160961</v>
      </c>
      <c r="AD46" s="27">
        <f t="shared" si="103"/>
        <v>-0.12926836224434313</v>
      </c>
      <c r="AE46" s="27">
        <f t="shared" si="104"/>
        <v>2.0397406128229747</v>
      </c>
      <c r="AG46" t="str">
        <f>$A$10</f>
        <v>Associate professional occupations</v>
      </c>
      <c r="AH46" s="27">
        <f t="shared" si="129"/>
        <v>2.1612063821060215</v>
      </c>
      <c r="AI46" s="27">
        <f t="shared" si="105"/>
        <v>0.54223815039487366</v>
      </c>
      <c r="AJ46" s="27">
        <f t="shared" si="106"/>
        <v>0.37897887413355713</v>
      </c>
      <c r="AK46" s="27">
        <f t="shared" si="107"/>
        <v>3.0824234066344474</v>
      </c>
      <c r="AL46" s="27"/>
      <c r="AM46" s="27">
        <f t="shared" si="130"/>
        <v>2.5087284084049113</v>
      </c>
      <c r="AN46" s="27">
        <f t="shared" si="108"/>
        <v>1.0587831367207707</v>
      </c>
      <c r="AO46" s="27">
        <f t="shared" si="109"/>
        <v>0.20135786814099799</v>
      </c>
      <c r="AP46" s="27">
        <f t="shared" si="110"/>
        <v>3.7688694132666818</v>
      </c>
      <c r="AQ46" s="27"/>
      <c r="AR46" s="27">
        <f t="shared" si="131"/>
        <v>4.6699347905109327</v>
      </c>
      <c r="AS46" s="27">
        <f t="shared" si="111"/>
        <v>1.6010212871156444</v>
      </c>
      <c r="AT46" s="27">
        <f t="shared" si="112"/>
        <v>0.58033674227455512</v>
      </c>
      <c r="AU46" s="27">
        <f t="shared" si="113"/>
        <v>6.8512928199011291</v>
      </c>
    </row>
    <row r="47" spans="1:47" x14ac:dyDescent="0.2">
      <c r="A47" t="str">
        <f>$A$11</f>
        <v>Administrative and secretarial occupations</v>
      </c>
      <c r="B47" s="27">
        <f t="shared" si="114"/>
        <v>-0.31383011083146783</v>
      </c>
      <c r="C47" s="27">
        <f t="shared" si="115"/>
        <v>-0.93123247957593946</v>
      </c>
      <c r="D47" s="27">
        <f t="shared" si="116"/>
        <v>-7.3959793603205926E-2</v>
      </c>
      <c r="E47" s="27">
        <f t="shared" si="117"/>
        <v>-1.3190223840106086</v>
      </c>
      <c r="F47" s="27"/>
      <c r="G47" s="27">
        <f t="shared" si="118"/>
        <v>-3.4073000523803216</v>
      </c>
      <c r="H47" s="27">
        <f t="shared" si="119"/>
        <v>-1.9564551764253828</v>
      </c>
      <c r="I47" s="27">
        <f t="shared" si="120"/>
        <v>-6.0202778708016824E-2</v>
      </c>
      <c r="J47" s="27">
        <f t="shared" si="121"/>
        <v>-5.4239580075137184</v>
      </c>
      <c r="K47" s="27"/>
      <c r="L47" s="27">
        <f t="shared" si="122"/>
        <v>-3.7211301632117895</v>
      </c>
      <c r="M47" s="27">
        <f t="shared" si="123"/>
        <v>-2.8876876560013223</v>
      </c>
      <c r="N47" s="27">
        <f t="shared" si="124"/>
        <v>-0.13416257231122275</v>
      </c>
      <c r="O47" s="27">
        <f t="shared" si="125"/>
        <v>-6.7429803915243269</v>
      </c>
      <c r="Q47" t="str">
        <f>$A$11</f>
        <v>Administrative and secretarial occupations</v>
      </c>
      <c r="R47" s="27">
        <f t="shared" si="126"/>
        <v>1.1698678755326437</v>
      </c>
      <c r="S47" s="27">
        <f t="shared" si="96"/>
        <v>0.54477215148717484</v>
      </c>
      <c r="T47" s="27">
        <f t="shared" si="97"/>
        <v>-5.1230608249502263E-2</v>
      </c>
      <c r="U47" s="27">
        <f t="shared" si="98"/>
        <v>1.6634094187703177</v>
      </c>
      <c r="V47" s="27"/>
      <c r="W47" s="27">
        <f t="shared" si="127"/>
        <v>1.2623685524806447</v>
      </c>
      <c r="X47" s="27">
        <f t="shared" si="99"/>
        <v>0.31287985344341518</v>
      </c>
      <c r="Y47" s="27">
        <f t="shared" si="100"/>
        <v>0.15908250869504986</v>
      </c>
      <c r="Z47" s="27">
        <f t="shared" si="101"/>
        <v>1.734330914619111</v>
      </c>
      <c r="AA47" s="27"/>
      <c r="AB47" s="27">
        <f t="shared" si="128"/>
        <v>2.4322364280132884</v>
      </c>
      <c r="AC47" s="27">
        <f t="shared" si="102"/>
        <v>0.85765200493059002</v>
      </c>
      <c r="AD47" s="27">
        <f t="shared" si="103"/>
        <v>0.1078519004455476</v>
      </c>
      <c r="AE47" s="27">
        <f t="shared" si="104"/>
        <v>3.3977403333894287</v>
      </c>
      <c r="AG47" t="str">
        <f>$A$11</f>
        <v>Administrative and secretarial occupations</v>
      </c>
      <c r="AH47" s="27">
        <f t="shared" si="129"/>
        <v>-1.4836979863641204</v>
      </c>
      <c r="AI47" s="27">
        <f t="shared" si="105"/>
        <v>-1.476004631063109</v>
      </c>
      <c r="AJ47" s="27">
        <f t="shared" si="106"/>
        <v>-2.2729185353703718E-2</v>
      </c>
      <c r="AK47" s="27">
        <f t="shared" si="107"/>
        <v>-2.9824318027809298</v>
      </c>
      <c r="AL47" s="27"/>
      <c r="AM47" s="27">
        <f t="shared" si="130"/>
        <v>-4.6696686048609806</v>
      </c>
      <c r="AN47" s="27">
        <f t="shared" si="108"/>
        <v>-2.2693350298688078</v>
      </c>
      <c r="AO47" s="27">
        <f t="shared" si="109"/>
        <v>-0.21928528740306574</v>
      </c>
      <c r="AP47" s="27">
        <f>AU11-AP11</f>
        <v>-7.1582889221328614</v>
      </c>
      <c r="AQ47" s="27"/>
      <c r="AR47" s="27">
        <f t="shared" si="131"/>
        <v>-6.153366591225101</v>
      </c>
      <c r="AS47" s="27">
        <f t="shared" si="111"/>
        <v>-3.7453396609319167</v>
      </c>
      <c r="AT47" s="27">
        <f t="shared" si="112"/>
        <v>-0.24201447275676946</v>
      </c>
      <c r="AU47" s="27">
        <f t="shared" si="113"/>
        <v>-10.140720724913791</v>
      </c>
    </row>
    <row r="48" spans="1:47" x14ac:dyDescent="0.2">
      <c r="A48" t="str">
        <f>$A$12</f>
        <v>Skilled trades occupations</v>
      </c>
      <c r="B48" s="27">
        <f t="shared" si="114"/>
        <v>-4.1893044747341115</v>
      </c>
      <c r="C48" s="27">
        <f t="shared" si="115"/>
        <v>-1.0336029118575292</v>
      </c>
      <c r="D48" s="27">
        <f t="shared" si="116"/>
        <v>-4.7841325485606738</v>
      </c>
      <c r="E48" s="27">
        <f t="shared" si="117"/>
        <v>-10.007039935152321</v>
      </c>
      <c r="F48" s="27"/>
      <c r="G48" s="27">
        <f t="shared" si="118"/>
        <v>-4.2734063061848673</v>
      </c>
      <c r="H48" s="27">
        <f t="shared" si="119"/>
        <v>0.45573525626057076</v>
      </c>
      <c r="I48" s="27">
        <f t="shared" si="120"/>
        <v>0.6229774893033504</v>
      </c>
      <c r="J48" s="27">
        <f t="shared" si="121"/>
        <v>-3.1946935606209408</v>
      </c>
      <c r="K48" s="27"/>
      <c r="L48" s="27">
        <f t="shared" si="122"/>
        <v>-8.4627107809189788</v>
      </c>
      <c r="M48" s="27">
        <f t="shared" si="123"/>
        <v>-0.57786765559695841</v>
      </c>
      <c r="N48" s="27">
        <f t="shared" si="124"/>
        <v>-4.1611550592573234</v>
      </c>
      <c r="O48" s="27">
        <f t="shared" si="125"/>
        <v>-13.201733495773261</v>
      </c>
      <c r="Q48" t="str">
        <f>$A$12</f>
        <v>Skilled trades occupations</v>
      </c>
      <c r="R48" s="27">
        <f t="shared" si="126"/>
        <v>-4.1598555887823458</v>
      </c>
      <c r="S48" s="27">
        <f t="shared" si="96"/>
        <v>-0.74995653081120528</v>
      </c>
      <c r="T48" s="27">
        <f t="shared" si="97"/>
        <v>-4.7206891086756553</v>
      </c>
      <c r="U48" s="27">
        <f t="shared" si="98"/>
        <v>-9.6305012282692033</v>
      </c>
      <c r="V48" s="27"/>
      <c r="W48" s="27">
        <f t="shared" si="127"/>
        <v>-4.5053930527829813</v>
      </c>
      <c r="X48" s="27">
        <f t="shared" si="99"/>
        <v>0.329073722252748</v>
      </c>
      <c r="Y48" s="27">
        <f t="shared" si="100"/>
        <v>4.2409649883387246E-2</v>
      </c>
      <c r="Z48" s="27">
        <f t="shared" si="101"/>
        <v>-4.1339096806468447</v>
      </c>
      <c r="AA48" s="27"/>
      <c r="AB48" s="27">
        <f t="shared" si="128"/>
        <v>-8.6652486415653271</v>
      </c>
      <c r="AC48" s="27">
        <f t="shared" si="102"/>
        <v>-0.42088280855845728</v>
      </c>
      <c r="AD48" s="27">
        <f t="shared" si="103"/>
        <v>-4.678279458792268</v>
      </c>
      <c r="AE48" s="27">
        <f t="shared" si="104"/>
        <v>-13.764410908916048</v>
      </c>
      <c r="AG48" t="str">
        <f>$A$12</f>
        <v>Skilled trades occupations</v>
      </c>
      <c r="AH48" s="27">
        <f t="shared" si="129"/>
        <v>-2.9448885951788295E-2</v>
      </c>
      <c r="AI48" s="27">
        <f t="shared" si="105"/>
        <v>-0.28364638104632345</v>
      </c>
      <c r="AJ48" s="27">
        <f t="shared" si="106"/>
        <v>-6.344343988501655E-2</v>
      </c>
      <c r="AK48" s="27">
        <f t="shared" si="107"/>
        <v>-0.37653870688312807</v>
      </c>
      <c r="AL48" s="27"/>
      <c r="AM48" s="27">
        <f t="shared" si="130"/>
        <v>0.23198674659813134</v>
      </c>
      <c r="AN48" s="27">
        <f t="shared" si="108"/>
        <v>0.12666153400782409</v>
      </c>
      <c r="AO48" s="27">
        <f t="shared" si="109"/>
        <v>0.58056783941996426</v>
      </c>
      <c r="AP48" s="27">
        <f t="shared" si="110"/>
        <v>0.93921612002591992</v>
      </c>
      <c r="AQ48" s="27"/>
      <c r="AR48" s="27">
        <f t="shared" si="131"/>
        <v>0.20253786064634305</v>
      </c>
      <c r="AS48" s="27">
        <f t="shared" si="111"/>
        <v>-0.15698484703849935</v>
      </c>
      <c r="AT48" s="27">
        <f t="shared" si="112"/>
        <v>0.51712439953494771</v>
      </c>
      <c r="AU48" s="27">
        <f t="shared" si="113"/>
        <v>0.56267741314279185</v>
      </c>
    </row>
    <row r="49" spans="1:47" x14ac:dyDescent="0.2">
      <c r="A49" t="str">
        <f>$A$13</f>
        <v>Caring, leisure and other service occupations</v>
      </c>
      <c r="B49" s="27">
        <f t="shared" si="114"/>
        <v>-1.3858721370196676</v>
      </c>
      <c r="C49" s="27">
        <f t="shared" si="115"/>
        <v>-2.1534408795165305</v>
      </c>
      <c r="D49" s="27">
        <f t="shared" si="116"/>
        <v>0.50806860639359641</v>
      </c>
      <c r="E49" s="27">
        <f t="shared" si="117"/>
        <v>-3.0312444101426053</v>
      </c>
      <c r="F49" s="27"/>
      <c r="G49" s="27">
        <f t="shared" si="118"/>
        <v>3.3829156456623899</v>
      </c>
      <c r="H49" s="27">
        <f t="shared" si="119"/>
        <v>1.3378761305753528</v>
      </c>
      <c r="I49" s="27">
        <f t="shared" si="120"/>
        <v>0.18124177162323907</v>
      </c>
      <c r="J49" s="27">
        <f t="shared" si="121"/>
        <v>4.902033547860988</v>
      </c>
      <c r="K49" s="27"/>
      <c r="L49" s="27">
        <f t="shared" si="122"/>
        <v>1.9970435086427223</v>
      </c>
      <c r="M49" s="27">
        <f t="shared" si="123"/>
        <v>-0.8155647489411777</v>
      </c>
      <c r="N49" s="27">
        <f t="shared" si="124"/>
        <v>0.68931037801683548</v>
      </c>
      <c r="O49" s="27">
        <f t="shared" si="125"/>
        <v>1.8707891377183827</v>
      </c>
      <c r="Q49" t="str">
        <f>$A$13</f>
        <v>Caring, leisure and other service occupations</v>
      </c>
      <c r="R49" s="27">
        <f t="shared" si="126"/>
        <v>0.16327366590464276</v>
      </c>
      <c r="S49" s="27">
        <f t="shared" si="96"/>
        <v>0.10523508142356652</v>
      </c>
      <c r="T49" s="27">
        <f t="shared" si="97"/>
        <v>-6.9473708042926408E-2</v>
      </c>
      <c r="U49" s="27">
        <f t="shared" si="98"/>
        <v>0.19903503928528288</v>
      </c>
      <c r="V49" s="27"/>
      <c r="W49" s="27">
        <f t="shared" si="127"/>
        <v>1.2468764065590445</v>
      </c>
      <c r="X49" s="27">
        <f t="shared" si="99"/>
        <v>0.50158981643789735</v>
      </c>
      <c r="Y49" s="27">
        <f t="shared" si="100"/>
        <v>0.28185702084387243</v>
      </c>
      <c r="Z49" s="27">
        <f t="shared" si="101"/>
        <v>2.0303232438408152</v>
      </c>
      <c r="AA49" s="27"/>
      <c r="AB49" s="27">
        <f t="shared" si="128"/>
        <v>1.4101500724636873</v>
      </c>
      <c r="AC49" s="27">
        <f t="shared" si="102"/>
        <v>0.60682489786146387</v>
      </c>
      <c r="AD49" s="27">
        <f t="shared" si="103"/>
        <v>0.21238331280094602</v>
      </c>
      <c r="AE49" s="27">
        <f t="shared" si="104"/>
        <v>2.2293582831260981</v>
      </c>
      <c r="AG49" t="str">
        <f>$A$13</f>
        <v>Caring, leisure and other service occupations</v>
      </c>
      <c r="AH49" s="27">
        <f t="shared" si="129"/>
        <v>-1.5491458029243059</v>
      </c>
      <c r="AI49" s="27">
        <f t="shared" si="105"/>
        <v>-2.2586759609400868</v>
      </c>
      <c r="AJ49" s="27">
        <f t="shared" si="106"/>
        <v>0.57754231443652104</v>
      </c>
      <c r="AK49" s="27">
        <f t="shared" si="107"/>
        <v>-3.2302794494278686</v>
      </c>
      <c r="AL49" s="27"/>
      <c r="AM49" s="27">
        <f t="shared" si="130"/>
        <v>2.1360392391033578</v>
      </c>
      <c r="AN49" s="27">
        <f t="shared" si="108"/>
        <v>0.83628631413744436</v>
      </c>
      <c r="AO49" s="27">
        <f t="shared" si="109"/>
        <v>-0.10061524922063247</v>
      </c>
      <c r="AP49" s="27">
        <f t="shared" si="110"/>
        <v>2.8717103040201621</v>
      </c>
      <c r="AQ49" s="27"/>
      <c r="AR49" s="27">
        <f t="shared" si="131"/>
        <v>0.58689343617905188</v>
      </c>
      <c r="AS49" s="27">
        <f t="shared" si="111"/>
        <v>-1.4223896468026425</v>
      </c>
      <c r="AT49" s="27">
        <f t="shared" si="112"/>
        <v>0.47692706521588857</v>
      </c>
      <c r="AU49" s="27">
        <f t="shared" si="113"/>
        <v>-0.35856914540770646</v>
      </c>
    </row>
    <row r="50" spans="1:47" x14ac:dyDescent="0.2">
      <c r="A50" t="str">
        <f>$A$14</f>
        <v>Sales and customer service occupations</v>
      </c>
      <c r="B50" s="27">
        <f t="shared" si="114"/>
        <v>-0.88656546444388162</v>
      </c>
      <c r="C50" s="27">
        <f t="shared" si="115"/>
        <v>-0.58169318904234757</v>
      </c>
      <c r="D50" s="27">
        <f t="shared" si="116"/>
        <v>-1.0639940484752308</v>
      </c>
      <c r="E50" s="27">
        <f t="shared" si="117"/>
        <v>-2.5322527019614611</v>
      </c>
      <c r="F50" s="27"/>
      <c r="G50" s="27">
        <f t="shared" si="118"/>
        <v>0.42237161562578152</v>
      </c>
      <c r="H50" s="27">
        <f t="shared" si="119"/>
        <v>0.34842202069197725</v>
      </c>
      <c r="I50" s="27">
        <f t="shared" si="120"/>
        <v>-0.38616278073235732</v>
      </c>
      <c r="J50" s="27">
        <f t="shared" si="121"/>
        <v>0.38463085558539944</v>
      </c>
      <c r="K50" s="27"/>
      <c r="L50" s="27">
        <f t="shared" si="122"/>
        <v>-0.46419384881810011</v>
      </c>
      <c r="M50" s="27">
        <f t="shared" si="123"/>
        <v>-0.23327116835037032</v>
      </c>
      <c r="N50" s="27">
        <f t="shared" si="124"/>
        <v>-1.4501568292075881</v>
      </c>
      <c r="O50" s="27">
        <f t="shared" si="125"/>
        <v>-2.1476218463760617</v>
      </c>
      <c r="Q50" t="str">
        <f>$A$14</f>
        <v>Sales and customer service occupations</v>
      </c>
      <c r="R50" s="27">
        <f t="shared" si="126"/>
        <v>0.15952401378018877</v>
      </c>
      <c r="S50" s="27">
        <f t="shared" si="96"/>
        <v>0.65244622031485466</v>
      </c>
      <c r="T50" s="27">
        <f t="shared" si="97"/>
        <v>-0.60353988050267415</v>
      </c>
      <c r="U50" s="27">
        <f t="shared" si="98"/>
        <v>0.2084303535923695</v>
      </c>
      <c r="V50" s="27"/>
      <c r="W50" s="27">
        <f t="shared" si="127"/>
        <v>1.3108446663145603</v>
      </c>
      <c r="X50" s="27">
        <f t="shared" si="99"/>
        <v>0.55785387007872078</v>
      </c>
      <c r="Y50" s="27">
        <f t="shared" si="100"/>
        <v>-0.2055801858648264</v>
      </c>
      <c r="Z50" s="27">
        <f t="shared" si="101"/>
        <v>1.663118350528455</v>
      </c>
      <c r="AA50" s="27"/>
      <c r="AB50" s="27">
        <f t="shared" si="128"/>
        <v>1.4703686800947491</v>
      </c>
      <c r="AC50" s="27">
        <f t="shared" si="102"/>
        <v>1.2103000903935754</v>
      </c>
      <c r="AD50" s="27">
        <f t="shared" si="103"/>
        <v>-0.80912006636750056</v>
      </c>
      <c r="AE50" s="27">
        <f t="shared" si="104"/>
        <v>1.8715487041208245</v>
      </c>
      <c r="AG50" t="str">
        <f>$A$14</f>
        <v>Sales and customer service occupations</v>
      </c>
      <c r="AH50" s="27">
        <f t="shared" si="129"/>
        <v>-1.0460894782240775</v>
      </c>
      <c r="AI50" s="27">
        <f t="shared" si="105"/>
        <v>-1.2341394093572031</v>
      </c>
      <c r="AJ50" s="27">
        <f t="shared" si="106"/>
        <v>-0.46045416797255811</v>
      </c>
      <c r="AK50" s="27">
        <f t="shared" si="107"/>
        <v>-2.7406830555538413</v>
      </c>
      <c r="AL50" s="27"/>
      <c r="AM50" s="27">
        <f t="shared" si="130"/>
        <v>-0.88847305068877436</v>
      </c>
      <c r="AN50" s="27">
        <f t="shared" si="108"/>
        <v>-0.20943184938673554</v>
      </c>
      <c r="AO50" s="27">
        <f t="shared" si="109"/>
        <v>-0.18058259486753137</v>
      </c>
      <c r="AP50" s="27">
        <f t="shared" si="110"/>
        <v>-1.2784874949430396</v>
      </c>
      <c r="AQ50" s="27"/>
      <c r="AR50" s="27">
        <f t="shared" si="131"/>
        <v>-1.9345625289128519</v>
      </c>
      <c r="AS50" s="27">
        <f t="shared" si="111"/>
        <v>-1.4435712587439387</v>
      </c>
      <c r="AT50" s="27">
        <f t="shared" si="112"/>
        <v>-0.64103676284008948</v>
      </c>
      <c r="AU50" s="27">
        <f t="shared" si="113"/>
        <v>-4.0191705504968809</v>
      </c>
    </row>
    <row r="51" spans="1:47" x14ac:dyDescent="0.2">
      <c r="A51" t="str">
        <f>$A$15</f>
        <v>Process, plant and machine operatives</v>
      </c>
      <c r="B51" s="27">
        <f t="shared" si="114"/>
        <v>-4.0673558921185382</v>
      </c>
      <c r="C51" s="27">
        <f t="shared" si="115"/>
        <v>0.1122224255691604</v>
      </c>
      <c r="D51" s="27">
        <f t="shared" si="116"/>
        <v>-1.4356232187327276</v>
      </c>
      <c r="E51" s="27">
        <f t="shared" si="117"/>
        <v>-5.3907566852821027</v>
      </c>
      <c r="F51" s="27"/>
      <c r="G51" s="27">
        <f t="shared" si="118"/>
        <v>-0.50859779617288225</v>
      </c>
      <c r="H51" s="27">
        <f t="shared" si="119"/>
        <v>1.5626665959370953</v>
      </c>
      <c r="I51" s="27">
        <f t="shared" si="120"/>
        <v>0.83345636575245852</v>
      </c>
      <c r="J51" s="27">
        <f t="shared" si="121"/>
        <v>1.8875251655166707</v>
      </c>
      <c r="K51" s="27"/>
      <c r="L51" s="27">
        <f t="shared" si="122"/>
        <v>-4.5759536882914205</v>
      </c>
      <c r="M51" s="27">
        <f t="shared" si="123"/>
        <v>1.6748890215062557</v>
      </c>
      <c r="N51" s="27">
        <f t="shared" si="124"/>
        <v>-0.60216685298026906</v>
      </c>
      <c r="O51" s="27">
        <f t="shared" si="125"/>
        <v>-3.503231519765432</v>
      </c>
      <c r="Q51" t="str">
        <f>$A$15</f>
        <v>Process, plant and machine operatives</v>
      </c>
      <c r="R51" s="27">
        <f t="shared" si="126"/>
        <v>-3.5409340760768337</v>
      </c>
      <c r="S51" s="27">
        <f t="shared" si="96"/>
        <v>0.3489932442373278</v>
      </c>
      <c r="T51" s="27">
        <f t="shared" si="97"/>
        <v>-1.4580686117178718</v>
      </c>
      <c r="U51" s="27">
        <f t="shared" si="98"/>
        <v>-4.65000944355738</v>
      </c>
      <c r="V51" s="27"/>
      <c r="W51" s="27">
        <f t="shared" si="127"/>
        <v>-0.90845854568371465</v>
      </c>
      <c r="X51" s="27">
        <f t="shared" si="99"/>
        <v>0.61893100441830828</v>
      </c>
      <c r="Y51" s="27">
        <f t="shared" si="100"/>
        <v>0.81633148638185471</v>
      </c>
      <c r="Z51" s="27">
        <f t="shared" si="101"/>
        <v>0.52680394511644835</v>
      </c>
      <c r="AA51" s="27"/>
      <c r="AB51" s="27">
        <f t="shared" si="128"/>
        <v>-4.4493926217605484</v>
      </c>
      <c r="AC51" s="27">
        <f t="shared" si="102"/>
        <v>0.96792424865563609</v>
      </c>
      <c r="AD51" s="27">
        <f t="shared" si="103"/>
        <v>-0.64173712533601712</v>
      </c>
      <c r="AE51" s="27">
        <f t="shared" si="104"/>
        <v>-4.1232054984409316</v>
      </c>
      <c r="AG51" t="str">
        <f>$A$15</f>
        <v>Process, plant and machine operatives</v>
      </c>
      <c r="AH51" s="27">
        <f t="shared" si="129"/>
        <v>-0.52642181604169958</v>
      </c>
      <c r="AI51" s="27">
        <f t="shared" si="105"/>
        <v>-0.23677081866817162</v>
      </c>
      <c r="AJ51" s="27">
        <f t="shared" si="106"/>
        <v>2.2445392985147916E-2</v>
      </c>
      <c r="AK51" s="27">
        <f t="shared" si="107"/>
        <v>-0.74074724172472362</v>
      </c>
      <c r="AL51" s="27"/>
      <c r="AM51" s="27">
        <f t="shared" si="130"/>
        <v>0.39986074951081374</v>
      </c>
      <c r="AN51" s="27">
        <f t="shared" si="108"/>
        <v>0.94373559151879327</v>
      </c>
      <c r="AO51" s="27">
        <f t="shared" si="109"/>
        <v>1.7124879370605084E-2</v>
      </c>
      <c r="AP51" s="27">
        <f t="shared" si="110"/>
        <v>1.3607212204002126</v>
      </c>
      <c r="AQ51" s="27"/>
      <c r="AR51" s="27">
        <f t="shared" si="131"/>
        <v>-0.12656106653088584</v>
      </c>
      <c r="AS51" s="27">
        <f t="shared" si="111"/>
        <v>0.70696477285062165</v>
      </c>
      <c r="AT51" s="27">
        <f t="shared" si="112"/>
        <v>3.9570272355753E-2</v>
      </c>
      <c r="AU51" s="27">
        <f t="shared" si="113"/>
        <v>0.61997397867548898</v>
      </c>
    </row>
    <row r="52" spans="1:47" x14ac:dyDescent="0.2">
      <c r="A52" t="str">
        <f>$A$16</f>
        <v>Elementary occupations</v>
      </c>
      <c r="B52" s="27">
        <f t="shared" si="114"/>
        <v>-4.2909182870786502</v>
      </c>
      <c r="C52" s="27">
        <f t="shared" si="115"/>
        <v>-6.5250564681250651</v>
      </c>
      <c r="D52" s="27">
        <f t="shared" si="116"/>
        <v>-1.0527064375354609</v>
      </c>
      <c r="E52" s="27">
        <f t="shared" si="117"/>
        <v>-11.868681192739167</v>
      </c>
      <c r="F52" s="27"/>
      <c r="G52" s="27">
        <f t="shared" si="118"/>
        <v>-1.1006232837923022</v>
      </c>
      <c r="H52" s="27">
        <f t="shared" si="119"/>
        <v>-3.8362233671386718</v>
      </c>
      <c r="I52" s="27">
        <f t="shared" si="120"/>
        <v>0.62802840908307234</v>
      </c>
      <c r="J52" s="27">
        <f t="shared" si="121"/>
        <v>-4.3088182418479022</v>
      </c>
      <c r="K52" s="27"/>
      <c r="L52" s="27">
        <f t="shared" si="122"/>
        <v>-5.3915415708709524</v>
      </c>
      <c r="M52" s="27">
        <f t="shared" si="123"/>
        <v>-10.361279835263737</v>
      </c>
      <c r="N52" s="27">
        <f t="shared" si="124"/>
        <v>-0.42467802845238856</v>
      </c>
      <c r="O52" s="27">
        <f t="shared" si="125"/>
        <v>-16.17749943458707</v>
      </c>
      <c r="Q52" t="str">
        <f>$A$16</f>
        <v>Elementary occupations</v>
      </c>
      <c r="R52" s="27">
        <f t="shared" si="126"/>
        <v>-3.4900178233324084</v>
      </c>
      <c r="S52" s="27">
        <f t="shared" si="96"/>
        <v>-1.6921989070607939</v>
      </c>
      <c r="T52" s="27">
        <f t="shared" si="97"/>
        <v>-0.87807799891461968</v>
      </c>
      <c r="U52" s="27">
        <f t="shared" si="98"/>
        <v>-6.0602947293078202</v>
      </c>
      <c r="V52" s="27"/>
      <c r="W52" s="27">
        <f t="shared" si="127"/>
        <v>-0.67225813808675561</v>
      </c>
      <c r="X52" s="27">
        <f t="shared" si="99"/>
        <v>-0.91923011358373863</v>
      </c>
      <c r="Y52" s="27">
        <f t="shared" si="100"/>
        <v>0.62698461755137735</v>
      </c>
      <c r="Z52" s="27">
        <f t="shared" si="101"/>
        <v>-0.96450363411911511</v>
      </c>
      <c r="AA52" s="27"/>
      <c r="AB52" s="27">
        <f t="shared" si="128"/>
        <v>-4.162275961419164</v>
      </c>
      <c r="AC52" s="27">
        <f t="shared" si="102"/>
        <v>-2.6114290206445325</v>
      </c>
      <c r="AD52" s="27">
        <f t="shared" si="103"/>
        <v>-0.25109338136324233</v>
      </c>
      <c r="AE52" s="27">
        <f t="shared" si="104"/>
        <v>-7.0247983634269353</v>
      </c>
      <c r="AG52" t="str">
        <f>$A$16</f>
        <v>Elementary occupations</v>
      </c>
      <c r="AH52" s="27">
        <f t="shared" si="129"/>
        <v>-0.80090046374623203</v>
      </c>
      <c r="AI52" s="27">
        <f t="shared" si="105"/>
        <v>-4.8328575610642766</v>
      </c>
      <c r="AJ52" s="27">
        <f t="shared" si="106"/>
        <v>-0.17462843862083843</v>
      </c>
      <c r="AK52" s="27">
        <f t="shared" si="107"/>
        <v>-5.8083864634313471</v>
      </c>
      <c r="AL52" s="27"/>
      <c r="AM52" s="27">
        <f t="shared" si="130"/>
        <v>-0.42836514570557149</v>
      </c>
      <c r="AN52" s="27">
        <f t="shared" si="108"/>
        <v>-2.9169932535549297</v>
      </c>
      <c r="AO52" s="27">
        <f t="shared" si="109"/>
        <v>1.0437915316945379E-3</v>
      </c>
      <c r="AP52" s="27">
        <f t="shared" si="110"/>
        <v>-3.3443146077288084</v>
      </c>
      <c r="AQ52" s="27"/>
      <c r="AR52" s="27">
        <f t="shared" si="131"/>
        <v>-1.2292656094518035</v>
      </c>
      <c r="AS52" s="27">
        <f t="shared" si="111"/>
        <v>-7.7498508146192062</v>
      </c>
      <c r="AT52" s="27">
        <f t="shared" si="112"/>
        <v>-0.1735846470891439</v>
      </c>
      <c r="AU52" s="27">
        <f t="shared" si="113"/>
        <v>-9.1527010711601555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2.758785264880828</v>
      </c>
      <c r="C54" s="29">
        <f t="shared" si="115"/>
        <v>-5.5867216580386412</v>
      </c>
      <c r="D54" s="29">
        <f t="shared" si="116"/>
        <v>-6.8970636068422024</v>
      </c>
      <c r="E54" s="29">
        <f t="shared" si="117"/>
        <v>-9.7250000000000227</v>
      </c>
      <c r="F54" s="29"/>
      <c r="G54" s="29">
        <f t="shared" si="118"/>
        <v>12.102758262935538</v>
      </c>
      <c r="H54" s="29">
        <f t="shared" si="119"/>
        <v>4.2487219834789016</v>
      </c>
      <c r="I54" s="29">
        <f t="shared" si="120"/>
        <v>2.6735197535855661</v>
      </c>
      <c r="J54" s="29">
        <f t="shared" si="121"/>
        <v>19.025000000000034</v>
      </c>
      <c r="K54" s="29"/>
      <c r="L54" s="29">
        <f t="shared" si="122"/>
        <v>14.861543527816366</v>
      </c>
      <c r="M54" s="29">
        <f t="shared" si="123"/>
        <v>-1.3379996745597396</v>
      </c>
      <c r="N54" s="29">
        <f t="shared" si="124"/>
        <v>-4.2235438532566363</v>
      </c>
      <c r="O54" s="29">
        <f t="shared" si="125"/>
        <v>9.3000000000000114</v>
      </c>
      <c r="Q54" s="24" t="str">
        <f>$A$18</f>
        <v>All occupations</v>
      </c>
      <c r="R54" s="29">
        <f t="shared" ref="R54" si="132">W18-R18</f>
        <v>0.51158520684543873</v>
      </c>
      <c r="S54" s="29">
        <f t="shared" ref="S54" si="133">X18-S18</f>
        <v>1.7437731806004564</v>
      </c>
      <c r="T54" s="29">
        <f t="shared" ref="T54" si="134">Y18-T18</f>
        <v>-8.457484778336088</v>
      </c>
      <c r="U54" s="29">
        <f t="shared" ref="U54" si="135">Z18-U18</f>
        <v>-6.2021263908901858</v>
      </c>
      <c r="V54" s="29"/>
      <c r="W54" s="29">
        <f t="shared" ref="W54" si="136">AB18-W18</f>
        <v>1.8129258345807671</v>
      </c>
      <c r="X54" s="29">
        <f t="shared" ref="X54" si="137">AC18-X18</f>
        <v>3.1487165975088871</v>
      </c>
      <c r="Y54" s="29">
        <f t="shared" ref="Y54" si="138">AD18-Y18</f>
        <v>1.6564999590085137</v>
      </c>
      <c r="Z54" s="29">
        <f t="shared" ref="Z54" si="139">AE18-Z18</f>
        <v>6.6181423910981323</v>
      </c>
      <c r="AA54" s="29"/>
      <c r="AB54" s="29">
        <f t="shared" ref="AB54" si="140">AB18-R18</f>
        <v>2.3245110414262058</v>
      </c>
      <c r="AC54" s="29">
        <f t="shared" ref="AC54" si="141">AC18-S18</f>
        <v>4.8924897781093435</v>
      </c>
      <c r="AD54" s="29">
        <f t="shared" ref="AD54" si="142">AD18-T18</f>
        <v>-6.8009848193275744</v>
      </c>
      <c r="AE54" s="29">
        <f t="shared" ref="AE54" si="143">AE18-U18</f>
        <v>0.41601600020794649</v>
      </c>
      <c r="AG54" s="24" t="str">
        <f>$A$18</f>
        <v>All occupations</v>
      </c>
      <c r="AH54" s="29">
        <f t="shared" ref="AH54" si="144">AM18-AH18</f>
        <v>2.247200058035375</v>
      </c>
      <c r="AI54" s="29">
        <f t="shared" ref="AI54" si="145">AN18-AI18</f>
        <v>-7.3304948386391118</v>
      </c>
      <c r="AJ54" s="29">
        <f t="shared" ref="AJ54" si="146">AO18-AJ18</f>
        <v>1.560421171493914</v>
      </c>
      <c r="AK54" s="29">
        <f t="shared" ref="AK54" si="147">AP18-AK18</f>
        <v>-3.5228736091098085</v>
      </c>
      <c r="AL54" s="29"/>
      <c r="AM54" s="29">
        <f t="shared" ref="AM54" si="148">AR18-AM18</f>
        <v>10.289832428354757</v>
      </c>
      <c r="AN54" s="29">
        <f t="shared" ref="AN54" si="149">AS18-AN18</f>
        <v>1.1000053859700216</v>
      </c>
      <c r="AO54" s="29">
        <f t="shared" ref="AO54" si="150">AT18-AO18</f>
        <v>1.0170197945770383</v>
      </c>
      <c r="AP54" s="29">
        <f t="shared" ref="AP54" si="151">AU18-AP18</f>
        <v>12.406857608901817</v>
      </c>
      <c r="AQ54" s="29"/>
      <c r="AR54" s="29">
        <f t="shared" ref="AR54" si="152">AR18-AH18</f>
        <v>12.537032486390132</v>
      </c>
      <c r="AS54" s="29">
        <f t="shared" ref="AS54" si="153">AS18-AI18</f>
        <v>-6.2304894526690902</v>
      </c>
      <c r="AT54" s="29">
        <f t="shared" ref="AT54" si="154">AT18-AJ18</f>
        <v>2.5774409660709523</v>
      </c>
      <c r="AU54" s="29">
        <f t="shared" ref="AU54" si="155">AU18-AK18</f>
        <v>8.883983999792008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York and North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-0.43361644770489871</v>
      </c>
      <c r="N7" s="91">
        <f>'Occ T2'!I180</f>
        <v>0.28088627274531763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-3.7847691184103138</v>
      </c>
      <c r="N9" s="91">
        <f>'Occ T2'!I178</f>
        <v>-0.38011724909875477</v>
      </c>
    </row>
    <row r="10" spans="1:14" x14ac:dyDescent="0.2">
      <c r="L10" s="91" t="str">
        <f>'Occ T3'!A48</f>
        <v>91 Elementary trades and related occupations</v>
      </c>
      <c r="M10" s="91">
        <f>'Occ T2'!H177</f>
        <v>-6.0033678404597506</v>
      </c>
      <c r="N10" s="91">
        <f>'Occ T2'!I177</f>
        <v>-1.8938014032877093</v>
      </c>
    </row>
    <row r="11" spans="1:14" x14ac:dyDescent="0.2">
      <c r="L11" s="114" t="str">
        <f>"["&amp;'Occ T3'!A47&amp;"]"</f>
        <v>[Elementary occupations]</v>
      </c>
      <c r="M11" s="91">
        <f>'Occ T1'!H88</f>
        <v>-4.1516707389512071</v>
      </c>
      <c r="N11" s="91">
        <f>'Occ T1'!I88</f>
        <v>-0.59580845292890317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-3.3403796018535492</v>
      </c>
      <c r="N13" s="91">
        <f>'Occ T2'!I176</f>
        <v>0.12560918193149639</v>
      </c>
    </row>
    <row r="14" spans="1:14" x14ac:dyDescent="0.2">
      <c r="L14" s="91" t="str">
        <f>'Occ T3'!A44</f>
        <v>81 Process, plant and machine operatives</v>
      </c>
      <c r="M14" s="91">
        <f>'Occ T2'!H175</f>
        <v>-3.2510419268144131</v>
      </c>
      <c r="N14" s="91">
        <f>'Occ T2'!I175</f>
        <v>0.69240946483823951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-3.2959234351325306</v>
      </c>
      <c r="N15" s="91">
        <f>'Occ T1'!I87</f>
        <v>0.41365079020148077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1.1546433076759177</v>
      </c>
      <c r="N17" s="91">
        <f>'Occ T2'!I174</f>
        <v>2.8171023791400795</v>
      </c>
    </row>
    <row r="18" spans="12:14" x14ac:dyDescent="0.2">
      <c r="L18" s="91" t="str">
        <f>'Occ T3'!A40</f>
        <v>71 Sales occupations</v>
      </c>
      <c r="M18" s="91">
        <f>'Occ T2'!H173</f>
        <v>-1.909285606564548</v>
      </c>
      <c r="N18" s="91">
        <f>'Occ T2'!I173</f>
        <v>-0.94374295988470802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-1.2830615400403755</v>
      </c>
      <c r="N19" s="91">
        <f>'Occ T1'!I86</f>
        <v>6.7222698505742251E-2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1.8497162945335655</v>
      </c>
      <c r="N21" s="91">
        <f>'Occ T2'!I172</f>
        <v>-0.89038411806606765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-5.965911733495366E-2</v>
      </c>
      <c r="N22" s="91">
        <f>'Occ T2'!I171</f>
        <v>-0.46553531336499532</v>
      </c>
    </row>
    <row r="23" spans="12:14" x14ac:dyDescent="0.2">
      <c r="L23" s="91" t="str">
        <f>'Occ T3'!A35</f>
        <v>61 Caring personal service occupations</v>
      </c>
      <c r="M23" s="91">
        <f>'Occ T2'!H170</f>
        <v>-1.877367731527313</v>
      </c>
      <c r="N23" s="91">
        <f>'Occ T2'!I170</f>
        <v>1.1433079189812956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-1.3876073204616368</v>
      </c>
      <c r="N24" s="91">
        <f>'Occ T1'!I85</f>
        <v>0.74052684603853614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-4.1572337795679815</v>
      </c>
      <c r="N26" s="91">
        <f>'Occ T2'!I169</f>
        <v>-0.58850390756183257</v>
      </c>
    </row>
    <row r="27" spans="12:14" x14ac:dyDescent="0.2">
      <c r="L27" s="91" t="str">
        <f>'Occ T3'!A31</f>
        <v>53 Skilled construction and building trades</v>
      </c>
      <c r="M27" s="91">
        <f>'Occ T2'!H168</f>
        <v>-4.4379908366557919</v>
      </c>
      <c r="N27" s="91">
        <f>'Occ T2'!I168</f>
        <v>-0.94986006995764205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-2.7492786194441399</v>
      </c>
      <c r="N28" s="91">
        <f>'Occ T2'!I167</f>
        <v>-0.64297736424580032</v>
      </c>
    </row>
    <row r="29" spans="12:14" x14ac:dyDescent="0.2">
      <c r="L29" s="91" t="str">
        <f>'Occ T3'!A29</f>
        <v>51 Skilled agricultural and related trades</v>
      </c>
      <c r="M29" s="91">
        <f>'Occ T2'!H166</f>
        <v>-6.2800350088494934</v>
      </c>
      <c r="N29" s="91">
        <f>'Occ T2'!I166</f>
        <v>0.62489969056449546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-4.1424880965993953</v>
      </c>
      <c r="N30" s="91">
        <f>'Occ T1'!I84</f>
        <v>-0.51987359809030353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-3.0626459998883249</v>
      </c>
      <c r="N32" s="91">
        <f>'Occ T2'!I165</f>
        <v>-0.86713541377559933</v>
      </c>
    </row>
    <row r="33" spans="12:14" x14ac:dyDescent="0.2">
      <c r="L33" s="91" t="str">
        <f>'Occ T3'!A25</f>
        <v>41 Administrative occupations</v>
      </c>
      <c r="M33" s="91">
        <f>'Occ T2'!H164</f>
        <v>0.13867146838322242</v>
      </c>
      <c r="N33" s="91">
        <f>'Occ T2'!I164</f>
        <v>-0.66389780348616867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-0.47923354413517139</v>
      </c>
      <c r="N34" s="91">
        <f>'Occ T1'!I83</f>
        <v>-0.69968877387707185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2.0301541566584369</v>
      </c>
      <c r="N36" s="91">
        <f>'Occ T2'!I163</f>
        <v>4.8968939537075151E-2</v>
      </c>
    </row>
    <row r="37" spans="12:14" x14ac:dyDescent="0.2">
      <c r="L37" s="91" t="str">
        <f>'Occ T3'!A21</f>
        <v>34 Culture, media and sports occupations</v>
      </c>
      <c r="M37" s="91">
        <f>'Occ T2'!H162</f>
        <v>3.6526350590321943</v>
      </c>
      <c r="N37" s="91">
        <f>'Occ T2'!I162</f>
        <v>-1.4118311003330497E-2</v>
      </c>
    </row>
    <row r="38" spans="12:14" x14ac:dyDescent="0.2">
      <c r="L38" s="91" t="str">
        <f>'Occ T3'!A20</f>
        <v>33 Protective service occupations</v>
      </c>
      <c r="M38" s="91">
        <f>'Occ T2'!H161</f>
        <v>2.9891162651117353</v>
      </c>
      <c r="N38" s="91">
        <f>'Occ T2'!I161</f>
        <v>2.0662784255736089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1.634969623287108</v>
      </c>
      <c r="N39" s="91">
        <f>'Occ T2'!I160</f>
        <v>0.65372176928324421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4.8266784143048858</v>
      </c>
      <c r="N40" s="91">
        <f>'Occ T2'!I159</f>
        <v>-0.42053651979645501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2.7095275074912939</v>
      </c>
      <c r="N41" s="91">
        <f>'Occ T1'!I82</f>
        <v>0.26949136988734246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5.3815062998410212</v>
      </c>
      <c r="N43" s="91">
        <f>'Occ T2'!I158</f>
        <v>1.5032598784933571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0.7268418225117701</v>
      </c>
      <c r="N44" s="91">
        <f>'Occ T2'!I157</f>
        <v>0.69544507226739771</v>
      </c>
    </row>
    <row r="45" spans="12:14" x14ac:dyDescent="0.2">
      <c r="L45" s="91" t="str">
        <f>'Occ T3'!A13</f>
        <v>22 Health professionals</v>
      </c>
      <c r="M45" s="91">
        <f>'Occ T2'!H156</f>
        <v>1.6288375591896997</v>
      </c>
      <c r="N45" s="91">
        <f>'Occ T2'!I156</f>
        <v>1.0773324802231032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3.7879553934415666</v>
      </c>
      <c r="N46" s="91">
        <f>'Occ T2'!I155</f>
        <v>1.0767076705201051</v>
      </c>
    </row>
    <row r="47" spans="12:14" x14ac:dyDescent="0.2">
      <c r="L47" s="114" t="str">
        <f>"["&amp;'Occ T3'!A11&amp;"]"</f>
        <v>[Professional occupations]</v>
      </c>
      <c r="M47" s="91">
        <f>'Occ T1'!H81</f>
        <v>3.0601988013623682</v>
      </c>
      <c r="N47" s="91">
        <f>'Occ T1'!I81</f>
        <v>1.1355477472365427</v>
      </c>
    </row>
    <row r="49" spans="12:14" x14ac:dyDescent="0.2">
      <c r="L49" s="107" t="str">
        <f>'Occ T3'!A9</f>
        <v>12 Other managers and proprietors</v>
      </c>
      <c r="M49" s="91">
        <f>'Occ T2'!H154</f>
        <v>0.54046172320130204</v>
      </c>
      <c r="N49" s="91">
        <f>'Occ T2'!I154</f>
        <v>2.1777132851555914</v>
      </c>
    </row>
    <row r="50" spans="12:14" x14ac:dyDescent="0.2">
      <c r="L50" s="107" t="str">
        <f>'Occ T3'!A8</f>
        <v>11 Corporate managers and directors</v>
      </c>
      <c r="M50" s="91">
        <f>'Occ T2'!H153</f>
        <v>3.8488325551768288</v>
      </c>
      <c r="N50" s="91">
        <f>'Occ T2'!I153</f>
        <v>8.3976892963733007E-2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2.6160083110573495</v>
      </c>
      <c r="N51" s="91">
        <f>'Occ T1'!I80</f>
        <v>0.88803125130969551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York and North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5.0969689669781424</v>
      </c>
      <c r="N82" s="94">
        <f>'Occ T2'!F119</f>
        <v>0.37532231344272304</v>
      </c>
    </row>
    <row r="83" spans="12:14" x14ac:dyDescent="0.2">
      <c r="L83" s="10" t="str">
        <f>name!D5</f>
        <v>12 Other managers and proprietors</v>
      </c>
      <c r="M83" s="94">
        <f>'Occ T2'!D9-'Occ T2'!B9</f>
        <v>0.42441487540554768</v>
      </c>
      <c r="N83" s="94">
        <f>'Occ T2'!F120</f>
        <v>6.0887829683876227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3.5875282997416242</v>
      </c>
      <c r="N84" s="94">
        <f>'Occ T2'!F121</f>
        <v>3.6852984466761427</v>
      </c>
    </row>
    <row r="85" spans="12:14" x14ac:dyDescent="0.2">
      <c r="L85" s="10" t="str">
        <f>name!D7</f>
        <v>22 Health professionals</v>
      </c>
      <c r="M85" s="94">
        <f>'Occ T2'!D11-'Occ T2'!B11</f>
        <v>1.4321429974696045</v>
      </c>
      <c r="N85" s="94">
        <f>'Occ T2'!F122</f>
        <v>3.217798654922813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0.69357065791365002</v>
      </c>
      <c r="N86" s="94">
        <f>'Occ T2'!F123</f>
        <v>2.1365409220250378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6.5005344553357993</v>
      </c>
      <c r="N87" s="94">
        <f>'Occ T2'!F124</f>
        <v>7.0723405592851165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1.8831127842793585</v>
      </c>
      <c r="N88" s="94">
        <f>'Occ T2'!F125</f>
        <v>-0.54936923278054195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0.60453619045330598</v>
      </c>
      <c r="N89" s="94">
        <f>'Occ T2'!F126</f>
        <v>0.79693525243759655</v>
      </c>
    </row>
    <row r="90" spans="12:14" x14ac:dyDescent="0.2">
      <c r="L90" s="10" t="str">
        <f>name!D12</f>
        <v>33 Protective service occupations</v>
      </c>
      <c r="M90" s="94">
        <f>'Occ T2'!D16-'Occ T2'!B16</f>
        <v>0.68174900114696779</v>
      </c>
      <c r="N90" s="94">
        <f>'Occ T2'!F127</f>
        <v>1.7875543571697596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1.1585968242084759</v>
      </c>
      <c r="N91" s="94">
        <f>'Occ T2'!F128</f>
        <v>-1.4927364790777276E-2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2.3608422563559408</v>
      </c>
      <c r="N92" s="94">
        <f>'Occ T2'!F129</f>
        <v>0.18200336424401442</v>
      </c>
    </row>
    <row r="93" spans="12:14" x14ac:dyDescent="0.2">
      <c r="L93" s="10" t="str">
        <f>name!D15</f>
        <v>41 Administrative occupations</v>
      </c>
      <c r="M93" s="94">
        <f>'Occ T2'!D19-'Occ T2'!B19</f>
        <v>0.30788597536781026</v>
      </c>
      <c r="N93" s="94">
        <f>'Occ T2'!F130</f>
        <v>-4.2399385475479008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-1.6269083593783638</v>
      </c>
      <c r="N94" s="94">
        <f>'Occ T2'!F131</f>
        <v>-1.1840194599657785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-2.4116247627294269</v>
      </c>
      <c r="N95" s="94">
        <f>'Occ T2'!F132</f>
        <v>0.61666006488665914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-2.070835224831832</v>
      </c>
      <c r="N96" s="94">
        <f>'Occ T2'!F133</f>
        <v>-1.2768603074572304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-3.3608835488937814</v>
      </c>
      <c r="N97" s="94">
        <f>'Occ T2'!F134</f>
        <v>-1.7593977251099737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-2.1636963986972777</v>
      </c>
      <c r="N98" s="94">
        <f>'Occ T2'!F135</f>
        <v>-0.7750955929403478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-3.0435687614778111</v>
      </c>
      <c r="N99" s="94">
        <f>'Occ T2'!F136</f>
        <v>5.6931630293592725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-3.2153483138721128E-2</v>
      </c>
      <c r="N100" s="94">
        <f>'Occ T2'!F137</f>
        <v>-0.72736108468251714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4.4477834473903688E-2</v>
      </c>
      <c r="N101" s="94">
        <f>'Occ T2'!F138</f>
        <v>-6.3768396815791994E-2</v>
      </c>
    </row>
    <row r="102" spans="12:14" x14ac:dyDescent="0.2">
      <c r="L102" s="10" t="str">
        <f>name!D24</f>
        <v>71 Sales occupations</v>
      </c>
      <c r="M102" s="94">
        <f>'Occ T2'!D28-'Occ T2'!B28</f>
        <v>-2.997570962550494</v>
      </c>
      <c r="N102" s="94">
        <f>'Occ T2'!F139</f>
        <v>-3.9276579108791694</v>
      </c>
    </row>
    <row r="103" spans="12:14" x14ac:dyDescent="0.2">
      <c r="L103" s="10" t="str">
        <f>name!D25</f>
        <v>72 Customer service occupations</v>
      </c>
      <c r="M103" s="94">
        <f>'Occ T2'!D29-'Occ T2'!B29</f>
        <v>0.4653182605890116</v>
      </c>
      <c r="N103" s="94">
        <f>'Occ T2'!F140</f>
        <v>4.3122887664645884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-2.6459331431887847</v>
      </c>
      <c r="N104" s="94">
        <f>'Occ T2'!F141</f>
        <v>1.6057401291155031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-2.7448235420933784</v>
      </c>
      <c r="N105" s="94">
        <f>'Occ T2'!F142</f>
        <v>0.28178503640119956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-2.8424844678269316</v>
      </c>
      <c r="N106" s="94">
        <f>'Occ T2'!F143</f>
        <v>-1.9533871654010628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-9.0261967249122037</v>
      </c>
      <c r="N107" s="94">
        <f>'Occ T2'!F144</f>
        <v>-2.355431076446898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-9.7249999999999091</v>
      </c>
      <c r="N109" s="94">
        <f>'Occ T2'!F146</f>
        <v>19.025000000000148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York and North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5.5213838423836918</v>
      </c>
      <c r="N153" s="94">
        <f>'Occ T1'!H8</f>
        <v>6.4641052818303493</v>
      </c>
    </row>
    <row r="154" spans="1:14" x14ac:dyDescent="0.2">
      <c r="L154" s="10" t="str">
        <f>name!E5</f>
        <v>Professional occupations</v>
      </c>
      <c r="M154" s="94">
        <f>'Occ T1'!D9-'Occ T1'!B9</f>
        <v>12.213776410460682</v>
      </c>
      <c r="N154" s="94">
        <f>'Occ T1'!H9</f>
        <v>16.111978582909103</v>
      </c>
    </row>
    <row r="155" spans="1:14" x14ac:dyDescent="0.2">
      <c r="L155" s="10" t="str">
        <f>name!E6</f>
        <v>Associate professional occupations</v>
      </c>
      <c r="M155" s="94">
        <f>'Occ T1'!D10-'Occ T1'!B10</f>
        <v>6.6888370564440507</v>
      </c>
      <c r="N155" s="94">
        <f>'Occ T1'!H10</f>
        <v>2.2021963762800496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-1.3190223840105517</v>
      </c>
      <c r="N156" s="94">
        <f>'Occ T1'!H11</f>
        <v>-5.4239580075136828</v>
      </c>
    </row>
    <row r="157" spans="1:14" x14ac:dyDescent="0.2">
      <c r="L157" s="10" t="str">
        <f>name!E8</f>
        <v>Skilled trades occupations</v>
      </c>
      <c r="M157" s="94">
        <f>'Occ T1'!D12-'Occ T1'!B12</f>
        <v>-10.007039935152321</v>
      </c>
      <c r="N157" s="94">
        <f>'Occ T1'!H12</f>
        <v>-3.194693560620891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-3.0312444101426266</v>
      </c>
      <c r="N158" s="94">
        <f>'Occ T1'!H13</f>
        <v>4.9020335478609596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-2.5322527019614824</v>
      </c>
      <c r="N159" s="94">
        <f>'Occ T1'!H14</f>
        <v>0.38463085558541366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-5.3907566852821667</v>
      </c>
      <c r="N160" s="94">
        <f>'Occ T1'!H15</f>
        <v>1.8875251655167027</v>
      </c>
    </row>
    <row r="161" spans="12:14" x14ac:dyDescent="0.2">
      <c r="L161" s="10" t="str">
        <f>name!E12</f>
        <v>Elementary occupations</v>
      </c>
      <c r="M161" s="94">
        <f>'Occ T1'!D16-'Occ T1'!B16</f>
        <v>-11.868681192739132</v>
      </c>
      <c r="N161" s="94">
        <f>'Occ T1'!H16</f>
        <v>-4.3088182418479661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-9.7249999999999091</v>
      </c>
      <c r="N163" s="94">
        <f>'Occ T1'!H18</f>
        <v>19.025000000000038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York and North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32.551592571580528</v>
      </c>
      <c r="N5" s="87">
        <f>SUM(N6:N7)</f>
        <v>35.586161717934552</v>
      </c>
      <c r="O5" s="87">
        <f t="shared" ref="O5:AL5" si="1">SUM(O6:O7)</f>
        <v>37.732971919706564</v>
      </c>
      <c r="P5" s="87">
        <f t="shared" si="1"/>
        <v>37.241929201971899</v>
      </c>
      <c r="Q5" s="87">
        <f t="shared" si="1"/>
        <v>37.496194443053724</v>
      </c>
      <c r="R5" s="87">
        <f t="shared" si="1"/>
        <v>40.060743735403605</v>
      </c>
      <c r="S5" s="87">
        <f t="shared" si="1"/>
        <v>41.464778592879568</v>
      </c>
      <c r="T5" s="87">
        <f t="shared" si="1"/>
        <v>42.437404471582788</v>
      </c>
      <c r="U5" s="87">
        <f t="shared" si="1"/>
        <v>43.261585382238856</v>
      </c>
      <c r="V5" s="87">
        <f t="shared" si="1"/>
        <v>43.663833336592006</v>
      </c>
      <c r="W5" s="87">
        <f t="shared" si="1"/>
        <v>45.582127577787297</v>
      </c>
      <c r="X5" s="87">
        <f t="shared" si="1"/>
        <v>44.355509335844211</v>
      </c>
      <c r="Y5" s="87">
        <f t="shared" si="1"/>
        <v>44.680939182372299</v>
      </c>
      <c r="Z5" s="87">
        <f t="shared" si="1"/>
        <v>45.170231150230705</v>
      </c>
      <c r="AA5" s="87">
        <f t="shared" si="1"/>
        <v>45.737711171723838</v>
      </c>
      <c r="AB5" s="87">
        <f t="shared" si="1"/>
        <v>46.27833630842423</v>
      </c>
      <c r="AC5" s="87">
        <f t="shared" si="1"/>
        <v>46.79297584445829</v>
      </c>
      <c r="AD5" s="87">
        <f t="shared" si="1"/>
        <v>47.315985942900426</v>
      </c>
      <c r="AE5" s="87">
        <f t="shared" si="1"/>
        <v>47.866787116325135</v>
      </c>
      <c r="AF5" s="87">
        <f t="shared" si="1"/>
        <v>48.424710507736023</v>
      </c>
      <c r="AG5" s="87">
        <f t="shared" si="1"/>
        <v>49.013492166955977</v>
      </c>
      <c r="AH5" s="87">
        <f t="shared" si="1"/>
        <v>49.60310121609043</v>
      </c>
      <c r="AI5" s="87">
        <f t="shared" si="1"/>
        <v>50.181672095046039</v>
      </c>
      <c r="AJ5" s="87">
        <f t="shared" si="1"/>
        <v>50.765486840640172</v>
      </c>
      <c r="AK5" s="87">
        <f t="shared" si="1"/>
        <v>51.371787704570352</v>
      </c>
      <c r="AL5" s="87">
        <f t="shared" si="1"/>
        <v>52.046232859617646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20.178190117299167</v>
      </c>
      <c r="N6" s="11">
        <v>21.990264257998366</v>
      </c>
      <c r="O6" s="11">
        <v>23.219336625059867</v>
      </c>
      <c r="P6" s="11">
        <v>23.197741118967397</v>
      </c>
      <c r="Q6" s="11">
        <v>22.302999483490392</v>
      </c>
      <c r="R6" s="11">
        <v>24.523954185559763</v>
      </c>
      <c r="S6" s="11">
        <v>26.31312086693903</v>
      </c>
      <c r="T6" s="11">
        <v>26.580341594225931</v>
      </c>
      <c r="U6" s="11">
        <v>27.618836022110386</v>
      </c>
      <c r="V6" s="11">
        <v>27.606173048612519</v>
      </c>
      <c r="W6" s="11">
        <v>29.620923152537905</v>
      </c>
      <c r="X6" s="11">
        <v>26.366823786867759</v>
      </c>
      <c r="Y6" s="11">
        <v>26.543655889490296</v>
      </c>
      <c r="Z6" s="11">
        <v>26.79243659474626</v>
      </c>
      <c r="AA6" s="11">
        <v>27.072164589514006</v>
      </c>
      <c r="AB6" s="11">
        <v>27.336076034621513</v>
      </c>
      <c r="AC6" s="11">
        <v>27.584286928401774</v>
      </c>
      <c r="AD6" s="11">
        <v>27.827913682534817</v>
      </c>
      <c r="AE6" s="11">
        <v>28.081981929031102</v>
      </c>
      <c r="AF6" s="11">
        <v>28.338278410504159</v>
      </c>
      <c r="AG6" s="11">
        <v>28.614909500283161</v>
      </c>
      <c r="AH6" s="11">
        <v>28.88743362573026</v>
      </c>
      <c r="AI6" s="11">
        <v>29.157993753220222</v>
      </c>
      <c r="AJ6" s="11">
        <v>29.434494885908435</v>
      </c>
      <c r="AK6" s="11">
        <v>29.710023601546723</v>
      </c>
      <c r="AL6" s="11">
        <v>29.996245465980628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12.373402454281361</v>
      </c>
      <c r="N7" s="11">
        <v>13.595897459936188</v>
      </c>
      <c r="O7" s="11">
        <v>14.513635294646699</v>
      </c>
      <c r="P7" s="11">
        <v>14.044188083004501</v>
      </c>
      <c r="Q7" s="11">
        <v>15.193194959563334</v>
      </c>
      <c r="R7" s="11">
        <v>15.536789549843844</v>
      </c>
      <c r="S7" s="11">
        <v>15.151657725940535</v>
      </c>
      <c r="T7" s="11">
        <v>15.857062877356856</v>
      </c>
      <c r="U7" s="11">
        <v>15.642749360128468</v>
      </c>
      <c r="V7" s="11">
        <v>16.057660287979488</v>
      </c>
      <c r="W7" s="11">
        <v>15.961204425249392</v>
      </c>
      <c r="X7" s="11">
        <v>17.988685548976452</v>
      </c>
      <c r="Y7" s="11">
        <v>18.137283292882003</v>
      </c>
      <c r="Z7" s="11">
        <v>18.377794555484449</v>
      </c>
      <c r="AA7" s="11">
        <v>18.665546582209831</v>
      </c>
      <c r="AB7" s="11">
        <v>18.942260273802717</v>
      </c>
      <c r="AC7" s="11">
        <v>19.208688916056516</v>
      </c>
      <c r="AD7" s="11">
        <v>19.488072260365609</v>
      </c>
      <c r="AE7" s="11">
        <v>19.784805187294033</v>
      </c>
      <c r="AF7" s="11">
        <v>20.086432097231867</v>
      </c>
      <c r="AG7" s="11">
        <v>20.398582666672816</v>
      </c>
      <c r="AH7" s="11">
        <v>20.715667590360169</v>
      </c>
      <c r="AI7" s="11">
        <v>21.023678341825818</v>
      </c>
      <c r="AJ7" s="11">
        <v>21.330991954731736</v>
      </c>
      <c r="AK7" s="11">
        <v>21.661764103023629</v>
      </c>
      <c r="AL7" s="11">
        <v>22.049987393637014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71.569160491952573</v>
      </c>
      <c r="N9" s="87">
        <f>SUM(N10:N13)</f>
        <v>69.650307985824057</v>
      </c>
      <c r="O9" s="87">
        <f t="shared" ref="O9:AL9" si="3">SUM(O10:O13)</f>
        <v>72.513085668016402</v>
      </c>
      <c r="P9" s="87">
        <f t="shared" si="3"/>
        <v>74.325870986209566</v>
      </c>
      <c r="Q9" s="87">
        <f t="shared" si="3"/>
        <v>71.915053043339839</v>
      </c>
      <c r="R9" s="87">
        <f t="shared" si="3"/>
        <v>75.085113890360375</v>
      </c>
      <c r="S9" s="87">
        <f t="shared" si="3"/>
        <v>80.17667064530329</v>
      </c>
      <c r="T9" s="87">
        <f t="shared" si="3"/>
        <v>77.602239301077191</v>
      </c>
      <c r="U9" s="87">
        <f t="shared" si="3"/>
        <v>83.493084193803341</v>
      </c>
      <c r="V9" s="87">
        <f t="shared" si="3"/>
        <v>81.509572860608671</v>
      </c>
      <c r="W9" s="87">
        <f t="shared" si="3"/>
        <v>87.298890300821057</v>
      </c>
      <c r="X9" s="87">
        <f t="shared" si="3"/>
        <v>89.367063940618209</v>
      </c>
      <c r="Y9" s="87">
        <f t="shared" si="3"/>
        <v>89.943491905342285</v>
      </c>
      <c r="Z9" s="87">
        <f t="shared" si="3"/>
        <v>90.900009655843618</v>
      </c>
      <c r="AA9" s="87">
        <f t="shared" si="3"/>
        <v>91.993862228534354</v>
      </c>
      <c r="AB9" s="87">
        <f t="shared" si="3"/>
        <v>93.007982972221441</v>
      </c>
      <c r="AC9" s="87">
        <f t="shared" si="3"/>
        <v>93.962057866180402</v>
      </c>
      <c r="AD9" s="87">
        <f t="shared" si="3"/>
        <v>94.924770707038221</v>
      </c>
      <c r="AE9" s="87">
        <f t="shared" si="3"/>
        <v>95.942230184093589</v>
      </c>
      <c r="AF9" s="87">
        <f t="shared" si="3"/>
        <v>96.965838897277649</v>
      </c>
      <c r="AG9" s="87">
        <f t="shared" si="3"/>
        <v>98.052915241187534</v>
      </c>
      <c r="AH9" s="87">
        <f t="shared" si="3"/>
        <v>99.117444589100387</v>
      </c>
      <c r="AI9" s="87">
        <f t="shared" si="3"/>
        <v>100.1795368400762</v>
      </c>
      <c r="AJ9" s="87">
        <f t="shared" si="3"/>
        <v>101.25738109547851</v>
      </c>
      <c r="AK9" s="87">
        <f t="shared" si="3"/>
        <v>102.32960098891306</v>
      </c>
      <c r="AL9" s="87">
        <f t="shared" si="3"/>
        <v>103.41086888373016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16.124890242633061</v>
      </c>
      <c r="N10" s="11">
        <v>15.328629825066963</v>
      </c>
      <c r="O10" s="11">
        <v>17.017143108012512</v>
      </c>
      <c r="P10" s="11">
        <v>16.039261360407693</v>
      </c>
      <c r="Q10" s="11">
        <v>17.084740802470449</v>
      </c>
      <c r="R10" s="11">
        <v>17.560076443707022</v>
      </c>
      <c r="S10" s="11">
        <v>18.748376387056794</v>
      </c>
      <c r="T10" s="11">
        <v>18.248230185794604</v>
      </c>
      <c r="U10" s="11">
        <v>20.249704154814211</v>
      </c>
      <c r="V10" s="11">
        <v>19.632410373523701</v>
      </c>
      <c r="W10" s="11">
        <v>21.147604743448646</v>
      </c>
      <c r="X10" s="11">
        <v>21.245475211426967</v>
      </c>
      <c r="Y10" s="11">
        <v>21.421476197316686</v>
      </c>
      <c r="Z10" s="11">
        <v>21.672425281367996</v>
      </c>
      <c r="AA10" s="11">
        <v>21.962370053607184</v>
      </c>
      <c r="AB10" s="11">
        <v>22.223279203625999</v>
      </c>
      <c r="AC10" s="11">
        <v>22.46259243736835</v>
      </c>
      <c r="AD10" s="11">
        <v>22.707512956980651</v>
      </c>
      <c r="AE10" s="11">
        <v>22.960709064373809</v>
      </c>
      <c r="AF10" s="11">
        <v>23.214002542563343</v>
      </c>
      <c r="AG10" s="11">
        <v>23.480114316902213</v>
      </c>
      <c r="AH10" s="11">
        <v>23.741928711102855</v>
      </c>
      <c r="AI10" s="11">
        <v>24.007948241076058</v>
      </c>
      <c r="AJ10" s="11">
        <v>24.277836515464188</v>
      </c>
      <c r="AK10" s="11">
        <v>24.550538097852407</v>
      </c>
      <c r="AL10" s="11">
        <v>24.832903190124789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14.752181637156463</v>
      </c>
      <c r="N11" s="11">
        <v>15.480110091646097</v>
      </c>
      <c r="O11" s="11">
        <v>15.535936484724905</v>
      </c>
      <c r="P11" s="11">
        <v>16.318896970785175</v>
      </c>
      <c r="Q11" s="11">
        <v>15.659694376686396</v>
      </c>
      <c r="R11" s="11">
        <v>17.021244909325901</v>
      </c>
      <c r="S11" s="11">
        <v>17.380399841382481</v>
      </c>
      <c r="T11" s="11">
        <v>17.022937479267615</v>
      </c>
      <c r="U11" s="11">
        <v>17.430273999959809</v>
      </c>
      <c r="V11" s="11">
        <v>18.042260210584899</v>
      </c>
      <c r="W11" s="11">
        <v>18.453387906795506</v>
      </c>
      <c r="X11" s="11">
        <v>19.017365455896734</v>
      </c>
      <c r="Y11" s="11">
        <v>19.144949011734074</v>
      </c>
      <c r="Z11" s="11">
        <v>19.336528153272017</v>
      </c>
      <c r="AA11" s="11">
        <v>19.548898056815826</v>
      </c>
      <c r="AB11" s="11">
        <v>19.739048530320694</v>
      </c>
      <c r="AC11" s="11">
        <v>19.92434240002898</v>
      </c>
      <c r="AD11" s="11">
        <v>20.104782711468477</v>
      </c>
      <c r="AE11" s="11">
        <v>20.304142780138978</v>
      </c>
      <c r="AF11" s="11">
        <v>20.489671088703378</v>
      </c>
      <c r="AG11" s="11">
        <v>20.6945560580047</v>
      </c>
      <c r="AH11" s="11">
        <v>20.894643529247276</v>
      </c>
      <c r="AI11" s="11">
        <v>21.094722510293895</v>
      </c>
      <c r="AJ11" s="11">
        <v>21.29717290212859</v>
      </c>
      <c r="AK11" s="11">
        <v>21.490132997829836</v>
      </c>
      <c r="AL11" s="11">
        <v>21.671186561718319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18.224770735729056</v>
      </c>
      <c r="N12" s="11">
        <v>17.562242353724965</v>
      </c>
      <c r="O12" s="11">
        <v>18.379951991827383</v>
      </c>
      <c r="P12" s="11">
        <v>19.162793379402476</v>
      </c>
      <c r="Q12" s="11">
        <v>17.330446277411731</v>
      </c>
      <c r="R12" s="11">
        <v>18.80908140845515</v>
      </c>
      <c r="S12" s="11">
        <v>19.864772330759674</v>
      </c>
      <c r="T12" s="11">
        <v>18.176869044379501</v>
      </c>
      <c r="U12" s="11">
        <v>19.547871422091003</v>
      </c>
      <c r="V12" s="11">
        <v>18.710153819508214</v>
      </c>
      <c r="W12" s="11">
        <v>19.5026520663688</v>
      </c>
      <c r="X12" s="11">
        <v>19.449660966103647</v>
      </c>
      <c r="Y12" s="11">
        <v>19.495645295127051</v>
      </c>
      <c r="Z12" s="11">
        <v>19.643801436824976</v>
      </c>
      <c r="AA12" s="11">
        <v>19.820121291553988</v>
      </c>
      <c r="AB12" s="11">
        <v>19.982995227508621</v>
      </c>
      <c r="AC12" s="11">
        <v>20.122780563120997</v>
      </c>
      <c r="AD12" s="11">
        <v>20.265918205378732</v>
      </c>
      <c r="AE12" s="11">
        <v>20.417346934007362</v>
      </c>
      <c r="AF12" s="11">
        <v>20.585747809269492</v>
      </c>
      <c r="AG12" s="11">
        <v>20.760062466988327</v>
      </c>
      <c r="AH12" s="11">
        <v>20.932847016204622</v>
      </c>
      <c r="AI12" s="11">
        <v>21.108075868326619</v>
      </c>
      <c r="AJ12" s="11">
        <v>21.287576075015377</v>
      </c>
      <c r="AK12" s="11">
        <v>21.465696000113478</v>
      </c>
      <c r="AL12" s="11">
        <v>21.639192988393837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22.467317876433995</v>
      </c>
      <c r="N13" s="11">
        <v>21.27932571538604</v>
      </c>
      <c r="O13" s="11">
        <v>21.580054083451596</v>
      </c>
      <c r="P13" s="11">
        <v>22.804919275614221</v>
      </c>
      <c r="Q13" s="11">
        <v>21.840171586771259</v>
      </c>
      <c r="R13" s="11">
        <v>21.69471112887231</v>
      </c>
      <c r="S13" s="11">
        <v>24.183122086104333</v>
      </c>
      <c r="T13" s="11">
        <v>24.154202591635464</v>
      </c>
      <c r="U13" s="11">
        <v>26.265234616938315</v>
      </c>
      <c r="V13" s="11">
        <v>25.124748456991853</v>
      </c>
      <c r="W13" s="11">
        <v>28.195245584208109</v>
      </c>
      <c r="X13" s="11">
        <v>29.654562307190851</v>
      </c>
      <c r="Y13" s="11">
        <v>29.881421401164467</v>
      </c>
      <c r="Z13" s="11">
        <v>30.247254784378626</v>
      </c>
      <c r="AA13" s="11">
        <v>30.662472826557359</v>
      </c>
      <c r="AB13" s="11">
        <v>31.06266001076613</v>
      </c>
      <c r="AC13" s="11">
        <v>31.452342465662078</v>
      </c>
      <c r="AD13" s="11">
        <v>31.846556833210371</v>
      </c>
      <c r="AE13" s="11">
        <v>32.260031405573436</v>
      </c>
      <c r="AF13" s="11">
        <v>32.676417456741433</v>
      </c>
      <c r="AG13" s="11">
        <v>33.118182399292294</v>
      </c>
      <c r="AH13" s="11">
        <v>33.548025332545627</v>
      </c>
      <c r="AI13" s="11">
        <v>33.968790220379624</v>
      </c>
      <c r="AJ13" s="11">
        <v>34.394795602870353</v>
      </c>
      <c r="AK13" s="11">
        <v>34.823233893117326</v>
      </c>
      <c r="AL13" s="11">
        <v>35.267586143493226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43.66798979935021</v>
      </c>
      <c r="N15" s="87">
        <f>SUM(N16:N20)</f>
        <v>43.732188144773858</v>
      </c>
      <c r="O15" s="87">
        <f t="shared" ref="O15:AL15" si="5">SUM(O16:O20)</f>
        <v>46.330477172169111</v>
      </c>
      <c r="P15" s="87">
        <f t="shared" si="5"/>
        <v>45.578361467210819</v>
      </c>
      <c r="Q15" s="87">
        <f t="shared" si="5"/>
        <v>45.298380457496222</v>
      </c>
      <c r="R15" s="87">
        <f t="shared" si="5"/>
        <v>46.768691969432979</v>
      </c>
      <c r="S15" s="87">
        <f t="shared" si="5"/>
        <v>48.683541537441471</v>
      </c>
      <c r="T15" s="87">
        <f t="shared" si="5"/>
        <v>49.398272551867684</v>
      </c>
      <c r="U15" s="87">
        <f t="shared" si="5"/>
        <v>51.873466023627046</v>
      </c>
      <c r="V15" s="87">
        <f t="shared" si="5"/>
        <v>49.506523114466653</v>
      </c>
      <c r="W15" s="87">
        <f t="shared" si="5"/>
        <v>53.457529025877029</v>
      </c>
      <c r="X15" s="87">
        <f t="shared" si="5"/>
        <v>50.16443250628123</v>
      </c>
      <c r="Y15" s="87">
        <f t="shared" si="5"/>
        <v>50.239611187956555</v>
      </c>
      <c r="Z15" s="87">
        <f t="shared" si="5"/>
        <v>50.603363448706261</v>
      </c>
      <c r="AA15" s="87">
        <f t="shared" si="5"/>
        <v>51.069021797585457</v>
      </c>
      <c r="AB15" s="87">
        <f t="shared" si="5"/>
        <v>51.487839041306501</v>
      </c>
      <c r="AC15" s="87">
        <f t="shared" si="5"/>
        <v>51.885962388556237</v>
      </c>
      <c r="AD15" s="87">
        <f t="shared" si="5"/>
        <v>52.274144784210463</v>
      </c>
      <c r="AE15" s="87">
        <f t="shared" si="5"/>
        <v>52.684132198013586</v>
      </c>
      <c r="AF15" s="87">
        <f t="shared" si="5"/>
        <v>53.09225466947133</v>
      </c>
      <c r="AG15" s="87">
        <f t="shared" si="5"/>
        <v>53.536640491638337</v>
      </c>
      <c r="AH15" s="87">
        <f t="shared" si="5"/>
        <v>53.961903446537448</v>
      </c>
      <c r="AI15" s="87">
        <f t="shared" si="5"/>
        <v>54.380127971491902</v>
      </c>
      <c r="AJ15" s="87">
        <f t="shared" si="5"/>
        <v>54.790577478735131</v>
      </c>
      <c r="AK15" s="87">
        <f t="shared" si="5"/>
        <v>55.223221085407559</v>
      </c>
      <c r="AL15" s="87">
        <f t="shared" si="5"/>
        <v>55.659725402157079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7.1504026824603262</v>
      </c>
      <c r="N16" s="11">
        <v>6.9455275649301278</v>
      </c>
      <c r="O16" s="11">
        <v>7.6087573967725719</v>
      </c>
      <c r="P16" s="11">
        <v>7.5444703892895832</v>
      </c>
      <c r="Q16" s="11">
        <v>6.9940190064111292</v>
      </c>
      <c r="R16" s="11">
        <v>7.0851618352805179</v>
      </c>
      <c r="S16" s="11">
        <v>7.4859072463385692</v>
      </c>
      <c r="T16" s="11">
        <v>8.3153960836240106</v>
      </c>
      <c r="U16" s="11">
        <v>8.7313418293253182</v>
      </c>
      <c r="V16" s="11">
        <v>8.0932109375812029</v>
      </c>
      <c r="W16" s="11">
        <v>8.9682746195598764</v>
      </c>
      <c r="X16" s="11">
        <v>7.6051000960892905</v>
      </c>
      <c r="Y16" s="11">
        <v>7.6481757551932361</v>
      </c>
      <c r="Z16" s="11">
        <v>7.7029574844413844</v>
      </c>
      <c r="AA16" s="11">
        <v>7.7649121108131789</v>
      </c>
      <c r="AB16" s="11">
        <v>7.8223582278812449</v>
      </c>
      <c r="AC16" s="11">
        <v>7.8810168346535407</v>
      </c>
      <c r="AD16" s="11">
        <v>7.9323042181455792</v>
      </c>
      <c r="AE16" s="11">
        <v>7.9855774102235202</v>
      </c>
      <c r="AF16" s="11">
        <v>8.0435827209360244</v>
      </c>
      <c r="AG16" s="11">
        <v>8.1080788264306758</v>
      </c>
      <c r="AH16" s="11">
        <v>8.1686488435657143</v>
      </c>
      <c r="AI16" s="11">
        <v>8.2330888901983563</v>
      </c>
      <c r="AJ16" s="11">
        <v>8.2957881784317067</v>
      </c>
      <c r="AK16" s="11">
        <v>8.3579743967134572</v>
      </c>
      <c r="AL16" s="11">
        <v>8.4189053867793344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5.7151138613287049</v>
      </c>
      <c r="N17" s="11">
        <v>6.9460403889535325</v>
      </c>
      <c r="O17" s="11">
        <v>6.7951817584562901</v>
      </c>
      <c r="P17" s="11">
        <v>6.7642367899042624</v>
      </c>
      <c r="Q17" s="11">
        <v>6.6507977016700224</v>
      </c>
      <c r="R17" s="11">
        <v>7.1571822010121524</v>
      </c>
      <c r="S17" s="11">
        <v>7.2735639362610423</v>
      </c>
      <c r="T17" s="11">
        <v>6.8233168894099387</v>
      </c>
      <c r="U17" s="11">
        <v>7.6585031413944469</v>
      </c>
      <c r="V17" s="11">
        <v>7.4376113299898146</v>
      </c>
      <c r="W17" s="11">
        <v>7.7617183914654584</v>
      </c>
      <c r="X17" s="11">
        <v>7.4737941826525089</v>
      </c>
      <c r="Y17" s="11">
        <v>7.5216909517103314</v>
      </c>
      <c r="Z17" s="11">
        <v>7.597059151717013</v>
      </c>
      <c r="AA17" s="11">
        <v>7.6798983713644269</v>
      </c>
      <c r="AB17" s="11">
        <v>7.7536542662735419</v>
      </c>
      <c r="AC17" s="11">
        <v>7.824892777567654</v>
      </c>
      <c r="AD17" s="11">
        <v>7.9014510751639921</v>
      </c>
      <c r="AE17" s="11">
        <v>7.979239224301196</v>
      </c>
      <c r="AF17" s="11">
        <v>8.0602355838790025</v>
      </c>
      <c r="AG17" s="11">
        <v>8.1448970615128093</v>
      </c>
      <c r="AH17" s="11">
        <v>8.2305606847838124</v>
      </c>
      <c r="AI17" s="11">
        <v>8.3116021625645793</v>
      </c>
      <c r="AJ17" s="11">
        <v>8.3918462725339253</v>
      </c>
      <c r="AK17" s="11">
        <v>8.4732298662642709</v>
      </c>
      <c r="AL17" s="11">
        <v>8.5586536439030549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4.0184558018029888</v>
      </c>
      <c r="N18" s="11">
        <v>4.5092119793767731</v>
      </c>
      <c r="O18" s="11">
        <v>4.7205585447852609</v>
      </c>
      <c r="P18" s="11">
        <v>4.3961576857538258</v>
      </c>
      <c r="Q18" s="11">
        <v>4.2978488852944254</v>
      </c>
      <c r="R18" s="11">
        <v>4.2968714514617661</v>
      </c>
      <c r="S18" s="11">
        <v>4.5345875809450744</v>
      </c>
      <c r="T18" s="11">
        <v>4.728910423594491</v>
      </c>
      <c r="U18" s="11">
        <v>4.7736663067993206</v>
      </c>
      <c r="V18" s="11">
        <v>4.6492499415281063</v>
      </c>
      <c r="W18" s="11">
        <v>4.9786204526087339</v>
      </c>
      <c r="X18" s="11">
        <v>5.6266939116619339</v>
      </c>
      <c r="Y18" s="11">
        <v>5.6896694865334378</v>
      </c>
      <c r="Z18" s="11">
        <v>5.7692395468078841</v>
      </c>
      <c r="AA18" s="11">
        <v>5.8559477327960749</v>
      </c>
      <c r="AB18" s="11">
        <v>5.9353806377140108</v>
      </c>
      <c r="AC18" s="11">
        <v>6.0199970249724499</v>
      </c>
      <c r="AD18" s="11">
        <v>6.0996060468122604</v>
      </c>
      <c r="AE18" s="11">
        <v>6.1841799110295126</v>
      </c>
      <c r="AF18" s="11">
        <v>6.2584384781507421</v>
      </c>
      <c r="AG18" s="11">
        <v>6.3361511734441267</v>
      </c>
      <c r="AH18" s="11">
        <v>6.4177464589365396</v>
      </c>
      <c r="AI18" s="11">
        <v>6.5112424023427771</v>
      </c>
      <c r="AJ18" s="11">
        <v>6.5926027270315943</v>
      </c>
      <c r="AK18" s="11">
        <v>6.6856795397407671</v>
      </c>
      <c r="AL18" s="11">
        <v>6.7661748097784935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5.1276023357052463</v>
      </c>
      <c r="N19" s="11">
        <v>5.2244877124924205</v>
      </c>
      <c r="O19" s="11">
        <v>5.7869490575701645</v>
      </c>
      <c r="P19" s="11">
        <v>5.550589771426754</v>
      </c>
      <c r="Q19" s="11">
        <v>5.6214122594617457</v>
      </c>
      <c r="R19" s="11">
        <v>5.8970737793840557</v>
      </c>
      <c r="S19" s="11">
        <v>6.5800329934040649</v>
      </c>
      <c r="T19" s="11">
        <v>6.5892258708181686</v>
      </c>
      <c r="U19" s="11">
        <v>7.2033172746261735</v>
      </c>
      <c r="V19" s="11">
        <v>6.3575879693476871</v>
      </c>
      <c r="W19" s="11">
        <v>7.0556706035925316</v>
      </c>
      <c r="X19" s="11">
        <v>6.4009853979338613</v>
      </c>
      <c r="Y19" s="11">
        <v>6.2646897570712197</v>
      </c>
      <c r="Z19" s="11">
        <v>6.2835170727523595</v>
      </c>
      <c r="AA19" s="11">
        <v>6.3616320624581988</v>
      </c>
      <c r="AB19" s="11">
        <v>6.4331928846249866</v>
      </c>
      <c r="AC19" s="11">
        <v>6.4949438773466976</v>
      </c>
      <c r="AD19" s="11">
        <v>6.5598820592287899</v>
      </c>
      <c r="AE19" s="11">
        <v>6.6239836607457034</v>
      </c>
      <c r="AF19" s="11">
        <v>6.6894678802174834</v>
      </c>
      <c r="AG19" s="11">
        <v>6.7618411548175565</v>
      </c>
      <c r="AH19" s="11">
        <v>6.8262582963450038</v>
      </c>
      <c r="AI19" s="11">
        <v>6.8779005739263335</v>
      </c>
      <c r="AJ19" s="11">
        <v>6.9259719631486458</v>
      </c>
      <c r="AK19" s="11">
        <v>6.975684067942086</v>
      </c>
      <c r="AL19" s="11">
        <v>7.0407432388017543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21.656415118052937</v>
      </c>
      <c r="N20" s="11">
        <v>20.106920499021005</v>
      </c>
      <c r="O20" s="11">
        <v>21.419030414584817</v>
      </c>
      <c r="P20" s="11">
        <v>21.322906830836391</v>
      </c>
      <c r="Q20" s="11">
        <v>21.734302604658904</v>
      </c>
      <c r="R20" s="11">
        <v>22.332402702294488</v>
      </c>
      <c r="S20" s="11">
        <v>22.809449780492717</v>
      </c>
      <c r="T20" s="11">
        <v>22.941423284421074</v>
      </c>
      <c r="U20" s="11">
        <v>23.506637471481792</v>
      </c>
      <c r="V20" s="11">
        <v>22.968862936019843</v>
      </c>
      <c r="W20" s="11">
        <v>24.693244958650428</v>
      </c>
      <c r="X20" s="11">
        <v>23.057858917943634</v>
      </c>
      <c r="Y20" s="11">
        <v>23.115385237448333</v>
      </c>
      <c r="Z20" s="11">
        <v>23.250590192987623</v>
      </c>
      <c r="AA20" s="11">
        <v>23.406631520153578</v>
      </c>
      <c r="AB20" s="11">
        <v>23.543253024812717</v>
      </c>
      <c r="AC20" s="11">
        <v>23.665111874015892</v>
      </c>
      <c r="AD20" s="11">
        <v>23.780901384859842</v>
      </c>
      <c r="AE20" s="11">
        <v>23.911151991713655</v>
      </c>
      <c r="AF20" s="11">
        <v>24.040530006288073</v>
      </c>
      <c r="AG20" s="11">
        <v>24.185672275433166</v>
      </c>
      <c r="AH20" s="11">
        <v>24.318689162906381</v>
      </c>
      <c r="AI20" s="11">
        <v>24.446293942459857</v>
      </c>
      <c r="AJ20" s="11">
        <v>24.584368337589261</v>
      </c>
      <c r="AK20" s="11">
        <v>24.730653214746976</v>
      </c>
      <c r="AL20" s="11">
        <v>24.875248322894443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51.788359430570054</v>
      </c>
      <c r="N22" s="87">
        <f>SUM(N23:N24)</f>
        <v>52.064943116948911</v>
      </c>
      <c r="O22" s="87">
        <f t="shared" ref="O22:AL22" si="7">SUM(O23:O24)</f>
        <v>53.247838321482448</v>
      </c>
      <c r="P22" s="87">
        <f t="shared" si="7"/>
        <v>53.559918558563169</v>
      </c>
      <c r="Q22" s="87">
        <f t="shared" si="7"/>
        <v>54.162226679175092</v>
      </c>
      <c r="R22" s="87">
        <f t="shared" si="7"/>
        <v>55.577307864999547</v>
      </c>
      <c r="S22" s="87">
        <f t="shared" si="7"/>
        <v>53.847119747118619</v>
      </c>
      <c r="T22" s="87">
        <f t="shared" si="7"/>
        <v>54.853854933720733</v>
      </c>
      <c r="U22" s="87">
        <f t="shared" si="7"/>
        <v>55.075874876560519</v>
      </c>
      <c r="V22" s="87">
        <f t="shared" si="7"/>
        <v>51.193241605988916</v>
      </c>
      <c r="W22" s="87">
        <f t="shared" si="7"/>
        <v>54.258285480988995</v>
      </c>
      <c r="X22" s="87">
        <f t="shared" si="7"/>
        <v>52.127155711512081</v>
      </c>
      <c r="Y22" s="87">
        <f t="shared" si="7"/>
        <v>51.997139677129773</v>
      </c>
      <c r="Z22" s="87">
        <f t="shared" si="7"/>
        <v>51.944836513037309</v>
      </c>
      <c r="AA22" s="87">
        <f t="shared" si="7"/>
        <v>51.96102184995398</v>
      </c>
      <c r="AB22" s="87">
        <f t="shared" si="7"/>
        <v>51.85998290920854</v>
      </c>
      <c r="AC22" s="87">
        <f t="shared" si="7"/>
        <v>51.680330149315978</v>
      </c>
      <c r="AD22" s="87">
        <f t="shared" si="7"/>
        <v>51.449667182436116</v>
      </c>
      <c r="AE22" s="87">
        <f t="shared" si="7"/>
        <v>51.13500544518925</v>
      </c>
      <c r="AF22" s="87">
        <f t="shared" si="7"/>
        <v>50.803840469193808</v>
      </c>
      <c r="AG22" s="87">
        <f t="shared" si="7"/>
        <v>50.452821500536913</v>
      </c>
      <c r="AH22" s="87">
        <f t="shared" si="7"/>
        <v>50.166736708582228</v>
      </c>
      <c r="AI22" s="87">
        <f t="shared" si="7"/>
        <v>49.897832966288618</v>
      </c>
      <c r="AJ22" s="87">
        <f t="shared" si="7"/>
        <v>49.623659583917316</v>
      </c>
      <c r="AK22" s="87">
        <f t="shared" si="7"/>
        <v>49.307356668244879</v>
      </c>
      <c r="AL22" s="87">
        <f t="shared" si="7"/>
        <v>48.834327473475312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39.656273270350177</v>
      </c>
      <c r="N23" s="11">
        <v>41.012134357970915</v>
      </c>
      <c r="O23" s="11">
        <v>42.332052763645287</v>
      </c>
      <c r="P23" s="11">
        <v>41.697832418750338</v>
      </c>
      <c r="Q23" s="11">
        <v>42.423171414905703</v>
      </c>
      <c r="R23" s="11">
        <v>44.282109684996286</v>
      </c>
      <c r="S23" s="11">
        <v>42.970133164953502</v>
      </c>
      <c r="T23" s="11">
        <v>44.082443305171182</v>
      </c>
      <c r="U23" s="11">
        <v>43.81530244771831</v>
      </c>
      <c r="V23" s="11">
        <v>41.495717846728176</v>
      </c>
      <c r="W23" s="11">
        <v>44.589995660364096</v>
      </c>
      <c r="X23" s="11">
        <v>41.335855353367471</v>
      </c>
      <c r="Y23" s="11">
        <v>41.288344596689257</v>
      </c>
      <c r="Z23" s="11">
        <v>41.297758713337352</v>
      </c>
      <c r="AA23" s="11">
        <v>41.348880953983631</v>
      </c>
      <c r="AB23" s="11">
        <v>41.35169467733818</v>
      </c>
      <c r="AC23" s="11">
        <v>41.306004188590215</v>
      </c>
      <c r="AD23" s="11">
        <v>41.255521019965506</v>
      </c>
      <c r="AE23" s="11">
        <v>41.185274430599108</v>
      </c>
      <c r="AF23" s="11">
        <v>41.117522102827913</v>
      </c>
      <c r="AG23" s="11">
        <v>41.032676059380002</v>
      </c>
      <c r="AH23" s="11">
        <v>40.928344774776612</v>
      </c>
      <c r="AI23" s="11">
        <v>40.822671898617656</v>
      </c>
      <c r="AJ23" s="11">
        <v>40.687900229525511</v>
      </c>
      <c r="AK23" s="11">
        <v>40.521272397338109</v>
      </c>
      <c r="AL23" s="11">
        <v>40.350057112816195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12.132086160219876</v>
      </c>
      <c r="N24" s="11">
        <v>11.052808758977999</v>
      </c>
      <c r="O24" s="11">
        <v>10.915785557837161</v>
      </c>
      <c r="P24" s="11">
        <v>11.862086139812829</v>
      </c>
      <c r="Q24" s="11">
        <v>11.739055264269387</v>
      </c>
      <c r="R24" s="11">
        <v>11.295198180003263</v>
      </c>
      <c r="S24" s="11">
        <v>10.876986582165118</v>
      </c>
      <c r="T24" s="11">
        <v>10.771411628549551</v>
      </c>
      <c r="U24" s="11">
        <v>11.26057242884221</v>
      </c>
      <c r="V24" s="11">
        <v>9.6975237592607417</v>
      </c>
      <c r="W24" s="11">
        <v>9.6682898206248993</v>
      </c>
      <c r="X24" s="11">
        <v>10.791300358144612</v>
      </c>
      <c r="Y24" s="11">
        <v>10.708795080440517</v>
      </c>
      <c r="Z24" s="11">
        <v>10.647077799699955</v>
      </c>
      <c r="AA24" s="11">
        <v>10.612140895970352</v>
      </c>
      <c r="AB24" s="11">
        <v>10.508288231870363</v>
      </c>
      <c r="AC24" s="11">
        <v>10.374325960725765</v>
      </c>
      <c r="AD24" s="11">
        <v>10.194146162470613</v>
      </c>
      <c r="AE24" s="11">
        <v>9.9497310145901441</v>
      </c>
      <c r="AF24" s="11">
        <v>9.6863183663658941</v>
      </c>
      <c r="AG24" s="11">
        <v>9.4201454411569152</v>
      </c>
      <c r="AH24" s="11">
        <v>9.238391933805616</v>
      </c>
      <c r="AI24" s="11">
        <v>9.0751610676709635</v>
      </c>
      <c r="AJ24" s="11">
        <v>8.9357593543918039</v>
      </c>
      <c r="AK24" s="11">
        <v>8.7860842709067679</v>
      </c>
      <c r="AL24" s="11">
        <v>8.4842703606591208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48.551757435856238</v>
      </c>
      <c r="N26" s="87">
        <f>SUM(N27:N30)</f>
        <v>48.8608973396057</v>
      </c>
      <c r="O26" s="87">
        <f t="shared" ref="O26:AL26" si="9">SUM(O27:O30)</f>
        <v>48.414030215944429</v>
      </c>
      <c r="P26" s="87">
        <f t="shared" si="9"/>
        <v>46.989108582737458</v>
      </c>
      <c r="Q26" s="87">
        <f t="shared" si="9"/>
        <v>50.067937966393501</v>
      </c>
      <c r="R26" s="87">
        <f>SUM(R27:R30)</f>
        <v>52.486185085186733</v>
      </c>
      <c r="S26" s="87">
        <f t="shared" si="9"/>
        <v>47.942679034726467</v>
      </c>
      <c r="T26" s="87">
        <f t="shared" si="9"/>
        <v>46.857195523124098</v>
      </c>
      <c r="U26" s="87">
        <f t="shared" si="9"/>
        <v>47.694757439041197</v>
      </c>
      <c r="V26" s="87">
        <f t="shared" si="9"/>
        <v>47.555201771139082</v>
      </c>
      <c r="W26" s="87">
        <f t="shared" si="9"/>
        <v>42.479145150034412</v>
      </c>
      <c r="X26" s="87">
        <f t="shared" si="9"/>
        <v>42.827412798107105</v>
      </c>
      <c r="Y26" s="87">
        <f t="shared" si="9"/>
        <v>42.462046304153446</v>
      </c>
      <c r="Z26" s="87">
        <f t="shared" si="9"/>
        <v>42.113520370995133</v>
      </c>
      <c r="AA26" s="87">
        <f t="shared" si="9"/>
        <v>41.883748267409608</v>
      </c>
      <c r="AB26" s="87">
        <f t="shared" si="9"/>
        <v>41.667625318721605</v>
      </c>
      <c r="AC26" s="87">
        <f t="shared" si="9"/>
        <v>41.453165539298844</v>
      </c>
      <c r="AD26" s="87">
        <f t="shared" si="9"/>
        <v>41.20525425448136</v>
      </c>
      <c r="AE26" s="87">
        <f t="shared" si="9"/>
        <v>40.954200023681565</v>
      </c>
      <c r="AF26" s="87">
        <f t="shared" si="9"/>
        <v>40.706689771483624</v>
      </c>
      <c r="AG26" s="87">
        <f t="shared" si="9"/>
        <v>40.467021167985614</v>
      </c>
      <c r="AH26" s="87">
        <f t="shared" si="9"/>
        <v>40.225290608576302</v>
      </c>
      <c r="AI26" s="87">
        <f t="shared" si="9"/>
        <v>39.985725744984762</v>
      </c>
      <c r="AJ26" s="87">
        <f t="shared" si="9"/>
        <v>39.739550297371807</v>
      </c>
      <c r="AK26" s="87">
        <f t="shared" si="9"/>
        <v>39.500679467322392</v>
      </c>
      <c r="AL26" s="87">
        <f t="shared" si="9"/>
        <v>39.284451589413521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7.3998601522569549</v>
      </c>
      <c r="N27" s="11">
        <v>9.2369627652451509</v>
      </c>
      <c r="O27" s="11">
        <v>9.0541706455429534</v>
      </c>
      <c r="P27" s="11">
        <v>8.5683366931855751</v>
      </c>
      <c r="Q27" s="11">
        <v>8.7559292091792642</v>
      </c>
      <c r="R27" s="11">
        <v>8.7073931390147798</v>
      </c>
      <c r="S27" s="11">
        <v>7.4197379415671669</v>
      </c>
      <c r="T27" s="11">
        <v>5.8852590614727767</v>
      </c>
      <c r="U27" s="11">
        <v>8.2395270925620565</v>
      </c>
      <c r="V27" s="11">
        <v>8.0416196513801737</v>
      </c>
      <c r="W27" s="11">
        <v>6.2957683762853529</v>
      </c>
      <c r="X27" s="11">
        <v>6.1777704661353239</v>
      </c>
      <c r="Y27" s="11">
        <v>6.1990768855397222</v>
      </c>
      <c r="Z27" s="11">
        <v>6.2591858498136919</v>
      </c>
      <c r="AA27" s="11">
        <v>6.3347821939897768</v>
      </c>
      <c r="AB27" s="11">
        <v>6.3855446215910217</v>
      </c>
      <c r="AC27" s="11">
        <v>6.4335669339685637</v>
      </c>
      <c r="AD27" s="11">
        <v>6.4835197988959177</v>
      </c>
      <c r="AE27" s="11">
        <v>6.5345123866590322</v>
      </c>
      <c r="AF27" s="11">
        <v>6.5891299971074746</v>
      </c>
      <c r="AG27" s="11">
        <v>6.6456533030492269</v>
      </c>
      <c r="AH27" s="11">
        <v>6.7008067142016552</v>
      </c>
      <c r="AI27" s="11">
        <v>6.7570433416915021</v>
      </c>
      <c r="AJ27" s="11">
        <v>6.8110551021676757</v>
      </c>
      <c r="AK27" s="11">
        <v>6.8646438745848677</v>
      </c>
      <c r="AL27" s="11">
        <v>6.9124284411720121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13.936173283352201</v>
      </c>
      <c r="N28" s="11">
        <v>14.469877226186624</v>
      </c>
      <c r="O28" s="11">
        <v>14.02268392339175</v>
      </c>
      <c r="P28" s="11">
        <v>14.56437439689963</v>
      </c>
      <c r="Q28" s="11">
        <v>15.709106466372962</v>
      </c>
      <c r="R28" s="11">
        <v>15.915989995387211</v>
      </c>
      <c r="S28" s="11">
        <v>15.39813716109188</v>
      </c>
      <c r="T28" s="11">
        <v>14.977323640203439</v>
      </c>
      <c r="U28" s="11">
        <v>14.715380737802178</v>
      </c>
      <c r="V28" s="11">
        <v>15.012865714086818</v>
      </c>
      <c r="W28" s="11">
        <v>13.845154770555379</v>
      </c>
      <c r="X28" s="11">
        <v>13.868501005950725</v>
      </c>
      <c r="Y28" s="11">
        <v>13.763426866366096</v>
      </c>
      <c r="Z28" s="11">
        <v>13.656074671603994</v>
      </c>
      <c r="AA28" s="11">
        <v>13.578240748783932</v>
      </c>
      <c r="AB28" s="11">
        <v>13.503521141735956</v>
      </c>
      <c r="AC28" s="11">
        <v>13.413506787869744</v>
      </c>
      <c r="AD28" s="11">
        <v>13.310576270130307</v>
      </c>
      <c r="AE28" s="11">
        <v>13.208987099538989</v>
      </c>
      <c r="AF28" s="11">
        <v>13.114114115290326</v>
      </c>
      <c r="AG28" s="11">
        <v>13.026723887673281</v>
      </c>
      <c r="AH28" s="11">
        <v>12.935732710679115</v>
      </c>
      <c r="AI28" s="11">
        <v>12.843384943252927</v>
      </c>
      <c r="AJ28" s="11">
        <v>12.754728188852271</v>
      </c>
      <c r="AK28" s="11">
        <v>12.662435764367274</v>
      </c>
      <c r="AL28" s="11">
        <v>12.568294463098148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17.102033233338062</v>
      </c>
      <c r="N29" s="11">
        <v>15.345068382663767</v>
      </c>
      <c r="O29" s="11">
        <v>14.513917180558011</v>
      </c>
      <c r="P29" s="11">
        <v>13.758903657283835</v>
      </c>
      <c r="Q29" s="11">
        <v>14.896409842103258</v>
      </c>
      <c r="R29" s="11">
        <v>16.551294550227681</v>
      </c>
      <c r="S29" s="11">
        <v>14.514437572591634</v>
      </c>
      <c r="T29" s="11">
        <v>15.049899388010765</v>
      </c>
      <c r="U29" s="11">
        <v>14.149140987448005</v>
      </c>
      <c r="V29" s="11">
        <v>15.226281135698475</v>
      </c>
      <c r="W29" s="11">
        <v>13.190411001333899</v>
      </c>
      <c r="X29" s="11">
        <v>13.871506017174084</v>
      </c>
      <c r="Y29" s="11">
        <v>13.673954041843094</v>
      </c>
      <c r="Z29" s="11">
        <v>13.422068515789709</v>
      </c>
      <c r="AA29" s="11">
        <v>13.226876629184256</v>
      </c>
      <c r="AB29" s="11">
        <v>13.074937696713505</v>
      </c>
      <c r="AC29" s="11">
        <v>12.915859186283926</v>
      </c>
      <c r="AD29" s="11">
        <v>12.758361106101942</v>
      </c>
      <c r="AE29" s="11">
        <v>12.599945780185713</v>
      </c>
      <c r="AF29" s="11">
        <v>12.43688092713805</v>
      </c>
      <c r="AG29" s="11">
        <v>12.270149123571878</v>
      </c>
      <c r="AH29" s="11">
        <v>12.102929165473164</v>
      </c>
      <c r="AI29" s="11">
        <v>11.936247728868764</v>
      </c>
      <c r="AJ29" s="11">
        <v>11.768139679203966</v>
      </c>
      <c r="AK29" s="11">
        <v>11.597438099144163</v>
      </c>
      <c r="AL29" s="11">
        <v>11.431013276223926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10.113690766909025</v>
      </c>
      <c r="N30" s="11">
        <v>9.8089889655101583</v>
      </c>
      <c r="O30" s="11">
        <v>10.82325846645171</v>
      </c>
      <c r="P30" s="11">
        <v>10.097493835368422</v>
      </c>
      <c r="Q30" s="11">
        <v>10.70649244873802</v>
      </c>
      <c r="R30" s="11">
        <v>11.311507400557058</v>
      </c>
      <c r="S30" s="11">
        <v>10.610366359475792</v>
      </c>
      <c r="T30" s="11">
        <v>10.944713433437114</v>
      </c>
      <c r="U30" s="11">
        <v>10.590708621228959</v>
      </c>
      <c r="V30" s="11">
        <v>9.2744352699736137</v>
      </c>
      <c r="W30" s="11">
        <v>9.1478110018597807</v>
      </c>
      <c r="X30" s="11">
        <v>8.9096353088469691</v>
      </c>
      <c r="Y30" s="11">
        <v>8.8255885104045344</v>
      </c>
      <c r="Z30" s="11">
        <v>8.776191333787736</v>
      </c>
      <c r="AA30" s="11">
        <v>8.7438486954516481</v>
      </c>
      <c r="AB30" s="11">
        <v>8.7036218586811263</v>
      </c>
      <c r="AC30" s="11">
        <v>8.6902326311766114</v>
      </c>
      <c r="AD30" s="11">
        <v>8.6527970793531939</v>
      </c>
      <c r="AE30" s="11">
        <v>8.6107547572978298</v>
      </c>
      <c r="AF30" s="11">
        <v>8.5665647319477749</v>
      </c>
      <c r="AG30" s="11">
        <v>8.5244948536912304</v>
      </c>
      <c r="AH30" s="11">
        <v>8.4858220182223718</v>
      </c>
      <c r="AI30" s="11">
        <v>8.4490497311715664</v>
      </c>
      <c r="AJ30" s="11">
        <v>8.4056273271478972</v>
      </c>
      <c r="AK30" s="11">
        <v>8.376161729226089</v>
      </c>
      <c r="AL30" s="11">
        <v>8.3727154089194329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41.799883826267731</v>
      </c>
      <c r="N32" s="87">
        <f t="shared" si="10"/>
        <v>40.427657533739797</v>
      </c>
      <c r="O32" s="87">
        <f t="shared" si="10"/>
        <v>41.123210725946741</v>
      </c>
      <c r="P32" s="87">
        <f t="shared" si="10"/>
        <v>40.439843396414076</v>
      </c>
      <c r="Q32" s="87">
        <f t="shared" si="10"/>
        <v>41.054730701378659</v>
      </c>
      <c r="R32" s="87">
        <f t="shared" si="10"/>
        <v>44.91967262356642</v>
      </c>
      <c r="S32" s="87">
        <f t="shared" si="10"/>
        <v>45.513629274812921</v>
      </c>
      <c r="T32" s="87">
        <f t="shared" si="10"/>
        <v>42.214428363694168</v>
      </c>
      <c r="U32" s="87">
        <f t="shared" si="10"/>
        <v>43.033803426229476</v>
      </c>
      <c r="V32" s="87">
        <f t="shared" si="10"/>
        <v>43.121490633060986</v>
      </c>
      <c r="W32" s="87">
        <f t="shared" si="10"/>
        <v>41.888428213423794</v>
      </c>
      <c r="X32" s="87">
        <f t="shared" si="10"/>
        <v>42.678849852707955</v>
      </c>
      <c r="Y32" s="87">
        <f t="shared" si="10"/>
        <v>42.712016835712717</v>
      </c>
      <c r="Z32" s="87">
        <f t="shared" si="10"/>
        <v>42.987279163006868</v>
      </c>
      <c r="AA32" s="87">
        <f t="shared" si="10"/>
        <v>43.327238719799155</v>
      </c>
      <c r="AB32" s="87">
        <f t="shared" si="10"/>
        <v>43.60754035994271</v>
      </c>
      <c r="AC32" s="87">
        <f t="shared" si="10"/>
        <v>43.866022185261961</v>
      </c>
      <c r="AD32" s="87">
        <f t="shared" si="10"/>
        <v>44.12876332236771</v>
      </c>
      <c r="AE32" s="87">
        <f t="shared" ref="AE32" si="11">SUM(AE33:AE35)</f>
        <v>44.417005806867017</v>
      </c>
      <c r="AF32" s="87">
        <f t="shared" ref="AF32" si="12">SUM(AF33:AF35)</f>
        <v>44.71540930336964</v>
      </c>
      <c r="AG32" s="87">
        <f t="shared" ref="AG32" si="13">SUM(AG33:AG35)</f>
        <v>45.045103187932853</v>
      </c>
      <c r="AH32" s="87">
        <f t="shared" ref="AH32" si="14">SUM(AH33:AH35)</f>
        <v>45.346966263950172</v>
      </c>
      <c r="AI32" s="87">
        <f t="shared" ref="AI32" si="15">SUM(AI33:AI35)</f>
        <v>45.674040380713464</v>
      </c>
      <c r="AJ32" s="87">
        <f t="shared" ref="AJ32" si="16">SUM(AJ33:AJ35)</f>
        <v>46.035678586141699</v>
      </c>
      <c r="AK32" s="87">
        <f t="shared" ref="AK32" si="17">SUM(AK33:AK35)</f>
        <v>46.400323534521682</v>
      </c>
      <c r="AL32" s="87">
        <f t="shared" ref="AL32" si="18">SUM(AL33:AL35)</f>
        <v>46.790461761284753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31.704382054502542</v>
      </c>
      <c r="N33" s="11">
        <v>29.422181882864667</v>
      </c>
      <c r="O33" s="11">
        <v>29.582427882598019</v>
      </c>
      <c r="P33" s="11">
        <v>30.727981370452653</v>
      </c>
      <c r="Q33" s="11">
        <v>30.961211290830732</v>
      </c>
      <c r="R33" s="11">
        <v>33.664285785010208</v>
      </c>
      <c r="S33" s="11">
        <v>34.319027802271187</v>
      </c>
      <c r="T33" s="11">
        <v>31.854044163159124</v>
      </c>
      <c r="U33" s="11">
        <v>31.760646294345225</v>
      </c>
      <c r="V33" s="11">
        <v>31.256331283154648</v>
      </c>
      <c r="W33" s="11">
        <v>30.620717023532396</v>
      </c>
      <c r="X33" s="11">
        <v>31.824220063717895</v>
      </c>
      <c r="Y33" s="11">
        <v>32.026716079075641</v>
      </c>
      <c r="Z33" s="11">
        <v>32.338341360678321</v>
      </c>
      <c r="AA33" s="11">
        <v>32.682023476208251</v>
      </c>
      <c r="AB33" s="11">
        <v>32.976942522954523</v>
      </c>
      <c r="AC33" s="11">
        <v>33.258685068519611</v>
      </c>
      <c r="AD33" s="11">
        <v>33.544031604063285</v>
      </c>
      <c r="AE33" s="11">
        <v>33.857980686282509</v>
      </c>
      <c r="AF33" s="11">
        <v>34.18220293606015</v>
      </c>
      <c r="AG33" s="11">
        <v>34.530878024236898</v>
      </c>
      <c r="AH33" s="11">
        <v>34.85975714885808</v>
      </c>
      <c r="AI33" s="11">
        <v>35.203192520223269</v>
      </c>
      <c r="AJ33" s="11">
        <v>35.57156976686008</v>
      </c>
      <c r="AK33" s="11">
        <v>35.932607715531773</v>
      </c>
      <c r="AL33" s="11">
        <v>36.313880052891669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9.4089499148201536</v>
      </c>
      <c r="N34" s="11">
        <v>10.536985696309708</v>
      </c>
      <c r="O34" s="11">
        <v>11.080504849332241</v>
      </c>
      <c r="P34" s="11">
        <v>9.2914759640207905</v>
      </c>
      <c r="Q34" s="11">
        <v>9.6125001049050951</v>
      </c>
      <c r="R34" s="11">
        <v>10.791936736667727</v>
      </c>
      <c r="S34" s="11">
        <v>10.819500995565384</v>
      </c>
      <c r="T34" s="11">
        <v>9.9367639654021787</v>
      </c>
      <c r="U34" s="11">
        <v>10.823175295586671</v>
      </c>
      <c r="V34" s="11">
        <v>11.479712192358566</v>
      </c>
      <c r="W34" s="11">
        <v>10.759783253529006</v>
      </c>
      <c r="X34" s="11">
        <v>10.466657168482948</v>
      </c>
      <c r="Y34" s="11">
        <v>10.294100689058581</v>
      </c>
      <c r="Z34" s="11">
        <v>10.253833202557139</v>
      </c>
      <c r="AA34" s="11">
        <v>10.245773732374523</v>
      </c>
      <c r="AB34" s="11">
        <v>10.227360587609903</v>
      </c>
      <c r="AC34" s="11">
        <v>10.200064370266279</v>
      </c>
      <c r="AD34" s="11">
        <v>10.173591274551047</v>
      </c>
      <c r="AE34" s="11">
        <v>10.143444990973633</v>
      </c>
      <c r="AF34" s="11">
        <v>10.113926339499667</v>
      </c>
      <c r="AG34" s="11">
        <v>10.090935586338103</v>
      </c>
      <c r="AH34" s="11">
        <v>10.059973941454091</v>
      </c>
      <c r="AI34" s="11">
        <v>10.039126683854494</v>
      </c>
      <c r="AJ34" s="11">
        <v>10.028574930458579</v>
      </c>
      <c r="AK34" s="11">
        <v>10.027559329837088</v>
      </c>
      <c r="AL34" s="11">
        <v>10.032422168846489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0.68655185694503928</v>
      </c>
      <c r="N35" s="11">
        <v>0.46848995456541848</v>
      </c>
      <c r="O35" s="11">
        <v>0.46027799401647673</v>
      </c>
      <c r="P35" s="11">
        <v>0.42038606194063366</v>
      </c>
      <c r="Q35" s="11">
        <v>0.48101930564282963</v>
      </c>
      <c r="R35" s="11">
        <v>0.46345010188848662</v>
      </c>
      <c r="S35" s="11">
        <v>0.37510047697635185</v>
      </c>
      <c r="T35" s="11">
        <v>0.42362023513286806</v>
      </c>
      <c r="U35" s="11">
        <v>0.44998183629758054</v>
      </c>
      <c r="V35" s="11">
        <v>0.38544715754777242</v>
      </c>
      <c r="W35" s="11">
        <v>0.50792793636239031</v>
      </c>
      <c r="X35" s="11">
        <v>0.38797262050711334</v>
      </c>
      <c r="Y35" s="11">
        <v>0.39120006757849851</v>
      </c>
      <c r="Z35" s="11">
        <v>0.39510459977141099</v>
      </c>
      <c r="AA35" s="11">
        <v>0.39944151121638211</v>
      </c>
      <c r="AB35" s="11">
        <v>0.40323724937828881</v>
      </c>
      <c r="AC35" s="11">
        <v>0.40727274647607165</v>
      </c>
      <c r="AD35" s="11">
        <v>0.4111404437533755</v>
      </c>
      <c r="AE35" s="11">
        <v>0.4155801296108747</v>
      </c>
      <c r="AF35" s="11">
        <v>0.41928002780981966</v>
      </c>
      <c r="AG35" s="11">
        <v>0.42328957735784933</v>
      </c>
      <c r="AH35" s="11">
        <v>0.42723517363800562</v>
      </c>
      <c r="AI35" s="11">
        <v>0.43172117663570514</v>
      </c>
      <c r="AJ35" s="11">
        <v>0.43553388882304811</v>
      </c>
      <c r="AK35" s="11">
        <v>0.4401564891528163</v>
      </c>
      <c r="AL35" s="11">
        <v>0.44415953954659831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38.308537296499658</v>
      </c>
      <c r="N37" s="87">
        <f t="shared" ref="N37:AL37" si="19">SUM(N38:N39)</f>
        <v>41.428551497794544</v>
      </c>
      <c r="O37" s="87">
        <f t="shared" si="19"/>
        <v>40.442239878444873</v>
      </c>
      <c r="P37" s="87">
        <f t="shared" si="19"/>
        <v>39.675742892659592</v>
      </c>
      <c r="Q37" s="87">
        <f t="shared" si="19"/>
        <v>40.690255857644082</v>
      </c>
      <c r="R37" s="87">
        <f t="shared" si="19"/>
        <v>40.498018510158531</v>
      </c>
      <c r="S37" s="87">
        <f t="shared" si="19"/>
        <v>43.079135743395291</v>
      </c>
      <c r="T37" s="87">
        <f t="shared" si="19"/>
        <v>41.728736580398383</v>
      </c>
      <c r="U37" s="87">
        <f t="shared" si="19"/>
        <v>39.358110936266328</v>
      </c>
      <c r="V37" s="87">
        <f t="shared" si="19"/>
        <v>38.598168210536627</v>
      </c>
      <c r="W37" s="87">
        <f t="shared" si="19"/>
        <v>37.965765808197048</v>
      </c>
      <c r="X37" s="87">
        <f t="shared" si="19"/>
        <v>37.52343661946523</v>
      </c>
      <c r="Y37" s="87">
        <f t="shared" si="19"/>
        <v>37.496841329087474</v>
      </c>
      <c r="Z37" s="87">
        <f t="shared" si="19"/>
        <v>37.612358555085663</v>
      </c>
      <c r="AA37" s="87">
        <f t="shared" si="19"/>
        <v>37.762877234830313</v>
      </c>
      <c r="AB37" s="87">
        <f t="shared" si="19"/>
        <v>37.851495999600374</v>
      </c>
      <c r="AC37" s="87">
        <f t="shared" si="19"/>
        <v>37.916331531710867</v>
      </c>
      <c r="AD37" s="87">
        <f t="shared" si="19"/>
        <v>37.96305542254381</v>
      </c>
      <c r="AE37" s="87">
        <f t="shared" si="19"/>
        <v>37.999911292717343</v>
      </c>
      <c r="AF37" s="87">
        <f t="shared" si="19"/>
        <v>38.033072797266819</v>
      </c>
      <c r="AG37" s="87">
        <f t="shared" si="19"/>
        <v>38.073375822993412</v>
      </c>
      <c r="AH37" s="87">
        <f t="shared" si="19"/>
        <v>38.135729182569946</v>
      </c>
      <c r="AI37" s="87">
        <f t="shared" si="19"/>
        <v>38.177137183245939</v>
      </c>
      <c r="AJ37" s="87">
        <f t="shared" si="19"/>
        <v>38.223365048164069</v>
      </c>
      <c r="AK37" s="87">
        <f t="shared" si="19"/>
        <v>38.274728803102597</v>
      </c>
      <c r="AL37" s="87">
        <f t="shared" si="19"/>
        <v>38.350396663782462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31.433047766627023</v>
      </c>
      <c r="N38" s="11">
        <v>34.562931905910574</v>
      </c>
      <c r="O38" s="11">
        <v>33.417457843005394</v>
      </c>
      <c r="P38" s="11">
        <v>32.576332525082336</v>
      </c>
      <c r="Q38" s="11">
        <v>33.887000113713306</v>
      </c>
      <c r="R38" s="11">
        <v>32.622060975062318</v>
      </c>
      <c r="S38" s="11">
        <v>35.538986905493324</v>
      </c>
      <c r="T38" s="11">
        <v>33.597483574901744</v>
      </c>
      <c r="U38" s="11">
        <v>31.012984974241583</v>
      </c>
      <c r="V38" s="11">
        <v>30.781240820363724</v>
      </c>
      <c r="W38" s="11">
        <v>29.624490012511824</v>
      </c>
      <c r="X38" s="11">
        <v>27.427822529905658</v>
      </c>
      <c r="Y38" s="11">
        <v>27.236487073641499</v>
      </c>
      <c r="Z38" s="11">
        <v>27.16676665164109</v>
      </c>
      <c r="AA38" s="11">
        <v>27.122551586841745</v>
      </c>
      <c r="AB38" s="11">
        <v>27.029928567116105</v>
      </c>
      <c r="AC38" s="11">
        <v>26.919426602951329</v>
      </c>
      <c r="AD38" s="11">
        <v>26.790243873364819</v>
      </c>
      <c r="AE38" s="11">
        <v>26.651300430034151</v>
      </c>
      <c r="AF38" s="11">
        <v>26.50751463247148</v>
      </c>
      <c r="AG38" s="11">
        <v>26.362625326583604</v>
      </c>
      <c r="AH38" s="11">
        <v>26.240799698812015</v>
      </c>
      <c r="AI38" s="11">
        <v>26.093896003888617</v>
      </c>
      <c r="AJ38" s="11">
        <v>25.948293635313501</v>
      </c>
      <c r="AK38" s="11">
        <v>25.812403406838975</v>
      </c>
      <c r="AL38" s="11">
        <v>25.696832101632655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6.875489529872632</v>
      </c>
      <c r="N39" s="11">
        <v>6.8656195918839691</v>
      </c>
      <c r="O39" s="11">
        <v>7.0247820354394763</v>
      </c>
      <c r="P39" s="11">
        <v>7.0994103675772591</v>
      </c>
      <c r="Q39" s="11">
        <v>6.8032557439307757</v>
      </c>
      <c r="R39" s="11">
        <v>7.8759575350962088</v>
      </c>
      <c r="S39" s="11">
        <v>7.5401488379019694</v>
      </c>
      <c r="T39" s="11">
        <v>8.1312530054966405</v>
      </c>
      <c r="U39" s="11">
        <v>8.3451259620247473</v>
      </c>
      <c r="V39" s="11">
        <v>7.8169273901729044</v>
      </c>
      <c r="W39" s="11">
        <v>8.3412757956852204</v>
      </c>
      <c r="X39" s="11">
        <v>10.095614089559572</v>
      </c>
      <c r="Y39" s="11">
        <v>10.260354255445971</v>
      </c>
      <c r="Z39" s="11">
        <v>10.445591903444575</v>
      </c>
      <c r="AA39" s="11">
        <v>10.64032564798857</v>
      </c>
      <c r="AB39" s="11">
        <v>10.821567432484269</v>
      </c>
      <c r="AC39" s="11">
        <v>10.996904928759541</v>
      </c>
      <c r="AD39" s="11">
        <v>11.17281154917899</v>
      </c>
      <c r="AE39" s="11">
        <v>11.348610862683191</v>
      </c>
      <c r="AF39" s="11">
        <v>11.525558164795337</v>
      </c>
      <c r="AG39" s="11">
        <v>11.71075049640981</v>
      </c>
      <c r="AH39" s="11">
        <v>11.894929483757933</v>
      </c>
      <c r="AI39" s="11">
        <v>12.083241179357325</v>
      </c>
      <c r="AJ39" s="11">
        <v>12.27507141285057</v>
      </c>
      <c r="AK39" s="11">
        <v>12.462325396263621</v>
      </c>
      <c r="AL39" s="11">
        <v>12.653564562149809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33.821586502888898</v>
      </c>
      <c r="N41" s="87">
        <f t="shared" ref="N41" si="20">SUM(N42:N43)</f>
        <v>32.86467911285807</v>
      </c>
      <c r="O41" s="87">
        <f t="shared" ref="O41" si="21">SUM(O42:O43)</f>
        <v>31.659222232602666</v>
      </c>
      <c r="P41" s="87">
        <f t="shared" ref="P41" si="22">SUM(P42:P43)</f>
        <v>33.204586933904629</v>
      </c>
      <c r="Q41" s="87">
        <f t="shared" ref="Q41" si="23">SUM(Q42:Q43)</f>
        <v>34.101098689377096</v>
      </c>
      <c r="R41" s="87">
        <f t="shared" ref="R41" si="24">SUM(R42:R43)</f>
        <v>34.940197300073166</v>
      </c>
      <c r="S41" s="87">
        <f t="shared" ref="S41" si="25">SUM(S42:S43)</f>
        <v>34.41429764049181</v>
      </c>
      <c r="T41" s="87">
        <f t="shared" ref="T41" si="26">SUM(T42:T43)</f>
        <v>34.565234180922459</v>
      </c>
      <c r="U41" s="87">
        <f t="shared" ref="U41" si="27">SUM(U42:U43)</f>
        <v>36.578323718218996</v>
      </c>
      <c r="V41" s="87">
        <f t="shared" ref="V41" si="28">SUM(V42:V43)</f>
        <v>31.766204848439521</v>
      </c>
      <c r="W41" s="87">
        <f t="shared" ref="W41" si="29">SUM(W42:W43)</f>
        <v>29.549440614790999</v>
      </c>
      <c r="X41" s="87">
        <f t="shared" ref="X41" si="30">SUM(X42:X43)</f>
        <v>33.140304645151303</v>
      </c>
      <c r="Y41" s="87">
        <f t="shared" ref="Y41" si="31">SUM(Y42:Y43)</f>
        <v>33.050854419428404</v>
      </c>
      <c r="Z41" s="87">
        <f t="shared" ref="Z41" si="32">SUM(Z42:Z43)</f>
        <v>33.014416307146902</v>
      </c>
      <c r="AA41" s="87">
        <f t="shared" ref="AA41" si="33">SUM(AA42:AA43)</f>
        <v>32.96119817082041</v>
      </c>
      <c r="AB41" s="87">
        <f t="shared" ref="AB41" si="34">SUM(AB42:AB43)</f>
        <v>32.863666859158556</v>
      </c>
      <c r="AC41" s="87">
        <f t="shared" ref="AC41" si="35">SUM(AC42:AC43)</f>
        <v>32.741059351820226</v>
      </c>
      <c r="AD41" s="87">
        <f t="shared" ref="AD41" si="36">SUM(AD42:AD43)</f>
        <v>32.600322154499359</v>
      </c>
      <c r="AE41" s="87">
        <f t="shared" ref="AE41" si="37">SUM(AE42:AE43)</f>
        <v>32.426767956206398</v>
      </c>
      <c r="AF41" s="87">
        <f t="shared" ref="AF41" si="38">SUM(AF42:AF43)</f>
        <v>32.27655286801015</v>
      </c>
      <c r="AG41" s="87">
        <f t="shared" ref="AG41" si="39">SUM(AG42:AG43)</f>
        <v>32.14666319385298</v>
      </c>
      <c r="AH41" s="87">
        <f t="shared" ref="AH41" si="40">SUM(AH42:AH43)</f>
        <v>32.023954013147218</v>
      </c>
      <c r="AI41" s="87">
        <f t="shared" ref="AI41" si="41">SUM(AI42:AI43)</f>
        <v>31.900128124846503</v>
      </c>
      <c r="AJ41" s="87">
        <f t="shared" ref="AJ41" si="42">SUM(AJ42:AJ43)</f>
        <v>31.765727790936381</v>
      </c>
      <c r="AK41" s="87">
        <f t="shared" ref="AK41" si="43">SUM(AK42:AK43)</f>
        <v>31.603767635081422</v>
      </c>
      <c r="AL41" s="87">
        <f t="shared" ref="AL41" si="44">SUM(AL42:AL43)</f>
        <v>31.436965780307702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15.263183949944112</v>
      </c>
      <c r="N42" s="11">
        <v>14.363881936355376</v>
      </c>
      <c r="O42" s="11">
        <v>14.969057596678041</v>
      </c>
      <c r="P42" s="11">
        <v>15.732182597479239</v>
      </c>
      <c r="Q42" s="11">
        <v>15.972594897976036</v>
      </c>
      <c r="R42" s="11">
        <v>17.370783669444389</v>
      </c>
      <c r="S42" s="11">
        <v>16.879953476980617</v>
      </c>
      <c r="T42" s="11">
        <v>17.354826376648116</v>
      </c>
      <c r="U42" s="11">
        <v>17.493279112747249</v>
      </c>
      <c r="V42" s="11">
        <v>16.028441019379692</v>
      </c>
      <c r="W42" s="11">
        <v>14.724850526255604</v>
      </c>
      <c r="X42" s="11">
        <v>17.546300120734703</v>
      </c>
      <c r="Y42" s="11">
        <v>17.503291217856994</v>
      </c>
      <c r="Z42" s="11">
        <v>17.465198135989084</v>
      </c>
      <c r="AA42" s="11">
        <v>17.405284537518064</v>
      </c>
      <c r="AB42" s="11">
        <v>17.324380645506231</v>
      </c>
      <c r="AC42" s="11">
        <v>17.231407280906943</v>
      </c>
      <c r="AD42" s="11">
        <v>17.138907627270179</v>
      </c>
      <c r="AE42" s="11">
        <v>17.015085719716499</v>
      </c>
      <c r="AF42" s="11">
        <v>16.910042478694429</v>
      </c>
      <c r="AG42" s="11">
        <v>16.81691294820228</v>
      </c>
      <c r="AH42" s="11">
        <v>16.742005878781473</v>
      </c>
      <c r="AI42" s="11">
        <v>16.666385110878512</v>
      </c>
      <c r="AJ42" s="11">
        <v>16.576240319956774</v>
      </c>
      <c r="AK42" s="11">
        <v>16.456872975270112</v>
      </c>
      <c r="AL42" s="11">
        <v>16.330590655371108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18.558402552944788</v>
      </c>
      <c r="N43" s="11">
        <v>18.50079717650269</v>
      </c>
      <c r="O43" s="11">
        <v>16.690164635924624</v>
      </c>
      <c r="P43" s="11">
        <v>17.472404336425392</v>
      </c>
      <c r="Q43" s="11">
        <v>18.128503791401059</v>
      </c>
      <c r="R43" s="11">
        <v>17.569413630628773</v>
      </c>
      <c r="S43" s="11">
        <v>17.534344163511197</v>
      </c>
      <c r="T43" s="11">
        <v>17.210407804274347</v>
      </c>
      <c r="U43" s="11">
        <v>19.085044605471751</v>
      </c>
      <c r="V43" s="11">
        <v>15.737763829059828</v>
      </c>
      <c r="W43" s="11">
        <v>14.824590088535395</v>
      </c>
      <c r="X43" s="11">
        <v>15.594004524416599</v>
      </c>
      <c r="Y43" s="11">
        <v>15.547563201571407</v>
      </c>
      <c r="Z43" s="11">
        <v>15.549218171157818</v>
      </c>
      <c r="AA43" s="11">
        <v>15.555913633302346</v>
      </c>
      <c r="AB43" s="11">
        <v>15.539286213652323</v>
      </c>
      <c r="AC43" s="11">
        <v>15.509652070913287</v>
      </c>
      <c r="AD43" s="11">
        <v>15.461414527229181</v>
      </c>
      <c r="AE43" s="11">
        <v>15.4116822364899</v>
      </c>
      <c r="AF43" s="11">
        <v>15.366510389315723</v>
      </c>
      <c r="AG43" s="11">
        <v>15.329750245650699</v>
      </c>
      <c r="AH43" s="11">
        <v>15.281948134365749</v>
      </c>
      <c r="AI43" s="11">
        <v>15.233743013967993</v>
      </c>
      <c r="AJ43" s="11">
        <v>15.189487470979609</v>
      </c>
      <c r="AK43" s="11">
        <v>15.146894659811309</v>
      </c>
      <c r="AL43" s="11">
        <v>15.106375124936594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57.362132645033952</v>
      </c>
      <c r="N45" s="87">
        <f t="shared" ref="N45" si="45">SUM(N46:N47)</f>
        <v>55.262613550520655</v>
      </c>
      <c r="O45" s="87">
        <f t="shared" ref="O45" si="46">SUM(O46:O47)</f>
        <v>54.000923865686701</v>
      </c>
      <c r="P45" s="87">
        <f t="shared" ref="P45" si="47">SUM(P46:P47)</f>
        <v>55.937637980328908</v>
      </c>
      <c r="Q45" s="87">
        <f t="shared" ref="Q45" si="48">SUM(Q46:Q47)</f>
        <v>58.832122162141452</v>
      </c>
      <c r="R45" s="87">
        <f t="shared" ref="R45" si="49">SUM(R46:R47)</f>
        <v>62.124069020818567</v>
      </c>
      <c r="S45" s="87">
        <f t="shared" ref="S45" si="50">SUM(S46:S47)</f>
        <v>58.429147783830707</v>
      </c>
      <c r="T45" s="87">
        <f t="shared" ref="T45" si="51">SUM(T46:T47)</f>
        <v>59.606634093612875</v>
      </c>
      <c r="U45" s="87">
        <f t="shared" ref="U45" si="52">SUM(U46:U47)</f>
        <v>59.66699400401442</v>
      </c>
      <c r="V45" s="87">
        <f t="shared" ref="V45" si="53">SUM(V46:V47)</f>
        <v>54.991763619167934</v>
      </c>
      <c r="W45" s="87">
        <f t="shared" ref="W45" si="54">SUM(W46:W47)</f>
        <v>50.255387828079435</v>
      </c>
      <c r="X45" s="87">
        <f t="shared" ref="X45" si="55">SUM(X46:X47)</f>
        <v>49.857834590312471</v>
      </c>
      <c r="Y45" s="87">
        <f t="shared" ref="Y45" si="56">SUM(Y46:Y47)</f>
        <v>49.556059158816829</v>
      </c>
      <c r="Z45" s="87">
        <f t="shared" ref="Z45" si="57">SUM(Z46:Z47)</f>
        <v>49.312984835947603</v>
      </c>
      <c r="AA45" s="87">
        <f t="shared" ref="AA45" si="58">SUM(AA46:AA47)</f>
        <v>49.198320559342946</v>
      </c>
      <c r="AB45" s="87">
        <f t="shared" ref="AB45" si="59">SUM(AB46:AB47)</f>
        <v>49.022530231416042</v>
      </c>
      <c r="AC45" s="87">
        <f t="shared" ref="AC45" si="60">SUM(AC46:AC47)</f>
        <v>48.770095143397199</v>
      </c>
      <c r="AD45" s="87">
        <f t="shared" ref="AD45" si="61">SUM(AD46:AD47)</f>
        <v>48.49403622952272</v>
      </c>
      <c r="AE45" s="87">
        <f t="shared" ref="AE45" si="62">SUM(AE46:AE47)</f>
        <v>48.211959976906243</v>
      </c>
      <c r="AF45" s="87">
        <f t="shared" ref="AF45" si="63">SUM(AF46:AF47)</f>
        <v>47.909630716190755</v>
      </c>
      <c r="AG45" s="87">
        <f t="shared" ref="AG45" si="64">SUM(AG46:AG47)</f>
        <v>47.600967226916616</v>
      </c>
      <c r="AH45" s="87">
        <f t="shared" ref="AH45" si="65">SUM(AH46:AH47)</f>
        <v>47.25387397144582</v>
      </c>
      <c r="AI45" s="87">
        <f t="shared" ref="AI45" si="66">SUM(AI46:AI47)</f>
        <v>46.924798693306705</v>
      </c>
      <c r="AJ45" s="87">
        <f t="shared" ref="AJ45" si="67">SUM(AJ46:AJ47)</f>
        <v>46.595573278615092</v>
      </c>
      <c r="AK45" s="87">
        <f t="shared" ref="AK45" si="68">SUM(AK46:AK47)</f>
        <v>46.266534112836091</v>
      </c>
      <c r="AL45" s="87">
        <f t="shared" ref="AL45" si="69">SUM(AL46:AL47)</f>
        <v>45.946569586231469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9.3628029939513358</v>
      </c>
      <c r="N46" s="11">
        <v>9.3819576070240345</v>
      </c>
      <c r="O46" s="11">
        <v>9.2289779591438332</v>
      </c>
      <c r="P46" s="11">
        <v>9.3073672011092352</v>
      </c>
      <c r="Q46" s="11">
        <v>9.957674757322442</v>
      </c>
      <c r="R46" s="11">
        <v>10.67690267769315</v>
      </c>
      <c r="S46" s="11">
        <v>10.646505185365214</v>
      </c>
      <c r="T46" s="11">
        <v>9.6575175516764347</v>
      </c>
      <c r="U46" s="11">
        <v>9.8978130231001291</v>
      </c>
      <c r="V46" s="11">
        <v>8.6913062808566135</v>
      </c>
      <c r="W46" s="11">
        <v>7.8344182098662181</v>
      </c>
      <c r="X46" s="11">
        <v>6.5755183882430179</v>
      </c>
      <c r="Y46" s="11">
        <v>6.5140118679542507</v>
      </c>
      <c r="Z46" s="11">
        <v>6.4683596692531733</v>
      </c>
      <c r="AA46" s="11">
        <v>6.4345585537335994</v>
      </c>
      <c r="AB46" s="11">
        <v>6.3964551086250943</v>
      </c>
      <c r="AC46" s="11">
        <v>6.3513831342973104</v>
      </c>
      <c r="AD46" s="11">
        <v>6.3043185591655462</v>
      </c>
      <c r="AE46" s="11">
        <v>6.2543623245263049</v>
      </c>
      <c r="AF46" s="11">
        <v>6.201773904081862</v>
      </c>
      <c r="AG46" s="11">
        <v>6.1487127136107924</v>
      </c>
      <c r="AH46" s="11">
        <v>6.0937926131342195</v>
      </c>
      <c r="AI46" s="11">
        <v>6.0394765399129415</v>
      </c>
      <c r="AJ46" s="11">
        <v>5.9862952650945349</v>
      </c>
      <c r="AK46" s="11">
        <v>5.9342638992197854</v>
      </c>
      <c r="AL46" s="11">
        <v>5.8810310444651552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47.999329651082618</v>
      </c>
      <c r="N47" s="11">
        <v>45.88065594349662</v>
      </c>
      <c r="O47" s="11">
        <v>44.771945906542868</v>
      </c>
      <c r="P47" s="11">
        <v>46.630270779219671</v>
      </c>
      <c r="Q47" s="11">
        <v>48.874447404819009</v>
      </c>
      <c r="R47" s="11">
        <v>51.447166343125417</v>
      </c>
      <c r="S47" s="11">
        <v>47.782642598465493</v>
      </c>
      <c r="T47" s="11">
        <v>49.949116541936441</v>
      </c>
      <c r="U47" s="11">
        <v>49.769180980914292</v>
      </c>
      <c r="V47" s="11">
        <v>46.300457338311318</v>
      </c>
      <c r="W47" s="11">
        <v>42.420969618213213</v>
      </c>
      <c r="X47" s="11">
        <v>43.282316202069453</v>
      </c>
      <c r="Y47" s="11">
        <v>43.042047290862577</v>
      </c>
      <c r="Z47" s="11">
        <v>42.844625166694428</v>
      </c>
      <c r="AA47" s="11">
        <v>42.763762005609344</v>
      </c>
      <c r="AB47" s="11">
        <v>42.626075122790944</v>
      </c>
      <c r="AC47" s="11">
        <v>42.418712009099892</v>
      </c>
      <c r="AD47" s="11">
        <v>42.189717670357176</v>
      </c>
      <c r="AE47" s="11">
        <v>41.957597652379938</v>
      </c>
      <c r="AF47" s="11">
        <v>41.707856812108894</v>
      </c>
      <c r="AG47" s="11">
        <v>41.452254513305824</v>
      </c>
      <c r="AH47" s="11">
        <v>41.160081358311601</v>
      </c>
      <c r="AI47" s="11">
        <v>40.885322153393766</v>
      </c>
      <c r="AJ47" s="11">
        <v>40.609278013520559</v>
      </c>
      <c r="AK47" s="11">
        <v>40.332270213616304</v>
      </c>
      <c r="AL47" s="11">
        <v>40.065538541766315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419.42099999999988</v>
      </c>
      <c r="N49" s="87">
        <f t="shared" si="70"/>
        <v>419.87800000000021</v>
      </c>
      <c r="O49" s="87">
        <f t="shared" si="70"/>
        <v>425.46399999999994</v>
      </c>
      <c r="P49" s="87">
        <f t="shared" si="70"/>
        <v>426.95300000000015</v>
      </c>
      <c r="Q49" s="87">
        <f t="shared" si="70"/>
        <v>433.61799999999971</v>
      </c>
      <c r="R49" s="87">
        <f t="shared" si="70"/>
        <v>452.46</v>
      </c>
      <c r="S49" s="87">
        <f t="shared" si="70"/>
        <v>453.5510000000001</v>
      </c>
      <c r="T49" s="87">
        <f t="shared" si="70"/>
        <v>449.26400000000035</v>
      </c>
      <c r="U49" s="87">
        <f t="shared" si="70"/>
        <v>460.03600000000023</v>
      </c>
      <c r="V49" s="87">
        <f t="shared" si="70"/>
        <v>441.90600000000046</v>
      </c>
      <c r="W49" s="87">
        <f t="shared" si="70"/>
        <v>442.73500000000007</v>
      </c>
      <c r="X49" s="87">
        <f t="shared" si="70"/>
        <v>442.0419999999998</v>
      </c>
      <c r="Y49" s="87">
        <f t="shared" si="70"/>
        <v>442.13899999999978</v>
      </c>
      <c r="Z49" s="87">
        <f t="shared" si="70"/>
        <v>443.65900000000005</v>
      </c>
      <c r="AA49" s="87">
        <f t="shared" si="70"/>
        <v>445.89500000000004</v>
      </c>
      <c r="AB49" s="87">
        <f t="shared" si="70"/>
        <v>447.64700000000005</v>
      </c>
      <c r="AC49" s="87">
        <f t="shared" si="70"/>
        <v>449.06799999999998</v>
      </c>
      <c r="AD49" s="87">
        <f t="shared" si="70"/>
        <v>450.35600000000011</v>
      </c>
      <c r="AE49" s="87">
        <f t="shared" ref="AE49:AL49" si="71">SUM(AE5,AE9,AE15,AE22,AE26,AE32,AE37,AE41,AE45)</f>
        <v>451.63800000000015</v>
      </c>
      <c r="AF49" s="87">
        <f t="shared" si="71"/>
        <v>452.92799999999977</v>
      </c>
      <c r="AG49" s="87">
        <f t="shared" si="71"/>
        <v>454.38900000000024</v>
      </c>
      <c r="AH49" s="87">
        <f t="shared" si="71"/>
        <v>455.83499999999992</v>
      </c>
      <c r="AI49" s="87">
        <f t="shared" si="71"/>
        <v>457.3010000000001</v>
      </c>
      <c r="AJ49" s="87">
        <f t="shared" si="71"/>
        <v>458.79700000000014</v>
      </c>
      <c r="AK49" s="87">
        <f t="shared" si="71"/>
        <v>460.27800000000008</v>
      </c>
      <c r="AL49" s="87">
        <f t="shared" si="71"/>
        <v>461.7600000000001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7.7610783846255998E-2</v>
      </c>
      <c r="N52" s="337">
        <f t="shared" si="73"/>
        <v>8.4753575366974532E-2</v>
      </c>
      <c r="O52" s="337">
        <f t="shared" si="73"/>
        <v>8.8686638398798881E-2</v>
      </c>
      <c r="P52" s="337">
        <f t="shared" si="73"/>
        <v>8.722723391561106E-2</v>
      </c>
      <c r="Q52" s="337">
        <f t="shared" si="73"/>
        <v>8.6472873457867874E-2</v>
      </c>
      <c r="R52" s="337">
        <f t="shared" si="73"/>
        <v>8.8539857082180984E-2</v>
      </c>
      <c r="S52" s="337">
        <f t="shared" si="73"/>
        <v>9.1422527109144419E-2</v>
      </c>
      <c r="T52" s="337">
        <f t="shared" si="73"/>
        <v>9.4459837582318532E-2</v>
      </c>
      <c r="U52" s="337">
        <f t="shared" si="73"/>
        <v>9.4039565125857177E-2</v>
      </c>
      <c r="V52" s="337">
        <f t="shared" si="73"/>
        <v>9.8807966709191453E-2</v>
      </c>
      <c r="W52" s="337">
        <f t="shared" si="73"/>
        <v>0.10295578072162194</v>
      </c>
      <c r="X52" s="337">
        <f t="shared" si="73"/>
        <v>0.10034229628823557</v>
      </c>
      <c r="Y52" s="337">
        <f t="shared" si="73"/>
        <v>0.10105631754351532</v>
      </c>
      <c r="Z52" s="337">
        <f t="shared" si="73"/>
        <v>0.10181294902217852</v>
      </c>
      <c r="AA52" s="337">
        <f t="shared" si="73"/>
        <v>0.10257507074922086</v>
      </c>
      <c r="AB52" s="337">
        <f t="shared" si="73"/>
        <v>0.1033813167706345</v>
      </c>
      <c r="AC52" s="337">
        <f t="shared" si="73"/>
        <v>0.10420020095945</v>
      </c>
      <c r="AD52" s="337">
        <f t="shared" si="73"/>
        <v>0.10506351851180047</v>
      </c>
      <c r="AE52" s="337">
        <f t="shared" ref="AE52:AL52" si="74">AE5/AE$49</f>
        <v>0.10598485317073657</v>
      </c>
      <c r="AF52" s="337">
        <f t="shared" si="74"/>
        <v>0.10691480877255556</v>
      </c>
      <c r="AG52" s="337">
        <f t="shared" si="74"/>
        <v>0.10786681052348528</v>
      </c>
      <c r="AH52" s="337">
        <f t="shared" si="74"/>
        <v>0.10881810570950111</v>
      </c>
      <c r="AI52" s="337">
        <f t="shared" si="74"/>
        <v>0.10973444644784514</v>
      </c>
      <c r="AJ52" s="337">
        <f t="shared" si="74"/>
        <v>0.11064912551878098</v>
      </c>
      <c r="AK52" s="337">
        <f t="shared" si="74"/>
        <v>0.11161034788664752</v>
      </c>
      <c r="AL52" s="337">
        <f t="shared" si="74"/>
        <v>0.11271273574934519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4.8109632367714476E-2</v>
      </c>
      <c r="N53" s="336">
        <f t="shared" si="75"/>
        <v>5.2372985148062899E-2</v>
      </c>
      <c r="O53" s="336">
        <f t="shared" si="75"/>
        <v>5.4574151103406798E-2</v>
      </c>
      <c r="P53" s="336">
        <f t="shared" si="75"/>
        <v>5.4333243047753242E-2</v>
      </c>
      <c r="Q53" s="336">
        <f t="shared" si="75"/>
        <v>5.1434671723707061E-2</v>
      </c>
      <c r="R53" s="336">
        <f t="shared" si="75"/>
        <v>5.4201375117269517E-2</v>
      </c>
      <c r="S53" s="336">
        <f t="shared" si="75"/>
        <v>5.8015792858882517E-2</v>
      </c>
      <c r="T53" s="336">
        <f t="shared" si="75"/>
        <v>5.9164192088005961E-2</v>
      </c>
      <c r="U53" s="336">
        <f t="shared" si="75"/>
        <v>6.0036249385070677E-2</v>
      </c>
      <c r="V53" s="336">
        <f t="shared" si="75"/>
        <v>6.2470690709364639E-2</v>
      </c>
      <c r="W53" s="336">
        <f t="shared" si="75"/>
        <v>6.6904408173146246E-2</v>
      </c>
      <c r="X53" s="336">
        <f t="shared" si="75"/>
        <v>5.9647779593042675E-2</v>
      </c>
      <c r="Y53" s="336">
        <f t="shared" si="75"/>
        <v>6.0034640439975459E-2</v>
      </c>
      <c r="Z53" s="336">
        <f t="shared" si="75"/>
        <v>6.0389706046189207E-2</v>
      </c>
      <c r="AA53" s="336">
        <f t="shared" si="75"/>
        <v>6.0714214309454027E-2</v>
      </c>
      <c r="AB53" s="336">
        <f t="shared" si="75"/>
        <v>6.1066143712839603E-2</v>
      </c>
      <c r="AC53" s="336">
        <f t="shared" si="75"/>
        <v>6.1425634711005407E-2</v>
      </c>
      <c r="AD53" s="336">
        <f t="shared" si="75"/>
        <v>6.1790924696317605E-2</v>
      </c>
      <c r="AE53" s="336">
        <f t="shared" ref="AE53:AL53" si="76">AE6/AE$49</f>
        <v>6.2178076089769004E-2</v>
      </c>
      <c r="AF53" s="336">
        <f t="shared" si="76"/>
        <v>6.2566850383513881E-2</v>
      </c>
      <c r="AG53" s="336">
        <f t="shared" si="76"/>
        <v>6.2974476715508404E-2</v>
      </c>
      <c r="AH53" s="336">
        <f t="shared" si="76"/>
        <v>6.3372566006845168E-2</v>
      </c>
      <c r="AI53" s="336">
        <f t="shared" si="76"/>
        <v>6.3761053995552638E-2</v>
      </c>
      <c r="AJ53" s="336">
        <f t="shared" si="76"/>
        <v>6.4155813760570418E-2</v>
      </c>
      <c r="AK53" s="336">
        <f t="shared" si="76"/>
        <v>6.4547998386945971E-2</v>
      </c>
      <c r="AL53" s="336">
        <f t="shared" si="76"/>
        <v>6.4960684047948331E-2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2.9501151478541526E-2</v>
      </c>
      <c r="N54" s="336">
        <f t="shared" si="77"/>
        <v>3.238059021891164E-2</v>
      </c>
      <c r="O54" s="336">
        <f t="shared" si="77"/>
        <v>3.411248729539209E-2</v>
      </c>
      <c r="P54" s="336">
        <f t="shared" si="77"/>
        <v>3.2893990867857811E-2</v>
      </c>
      <c r="Q54" s="336">
        <f t="shared" si="77"/>
        <v>3.5038201734160813E-2</v>
      </c>
      <c r="R54" s="336">
        <f t="shared" si="77"/>
        <v>3.4338481964911474E-2</v>
      </c>
      <c r="S54" s="336">
        <f t="shared" si="77"/>
        <v>3.3406734250261888E-2</v>
      </c>
      <c r="T54" s="336">
        <f t="shared" si="77"/>
        <v>3.5295645494312571E-2</v>
      </c>
      <c r="U54" s="336">
        <f t="shared" si="77"/>
        <v>3.4003315740786501E-2</v>
      </c>
      <c r="V54" s="336">
        <f t="shared" si="77"/>
        <v>3.6337275999826821E-2</v>
      </c>
      <c r="W54" s="336">
        <f t="shared" si="77"/>
        <v>3.6051372548475701E-2</v>
      </c>
      <c r="X54" s="336">
        <f t="shared" si="77"/>
        <v>4.0694516695192903E-2</v>
      </c>
      <c r="Y54" s="336">
        <f t="shared" si="77"/>
        <v>4.1021677103539864E-2</v>
      </c>
      <c r="Z54" s="336">
        <f t="shared" si="77"/>
        <v>4.1423242975989323E-2</v>
      </c>
      <c r="AA54" s="336">
        <f t="shared" si="77"/>
        <v>4.1860856439766829E-2</v>
      </c>
      <c r="AB54" s="336">
        <f t="shared" si="77"/>
        <v>4.2315173057794905E-2</v>
      </c>
      <c r="AC54" s="336">
        <f t="shared" si="77"/>
        <v>4.2774566248444591E-2</v>
      </c>
      <c r="AD54" s="336">
        <f t="shared" si="77"/>
        <v>4.3272593815482874E-2</v>
      </c>
      <c r="AE54" s="336">
        <f t="shared" ref="AE54:AL54" si="78">AE7/AE$49</f>
        <v>4.3806777080967557E-2</v>
      </c>
      <c r="AF54" s="336">
        <f t="shared" si="78"/>
        <v>4.4347958389041695E-2</v>
      </c>
      <c r="AG54" s="336">
        <f t="shared" si="78"/>
        <v>4.4892333807976879E-2</v>
      </c>
      <c r="AH54" s="336">
        <f t="shared" si="78"/>
        <v>4.5445539702655947E-2</v>
      </c>
      <c r="AI54" s="336">
        <f t="shared" si="78"/>
        <v>4.5973392452292504E-2</v>
      </c>
      <c r="AJ54" s="336">
        <f t="shared" si="78"/>
        <v>4.6493311758210559E-2</v>
      </c>
      <c r="AK54" s="336">
        <f t="shared" si="78"/>
        <v>4.706234949970154E-2</v>
      </c>
      <c r="AL54" s="336">
        <f t="shared" si="78"/>
        <v>4.7752051701396847E-2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0.17063799974715763</v>
      </c>
      <c r="N56" s="337">
        <f t="shared" si="79"/>
        <v>0.16588225147739111</v>
      </c>
      <c r="O56" s="337">
        <f t="shared" si="79"/>
        <v>0.17043295241904466</v>
      </c>
      <c r="P56" s="337">
        <f t="shared" si="79"/>
        <v>0.17408443314887012</v>
      </c>
      <c r="Q56" s="337">
        <f t="shared" si="79"/>
        <v>0.16584886476885158</v>
      </c>
      <c r="R56" s="337">
        <f t="shared" si="79"/>
        <v>0.16594862284038453</v>
      </c>
      <c r="S56" s="337">
        <f t="shared" si="79"/>
        <v>0.17677542469381233</v>
      </c>
      <c r="T56" s="337">
        <f t="shared" si="79"/>
        <v>0.17273193334226009</v>
      </c>
      <c r="U56" s="337">
        <f t="shared" si="79"/>
        <v>0.18149250100818914</v>
      </c>
      <c r="V56" s="337">
        <f t="shared" si="79"/>
        <v>0.18445002525561677</v>
      </c>
      <c r="W56" s="337">
        <f t="shared" si="79"/>
        <v>0.1971809102529076</v>
      </c>
      <c r="X56" s="337">
        <f t="shared" si="79"/>
        <v>0.20216871686540702</v>
      </c>
      <c r="Y56" s="337">
        <f t="shared" si="79"/>
        <v>0.20342808914242427</v>
      </c>
      <c r="Z56" s="337">
        <f t="shared" si="79"/>
        <v>0.20488710846808836</v>
      </c>
      <c r="AA56" s="337">
        <f t="shared" si="79"/>
        <v>0.20631283649409468</v>
      </c>
      <c r="AB56" s="337">
        <f t="shared" si="79"/>
        <v>0.20777081712202122</v>
      </c>
      <c r="AC56" s="337">
        <f t="shared" si="79"/>
        <v>0.20923792803357266</v>
      </c>
      <c r="AD56" s="337">
        <f t="shared" si="79"/>
        <v>0.21077718673013837</v>
      </c>
      <c r="AE56" s="337">
        <f t="shared" ref="AE56:AL56" si="80">AE9/AE$49</f>
        <v>0.21243170456005375</v>
      </c>
      <c r="AF56" s="337">
        <f t="shared" si="80"/>
        <v>0.21408665151476106</v>
      </c>
      <c r="AG56" s="337">
        <f t="shared" si="80"/>
        <v>0.21579068868565807</v>
      </c>
      <c r="AH56" s="337">
        <f t="shared" si="80"/>
        <v>0.21744149657025108</v>
      </c>
      <c r="AI56" s="337">
        <f t="shared" si="80"/>
        <v>0.21906695336348744</v>
      </c>
      <c r="AJ56" s="337">
        <f t="shared" si="80"/>
        <v>0.22070192502452823</v>
      </c>
      <c r="AK56" s="337">
        <f t="shared" si="80"/>
        <v>0.22232129493243874</v>
      </c>
      <c r="AL56" s="337">
        <f t="shared" si="80"/>
        <v>0.22394938687571495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3.8445595815738996E-2</v>
      </c>
      <c r="N57" s="336">
        <f t="shared" si="81"/>
        <v>3.6507342192415311E-2</v>
      </c>
      <c r="O57" s="336">
        <f t="shared" si="81"/>
        <v>3.9996669772325071E-2</v>
      </c>
      <c r="P57" s="336">
        <f t="shared" si="81"/>
        <v>3.7566807963423814E-2</v>
      </c>
      <c r="Q57" s="336">
        <f t="shared" si="81"/>
        <v>3.9400441869273092E-2</v>
      </c>
      <c r="R57" s="336">
        <f t="shared" si="81"/>
        <v>3.8810229509143403E-2</v>
      </c>
      <c r="S57" s="336">
        <f t="shared" si="81"/>
        <v>4.1336864844431588E-2</v>
      </c>
      <c r="T57" s="336">
        <f t="shared" si="81"/>
        <v>4.0618055721790731E-2</v>
      </c>
      <c r="U57" s="336">
        <f t="shared" si="81"/>
        <v>4.4017651129072945E-2</v>
      </c>
      <c r="V57" s="336">
        <f t="shared" si="81"/>
        <v>4.4426666244684797E-2</v>
      </c>
      <c r="W57" s="336">
        <f t="shared" si="81"/>
        <v>4.7765829996383034E-2</v>
      </c>
      <c r="X57" s="336">
        <f t="shared" si="81"/>
        <v>4.8062119010019361E-2</v>
      </c>
      <c r="Y57" s="336">
        <f t="shared" si="81"/>
        <v>4.8449641848641936E-2</v>
      </c>
      <c r="Z57" s="336">
        <f t="shared" si="81"/>
        <v>4.884928578337866E-2</v>
      </c>
      <c r="AA57" s="336">
        <f t="shared" si="81"/>
        <v>4.9254577991695761E-2</v>
      </c>
      <c r="AB57" s="336">
        <f t="shared" si="81"/>
        <v>4.9644651262324993E-2</v>
      </c>
      <c r="AC57" s="336">
        <f t="shared" si="81"/>
        <v>5.0020470034311842E-2</v>
      </c>
      <c r="AD57" s="336">
        <f t="shared" si="81"/>
        <v>5.0421251092426095E-2</v>
      </c>
      <c r="AE57" s="336">
        <f t="shared" ref="AE57:AL57" si="82">AE10/AE$49</f>
        <v>5.0838744889433136E-2</v>
      </c>
      <c r="AF57" s="336">
        <f t="shared" si="82"/>
        <v>5.1253184926883202E-2</v>
      </c>
      <c r="AG57" s="336">
        <f t="shared" si="82"/>
        <v>5.167403770096151E-2</v>
      </c>
      <c r="AH57" s="336">
        <f t="shared" si="82"/>
        <v>5.2084479496095862E-2</v>
      </c>
      <c r="AI57" s="336">
        <f t="shared" si="82"/>
        <v>5.2499225326592444E-2</v>
      </c>
      <c r="AJ57" s="336">
        <f t="shared" si="82"/>
        <v>5.2916293078342232E-2</v>
      </c>
      <c r="AK57" s="336">
        <f t="shared" si="82"/>
        <v>5.3338499988816332E-2</v>
      </c>
      <c r="AL57" s="336">
        <f t="shared" si="82"/>
        <v>5.3778809749923731E-2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York and North Yorkshire</v>
      </c>
      <c r="L58" s="232" t="str">
        <f>'Occ T3'!A13</f>
        <v>22 Health professionals</v>
      </c>
      <c r="M58" s="336">
        <f t="shared" ref="M58:AD58" si="83">M11/M$49</f>
        <v>3.5172730114029736E-2</v>
      </c>
      <c r="N58" s="336">
        <f t="shared" si="83"/>
        <v>3.6868114289498592E-2</v>
      </c>
      <c r="O58" s="336">
        <f t="shared" si="83"/>
        <v>3.6515278577564508E-2</v>
      </c>
      <c r="P58" s="336">
        <f t="shared" si="83"/>
        <v>3.8221764388082925E-2</v>
      </c>
      <c r="Q58" s="336">
        <f t="shared" si="83"/>
        <v>3.6114032112796068E-2</v>
      </c>
      <c r="R58" s="336">
        <f t="shared" si="83"/>
        <v>3.7619336315532645E-2</v>
      </c>
      <c r="S58" s="336">
        <f t="shared" si="83"/>
        <v>3.8320717717263281E-2</v>
      </c>
      <c r="T58" s="336">
        <f t="shared" si="83"/>
        <v>3.7890722335347592E-2</v>
      </c>
      <c r="U58" s="336">
        <f t="shared" si="83"/>
        <v>3.7888934778929913E-2</v>
      </c>
      <c r="V58" s="336">
        <f t="shared" si="83"/>
        <v>4.0828276173179093E-2</v>
      </c>
      <c r="W58" s="336">
        <f t="shared" si="83"/>
        <v>4.1680436167900667E-2</v>
      </c>
      <c r="X58" s="336">
        <f t="shared" si="83"/>
        <v>4.3021625673344936E-2</v>
      </c>
      <c r="Y58" s="336">
        <f t="shared" si="83"/>
        <v>4.3300747076675174E-2</v>
      </c>
      <c r="Z58" s="336">
        <f t="shared" si="83"/>
        <v>4.358421254448127E-2</v>
      </c>
      <c r="AA58" s="336">
        <f t="shared" si="83"/>
        <v>4.384193152382472E-2</v>
      </c>
      <c r="AB58" s="336">
        <f t="shared" si="83"/>
        <v>4.4095120776684961E-2</v>
      </c>
      <c r="AC58" s="336">
        <f t="shared" si="83"/>
        <v>4.4368207932938844E-2</v>
      </c>
      <c r="AD58" s="336">
        <f t="shared" si="83"/>
        <v>4.4641978149438384E-2</v>
      </c>
      <c r="AE58" s="336">
        <f t="shared" ref="AE58:AL58" si="84">AE11/AE$49</f>
        <v>4.4956674992226012E-2</v>
      </c>
      <c r="AF58" s="336">
        <f t="shared" si="84"/>
        <v>4.523825219174657E-2</v>
      </c>
      <c r="AG58" s="336">
        <f t="shared" si="84"/>
        <v>4.5543699468967538E-2</v>
      </c>
      <c r="AH58" s="336">
        <f t="shared" si="84"/>
        <v>4.5838172867917734E-2</v>
      </c>
      <c r="AI58" s="336">
        <f t="shared" si="84"/>
        <v>4.6128747827566284E-2</v>
      </c>
      <c r="AJ58" s="336">
        <f t="shared" si="84"/>
        <v>4.6419599304547726E-2</v>
      </c>
      <c r="AK58" s="336">
        <f t="shared" si="84"/>
        <v>4.6689463754143873E-2</v>
      </c>
      <c r="AL58" s="336">
        <f t="shared" si="84"/>
        <v>4.6931710329431553E-2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4.3452213255247257E-2</v>
      </c>
      <c r="N59" s="336">
        <f t="shared" si="85"/>
        <v>4.1827012498213662E-2</v>
      </c>
      <c r="O59" s="336">
        <f t="shared" si="85"/>
        <v>4.3199781865980169E-2</v>
      </c>
      <c r="P59" s="336">
        <f t="shared" si="85"/>
        <v>4.488267649929259E-2</v>
      </c>
      <c r="Q59" s="336">
        <f t="shared" si="85"/>
        <v>3.9967082264600967E-2</v>
      </c>
      <c r="R59" s="336">
        <f t="shared" si="85"/>
        <v>4.1570705495414292E-2</v>
      </c>
      <c r="S59" s="336">
        <f t="shared" si="85"/>
        <v>4.3798321094561957E-2</v>
      </c>
      <c r="T59" s="336">
        <f t="shared" si="85"/>
        <v>4.0459215615717012E-2</v>
      </c>
      <c r="U59" s="336">
        <f t="shared" si="85"/>
        <v>4.2492047192156684E-2</v>
      </c>
      <c r="V59" s="336">
        <f t="shared" si="85"/>
        <v>4.2339669114038268E-2</v>
      </c>
      <c r="W59" s="336">
        <f t="shared" si="85"/>
        <v>4.4050395984886664E-2</v>
      </c>
      <c r="X59" s="336">
        <f t="shared" si="85"/>
        <v>4.3999576886593707E-2</v>
      </c>
      <c r="Y59" s="336">
        <f t="shared" si="85"/>
        <v>4.40939281427946E-2</v>
      </c>
      <c r="Z59" s="336">
        <f t="shared" si="85"/>
        <v>4.4276801410148274E-2</v>
      </c>
      <c r="AA59" s="336">
        <f t="shared" si="85"/>
        <v>4.445019857041229E-2</v>
      </c>
      <c r="AB59" s="336">
        <f t="shared" si="85"/>
        <v>4.4640074048320703E-2</v>
      </c>
      <c r="AC59" s="336">
        <f t="shared" si="85"/>
        <v>4.4810096829702849E-2</v>
      </c>
      <c r="AD59" s="336">
        <f t="shared" si="85"/>
        <v>4.49997739685465E-2</v>
      </c>
      <c r="AE59" s="336">
        <f t="shared" ref="AE59:AL59" si="86">AE12/AE$49</f>
        <v>4.5207327403821988E-2</v>
      </c>
      <c r="AF59" s="336">
        <f t="shared" si="86"/>
        <v>4.5450375797631198E-2</v>
      </c>
      <c r="AG59" s="336">
        <f t="shared" si="86"/>
        <v>4.5687863189884256E-2</v>
      </c>
      <c r="AH59" s="336">
        <f t="shared" si="86"/>
        <v>4.5921982770530181E-2</v>
      </c>
      <c r="AI59" s="336">
        <f t="shared" si="86"/>
        <v>4.6157948196760154E-2</v>
      </c>
      <c r="AJ59" s="336">
        <f t="shared" si="86"/>
        <v>4.6398681933437602E-2</v>
      </c>
      <c r="AK59" s="336">
        <f t="shared" si="86"/>
        <v>4.6636371931992132E-2</v>
      </c>
      <c r="AL59" s="336">
        <f t="shared" si="86"/>
        <v>4.6862424177914572E-2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5.3567460562141622E-2</v>
      </c>
      <c r="N60" s="336">
        <f t="shared" si="87"/>
        <v>5.0679782497263563E-2</v>
      </c>
      <c r="O60" s="336">
        <f t="shared" si="87"/>
        <v>5.0721222203174883E-2</v>
      </c>
      <c r="P60" s="336">
        <f t="shared" si="87"/>
        <v>5.3413184298070779E-2</v>
      </c>
      <c r="Q60" s="336">
        <f t="shared" si="87"/>
        <v>5.0367308522181443E-2</v>
      </c>
      <c r="R60" s="336">
        <f t="shared" si="87"/>
        <v>4.7948351520294197E-2</v>
      </c>
      <c r="S60" s="336">
        <f t="shared" si="87"/>
        <v>5.3319521037555488E-2</v>
      </c>
      <c r="T60" s="336">
        <f t="shared" si="87"/>
        <v>5.376393966940473E-2</v>
      </c>
      <c r="U60" s="336">
        <f t="shared" si="87"/>
        <v>5.7093867908029595E-2</v>
      </c>
      <c r="V60" s="336">
        <f t="shared" si="87"/>
        <v>5.6855413723714603E-2</v>
      </c>
      <c r="W60" s="336">
        <f t="shared" si="87"/>
        <v>6.368424810373724E-2</v>
      </c>
      <c r="X60" s="336">
        <f t="shared" si="87"/>
        <v>6.7085395295448991E-2</v>
      </c>
      <c r="Y60" s="336">
        <f t="shared" si="87"/>
        <v>6.7583772074312556E-2</v>
      </c>
      <c r="Z60" s="336">
        <f t="shared" si="87"/>
        <v>6.8176808730080141E-2</v>
      </c>
      <c r="AA60" s="336">
        <f t="shared" si="87"/>
        <v>6.8766128408161917E-2</v>
      </c>
      <c r="AB60" s="336">
        <f t="shared" si="87"/>
        <v>6.9390971034690566E-2</v>
      </c>
      <c r="AC60" s="336">
        <f t="shared" si="87"/>
        <v>7.0039153236619134E-2</v>
      </c>
      <c r="AD60" s="336">
        <f t="shared" si="87"/>
        <v>7.0714183519727428E-2</v>
      </c>
      <c r="AE60" s="336">
        <f t="shared" ref="AE60:AL60" si="88">AE13/AE$49</f>
        <v>7.1428957274572616E-2</v>
      </c>
      <c r="AF60" s="336">
        <f t="shared" si="88"/>
        <v>7.2144838598500086E-2</v>
      </c>
      <c r="AG60" s="336">
        <f t="shared" si="88"/>
        <v>7.2885088325844768E-2</v>
      </c>
      <c r="AH60" s="336">
        <f t="shared" si="88"/>
        <v>7.3596861435707289E-2</v>
      </c>
      <c r="AI60" s="336">
        <f t="shared" si="88"/>
        <v>7.4281032012568568E-2</v>
      </c>
      <c r="AJ60" s="336">
        <f t="shared" si="88"/>
        <v>7.4967350708200667E-2</v>
      </c>
      <c r="AK60" s="336">
        <f t="shared" si="88"/>
        <v>7.5656959257486389E-2</v>
      </c>
      <c r="AL60" s="336">
        <f t="shared" si="88"/>
        <v>7.6376442618445117E-2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0.10411493415768458</v>
      </c>
      <c r="N62" s="337">
        <f t="shared" si="89"/>
        <v>0.10415451189339245</v>
      </c>
      <c r="O62" s="337">
        <f t="shared" si="89"/>
        <v>0.10889400083713104</v>
      </c>
      <c r="P62" s="337">
        <f t="shared" si="89"/>
        <v>0.10675264365682124</v>
      </c>
      <c r="Q62" s="337">
        <f t="shared" si="89"/>
        <v>0.10446609794218933</v>
      </c>
      <c r="R62" s="337">
        <f t="shared" si="89"/>
        <v>0.10336536261643677</v>
      </c>
      <c r="S62" s="337">
        <f t="shared" si="89"/>
        <v>0.10733862683015022</v>
      </c>
      <c r="T62" s="337">
        <f t="shared" si="89"/>
        <v>0.10995377451090593</v>
      </c>
      <c r="U62" s="337">
        <f t="shared" si="89"/>
        <v>0.1127595797364272</v>
      </c>
      <c r="V62" s="337">
        <f t="shared" si="89"/>
        <v>0.11202953368921581</v>
      </c>
      <c r="W62" s="337">
        <f t="shared" si="89"/>
        <v>0.12074385134646463</v>
      </c>
      <c r="X62" s="337">
        <f t="shared" si="89"/>
        <v>0.11348340769945221</v>
      </c>
      <c r="Y62" s="337">
        <f t="shared" si="89"/>
        <v>0.11362854484213467</v>
      </c>
      <c r="Z62" s="337">
        <f t="shared" si="89"/>
        <v>0.11405913877258493</v>
      </c>
      <c r="AA62" s="337">
        <f t="shared" si="89"/>
        <v>0.11453149687165241</v>
      </c>
      <c r="AB62" s="337">
        <f t="shared" si="89"/>
        <v>0.11501884083062434</v>
      </c>
      <c r="AC62" s="337">
        <f t="shared" si="89"/>
        <v>0.1155414377968509</v>
      </c>
      <c r="AD62" s="337">
        <f t="shared" si="89"/>
        <v>0.11607293959492146</v>
      </c>
      <c r="AE62" s="337">
        <f t="shared" ref="AE62:AL62" si="90">AE15/AE$49</f>
        <v>0.11665123881961564</v>
      </c>
      <c r="AF62" s="337">
        <f t="shared" si="90"/>
        <v>0.11722007619195846</v>
      </c>
      <c r="AG62" s="337">
        <f t="shared" si="90"/>
        <v>0.11782116312595223</v>
      </c>
      <c r="AH62" s="337">
        <f t="shared" si="90"/>
        <v>0.11838034255056645</v>
      </c>
      <c r="AI62" s="337">
        <f t="shared" si="90"/>
        <v>0.11891539264399573</v>
      </c>
      <c r="AJ62" s="337">
        <f t="shared" si="90"/>
        <v>0.11942226622827767</v>
      </c>
      <c r="AK62" s="337">
        <f t="shared" si="90"/>
        <v>0.11997797219377757</v>
      </c>
      <c r="AL62" s="337">
        <f t="shared" si="90"/>
        <v>0.12053821336225976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1.7048270550259353E-2</v>
      </c>
      <c r="N63" s="336">
        <f t="shared" si="91"/>
        <v>1.65417753845882E-2</v>
      </c>
      <c r="O63" s="336">
        <f t="shared" si="91"/>
        <v>1.7883434078494475E-2</v>
      </c>
      <c r="P63" s="336">
        <f t="shared" si="91"/>
        <v>1.7670493916870429E-2</v>
      </c>
      <c r="Q63" s="336">
        <f t="shared" si="91"/>
        <v>1.6129448054303865E-2</v>
      </c>
      <c r="R63" s="336">
        <f t="shared" si="91"/>
        <v>1.5659200449278429E-2</v>
      </c>
      <c r="S63" s="336">
        <f t="shared" si="91"/>
        <v>1.6505105812441308E-2</v>
      </c>
      <c r="T63" s="336">
        <f t="shared" si="91"/>
        <v>1.8508930347466087E-2</v>
      </c>
      <c r="U63" s="336">
        <f t="shared" si="91"/>
        <v>1.897969252259674E-2</v>
      </c>
      <c r="V63" s="336">
        <f t="shared" si="91"/>
        <v>1.8314326887576077E-2</v>
      </c>
      <c r="W63" s="336">
        <f t="shared" si="91"/>
        <v>2.0256529570871686E-2</v>
      </c>
      <c r="X63" s="336">
        <f t="shared" si="91"/>
        <v>1.7204474000410128E-2</v>
      </c>
      <c r="Y63" s="336">
        <f t="shared" si="91"/>
        <v>1.7298125148863232E-2</v>
      </c>
      <c r="Z63" s="336">
        <f t="shared" si="91"/>
        <v>1.7362337931702915E-2</v>
      </c>
      <c r="AA63" s="336">
        <f t="shared" si="91"/>
        <v>1.7414216599901722E-2</v>
      </c>
      <c r="AB63" s="336">
        <f t="shared" si="91"/>
        <v>1.7474389927512626E-2</v>
      </c>
      <c r="AC63" s="336">
        <f t="shared" si="91"/>
        <v>1.7549718159952481E-2</v>
      </c>
      <c r="AD63" s="336">
        <f t="shared" si="91"/>
        <v>1.7613408543786641E-2</v>
      </c>
      <c r="AE63" s="336">
        <f t="shared" ref="AE63:AL63" si="92">AE16/AE$49</f>
        <v>1.768136740093508E-2</v>
      </c>
      <c r="AF63" s="336">
        <f t="shared" si="92"/>
        <v>1.775907588167662E-2</v>
      </c>
      <c r="AG63" s="336">
        <f t="shared" si="92"/>
        <v>1.7843915293791601E-2</v>
      </c>
      <c r="AH63" s="336">
        <f t="shared" si="92"/>
        <v>1.7920187882821011E-2</v>
      </c>
      <c r="AI63" s="336">
        <f t="shared" si="92"/>
        <v>1.8003653808319586E-2</v>
      </c>
      <c r="AJ63" s="336">
        <f t="shared" si="92"/>
        <v>1.8081609466565177E-2</v>
      </c>
      <c r="AK63" s="336">
        <f t="shared" si="92"/>
        <v>1.8158535486626465E-2</v>
      </c>
      <c r="AL63" s="336">
        <f t="shared" si="92"/>
        <v>1.8232210210454201E-2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1.3626198643674748E-2</v>
      </c>
      <c r="N64" s="336">
        <f t="shared" si="93"/>
        <v>1.6542996748945001E-2</v>
      </c>
      <c r="O64" s="336">
        <f t="shared" si="93"/>
        <v>1.597122614006424E-2</v>
      </c>
      <c r="P64" s="336">
        <f t="shared" si="93"/>
        <v>1.5843047805974567E-2</v>
      </c>
      <c r="Q64" s="336">
        <f t="shared" si="93"/>
        <v>1.533791886330832E-2</v>
      </c>
      <c r="R64" s="336">
        <f t="shared" si="93"/>
        <v>1.5818375549246678E-2</v>
      </c>
      <c r="S64" s="336">
        <f t="shared" si="93"/>
        <v>1.6036926247017514E-2</v>
      </c>
      <c r="T64" s="336">
        <f t="shared" si="93"/>
        <v>1.5187766857371018E-2</v>
      </c>
      <c r="U64" s="336">
        <f t="shared" si="93"/>
        <v>1.6647617015612785E-2</v>
      </c>
      <c r="V64" s="336">
        <f t="shared" si="93"/>
        <v>1.683075434592381E-2</v>
      </c>
      <c r="W64" s="336">
        <f t="shared" si="93"/>
        <v>1.7531296128531642E-2</v>
      </c>
      <c r="X64" s="336">
        <f t="shared" si="93"/>
        <v>1.6907430023962684E-2</v>
      </c>
      <c r="Y64" s="336">
        <f t="shared" si="93"/>
        <v>1.7012050399784536E-2</v>
      </c>
      <c r="Z64" s="336">
        <f t="shared" si="93"/>
        <v>1.7123644852729263E-2</v>
      </c>
      <c r="AA64" s="336">
        <f t="shared" si="93"/>
        <v>1.7223557948316141E-2</v>
      </c>
      <c r="AB64" s="336">
        <f t="shared" si="93"/>
        <v>1.732091193791881E-2</v>
      </c>
      <c r="AC64" s="336">
        <f t="shared" si="93"/>
        <v>1.7424739187756985E-2</v>
      </c>
      <c r="AD64" s="336">
        <f t="shared" si="93"/>
        <v>1.7544900201538316E-2</v>
      </c>
      <c r="AE64" s="336">
        <f t="shared" ref="AE64:AL64" si="94">AE17/AE$49</f>
        <v>1.7667333626269696E-2</v>
      </c>
      <c r="AF64" s="336">
        <f t="shared" si="94"/>
        <v>1.7795843012308816E-2</v>
      </c>
      <c r="AG64" s="336">
        <f t="shared" si="94"/>
        <v>1.7924943300812311E-2</v>
      </c>
      <c r="AH64" s="336">
        <f t="shared" si="94"/>
        <v>1.8056008610097544E-2</v>
      </c>
      <c r="AI64" s="336">
        <f t="shared" si="94"/>
        <v>1.8175342198168333E-2</v>
      </c>
      <c r="AJ64" s="336">
        <f t="shared" si="94"/>
        <v>1.8290978956998244E-2</v>
      </c>
      <c r="AK64" s="336">
        <f t="shared" si="94"/>
        <v>1.8408939524079512E-2</v>
      </c>
      <c r="AL64" s="336">
        <f t="shared" si="94"/>
        <v>1.8534852832430383E-2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9.5809599466955397E-3</v>
      </c>
      <c r="N65" s="336">
        <f t="shared" si="95"/>
        <v>1.0739338520657836E-2</v>
      </c>
      <c r="O65" s="336">
        <f t="shared" si="95"/>
        <v>1.109508335554891E-2</v>
      </c>
      <c r="P65" s="336">
        <f t="shared" si="95"/>
        <v>1.0296584602412501E-2</v>
      </c>
      <c r="Q65" s="336">
        <f t="shared" si="95"/>
        <v>9.9116016523632059E-3</v>
      </c>
      <c r="R65" s="336">
        <f t="shared" si="95"/>
        <v>9.4966879977495602E-3</v>
      </c>
      <c r="S65" s="336">
        <f t="shared" si="95"/>
        <v>9.9979662285940799E-3</v>
      </c>
      <c r="T65" s="336">
        <f t="shared" si="95"/>
        <v>1.0525905533482512E-2</v>
      </c>
      <c r="U65" s="336">
        <f t="shared" si="95"/>
        <v>1.0376723358170487E-2</v>
      </c>
      <c r="V65" s="336">
        <f t="shared" si="95"/>
        <v>1.0520902503084595E-2</v>
      </c>
      <c r="W65" s="336">
        <f t="shared" si="95"/>
        <v>1.1245147667586103E-2</v>
      </c>
      <c r="X65" s="336">
        <f t="shared" si="95"/>
        <v>1.272886719285031E-2</v>
      </c>
      <c r="Y65" s="336">
        <f t="shared" si="95"/>
        <v>1.2868508515497255E-2</v>
      </c>
      <c r="Z65" s="336">
        <f t="shared" si="95"/>
        <v>1.3003769892660543E-2</v>
      </c>
      <c r="AA65" s="336">
        <f t="shared" si="95"/>
        <v>1.3133019506377229E-2</v>
      </c>
      <c r="AB65" s="336">
        <f t="shared" si="95"/>
        <v>1.3259064927753365E-2</v>
      </c>
      <c r="AC65" s="336">
        <f t="shared" si="95"/>
        <v>1.3405535520171668E-2</v>
      </c>
      <c r="AD65" s="336">
        <f t="shared" si="95"/>
        <v>1.3543965322572052E-2</v>
      </c>
      <c r="AE65" s="336">
        <f t="shared" ref="AE65:AL65" si="96">AE18/AE$49</f>
        <v>1.3692780304202725E-2</v>
      </c>
      <c r="AF65" s="336">
        <f t="shared" si="96"/>
        <v>1.3817733675442333E-2</v>
      </c>
      <c r="AG65" s="336">
        <f t="shared" si="96"/>
        <v>1.3944332220727445E-2</v>
      </c>
      <c r="AH65" s="336">
        <f t="shared" si="96"/>
        <v>1.4079099803517809E-2</v>
      </c>
      <c r="AI65" s="336">
        <f t="shared" si="96"/>
        <v>1.4238417152691063E-2</v>
      </c>
      <c r="AJ65" s="336">
        <f t="shared" si="96"/>
        <v>1.4369323964698096E-2</v>
      </c>
      <c r="AK65" s="336">
        <f t="shared" si="96"/>
        <v>1.452530761787608E-2</v>
      </c>
      <c r="AL65" s="336">
        <f t="shared" si="96"/>
        <v>1.4653011975438522E-2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1.2225430619127911E-2</v>
      </c>
      <c r="N66" s="336">
        <f t="shared" si="97"/>
        <v>1.2442870816028509E-2</v>
      </c>
      <c r="O66" s="336">
        <f t="shared" si="97"/>
        <v>1.3601501084863033E-2</v>
      </c>
      <c r="P66" s="336">
        <f t="shared" si="97"/>
        <v>1.3000470242454678E-2</v>
      </c>
      <c r="Q66" s="336">
        <f t="shared" si="97"/>
        <v>1.2963973496168861E-2</v>
      </c>
      <c r="R66" s="336">
        <f t="shared" si="97"/>
        <v>1.3033359367422658E-2</v>
      </c>
      <c r="S66" s="336">
        <f t="shared" si="97"/>
        <v>1.4507812778285271E-2</v>
      </c>
      <c r="T66" s="336">
        <f t="shared" si="97"/>
        <v>1.4666712380289014E-2</v>
      </c>
      <c r="U66" s="336">
        <f t="shared" si="97"/>
        <v>1.5658159958407972E-2</v>
      </c>
      <c r="V66" s="336">
        <f t="shared" si="97"/>
        <v>1.4386742812606483E-2</v>
      </c>
      <c r="W66" s="336">
        <f t="shared" si="97"/>
        <v>1.5936554832106181E-2</v>
      </c>
      <c r="X66" s="336">
        <f t="shared" si="97"/>
        <v>1.4480491441840061E-2</v>
      </c>
      <c r="Y66" s="336">
        <f t="shared" si="97"/>
        <v>1.4169050359889588E-2</v>
      </c>
      <c r="Z66" s="336">
        <f t="shared" si="97"/>
        <v>1.4162942874487746E-2</v>
      </c>
      <c r="AA66" s="336">
        <f t="shared" si="97"/>
        <v>1.4267107867229277E-2</v>
      </c>
      <c r="AB66" s="336">
        <f t="shared" si="97"/>
        <v>1.437112922598607E-2</v>
      </c>
      <c r="AC66" s="336">
        <f t="shared" si="97"/>
        <v>1.4463163434817662E-2</v>
      </c>
      <c r="AD66" s="336">
        <f t="shared" si="97"/>
        <v>1.4565992368767794E-2</v>
      </c>
      <c r="AE66" s="336">
        <f t="shared" ref="AE66:AL66" si="98">AE19/AE$49</f>
        <v>1.4666577348995659E-2</v>
      </c>
      <c r="AF66" s="336">
        <f t="shared" si="98"/>
        <v>1.47693847150485E-2</v>
      </c>
      <c r="AG66" s="336">
        <f t="shared" si="98"/>
        <v>1.4881172640221381E-2</v>
      </c>
      <c r="AH66" s="336">
        <f t="shared" si="98"/>
        <v>1.4975283373029726E-2</v>
      </c>
      <c r="AI66" s="336">
        <f t="shared" si="98"/>
        <v>1.5040204534707625E-2</v>
      </c>
      <c r="AJ66" s="336">
        <f t="shared" si="98"/>
        <v>1.5095939954159778E-2</v>
      </c>
      <c r="AK66" s="336">
        <f t="shared" si="98"/>
        <v>1.5155371466683363E-2</v>
      </c>
      <c r="AL66" s="336">
        <f t="shared" si="98"/>
        <v>1.5247624824154871E-2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5.1634074397927006E-2</v>
      </c>
      <c r="N67" s="336">
        <f t="shared" si="99"/>
        <v>4.7887530423172911E-2</v>
      </c>
      <c r="O67" s="336">
        <f t="shared" si="99"/>
        <v>5.0342756178160364E-2</v>
      </c>
      <c r="P67" s="336">
        <f t="shared" si="99"/>
        <v>4.9942047089109071E-2</v>
      </c>
      <c r="Q67" s="336">
        <f t="shared" si="99"/>
        <v>5.0123155876045086E-2</v>
      </c>
      <c r="R67" s="336">
        <f t="shared" si="99"/>
        <v>4.9357739252739445E-2</v>
      </c>
      <c r="S67" s="336">
        <f t="shared" si="99"/>
        <v>5.029081576381203E-2</v>
      </c>
      <c r="T67" s="336">
        <f t="shared" si="99"/>
        <v>5.1064459392297305E-2</v>
      </c>
      <c r="U67" s="336">
        <f t="shared" si="99"/>
        <v>5.1097386881639222E-2</v>
      </c>
      <c r="V67" s="336">
        <f t="shared" si="99"/>
        <v>5.1976807140024846E-2</v>
      </c>
      <c r="W67" s="336">
        <f t="shared" si="99"/>
        <v>5.577432314736902E-2</v>
      </c>
      <c r="X67" s="336">
        <f t="shared" si="99"/>
        <v>5.2162145040389019E-2</v>
      </c>
      <c r="Y67" s="336">
        <f t="shared" si="99"/>
        <v>5.2280810418100065E-2</v>
      </c>
      <c r="Z67" s="336">
        <f t="shared" si="99"/>
        <v>5.2406443221004469E-2</v>
      </c>
      <c r="AA67" s="336">
        <f t="shared" si="99"/>
        <v>5.2493594949828047E-2</v>
      </c>
      <c r="AB67" s="336">
        <f t="shared" si="99"/>
        <v>5.2593344811453474E-2</v>
      </c>
      <c r="AC67" s="336">
        <f t="shared" si="99"/>
        <v>5.2698281494152094E-2</v>
      </c>
      <c r="AD67" s="336">
        <f t="shared" si="99"/>
        <v>5.2804673158256661E-2</v>
      </c>
      <c r="AE67" s="336">
        <f t="shared" ref="AE67:AL67" si="100">AE20/AE$49</f>
        <v>5.2943180139212481E-2</v>
      </c>
      <c r="AF67" s="336">
        <f t="shared" si="100"/>
        <v>5.3078038907482174E-2</v>
      </c>
      <c r="AG67" s="336">
        <f t="shared" si="100"/>
        <v>5.3226799670399491E-2</v>
      </c>
      <c r="AH67" s="336">
        <f t="shared" si="100"/>
        <v>5.3349762881100368E-2</v>
      </c>
      <c r="AI67" s="336">
        <f t="shared" si="100"/>
        <v>5.3457774950109123E-2</v>
      </c>
      <c r="AJ67" s="336">
        <f t="shared" si="100"/>
        <v>5.3584413885856386E-2</v>
      </c>
      <c r="AK67" s="336">
        <f t="shared" si="100"/>
        <v>5.3729818098512142E-2</v>
      </c>
      <c r="AL67" s="336">
        <f t="shared" si="100"/>
        <v>5.3870513519781782E-2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0.12347583795415601</v>
      </c>
      <c r="N69" s="337">
        <f t="shared" si="101"/>
        <v>0.12400016937526825</v>
      </c>
      <c r="O69" s="337">
        <f t="shared" si="101"/>
        <v>0.12515239437762643</v>
      </c>
      <c r="P69" s="337">
        <f t="shared" si="101"/>
        <v>0.12544687250953418</v>
      </c>
      <c r="Q69" s="337">
        <f t="shared" si="101"/>
        <v>0.12490769912497897</v>
      </c>
      <c r="R69" s="337">
        <f t="shared" si="101"/>
        <v>0.12283363803430038</v>
      </c>
      <c r="S69" s="337">
        <f t="shared" si="101"/>
        <v>0.11872340651242883</v>
      </c>
      <c r="T69" s="337">
        <f t="shared" si="101"/>
        <v>0.12209715208367616</v>
      </c>
      <c r="U69" s="337">
        <f t="shared" si="101"/>
        <v>0.11972079332174111</v>
      </c>
      <c r="V69" s="337">
        <f t="shared" si="101"/>
        <v>0.11584645061616919</v>
      </c>
      <c r="W69" s="337">
        <f t="shared" si="101"/>
        <v>0.12255250992351856</v>
      </c>
      <c r="X69" s="337">
        <f t="shared" si="101"/>
        <v>0.11792353602488476</v>
      </c>
      <c r="Y69" s="337">
        <f t="shared" si="101"/>
        <v>0.11760360356614051</v>
      </c>
      <c r="Z69" s="337">
        <f t="shared" si="101"/>
        <v>0.11708279672684946</v>
      </c>
      <c r="AA69" s="337">
        <f t="shared" si="101"/>
        <v>0.11653196795199312</v>
      </c>
      <c r="AB69" s="337">
        <f t="shared" si="101"/>
        <v>0.11585017415331396</v>
      </c>
      <c r="AC69" s="337">
        <f t="shared" si="101"/>
        <v>0.1150835288849706</v>
      </c>
      <c r="AD69" s="337">
        <f t="shared" si="101"/>
        <v>0.11424221545274428</v>
      </c>
      <c r="AE69" s="337">
        <f t="shared" ref="AE69:AL69" si="102">AE22/AE$49</f>
        <v>0.11322122019225404</v>
      </c>
      <c r="AF69" s="337">
        <f t="shared" si="102"/>
        <v>0.11216758617085681</v>
      </c>
      <c r="AG69" s="337">
        <f t="shared" si="102"/>
        <v>0.11103442535038675</v>
      </c>
      <c r="AH69" s="337">
        <f t="shared" si="102"/>
        <v>0.11005459587039661</v>
      </c>
      <c r="AI69" s="337">
        <f t="shared" si="102"/>
        <v>0.10911376307134384</v>
      </c>
      <c r="AJ69" s="337">
        <f t="shared" si="102"/>
        <v>0.10816038375123922</v>
      </c>
      <c r="AK69" s="337">
        <f t="shared" si="102"/>
        <v>0.10712516493998164</v>
      </c>
      <c r="AL69" s="337">
        <f t="shared" si="102"/>
        <v>0.10575694619169114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9.4550042249554003E-2</v>
      </c>
      <c r="N70" s="336">
        <f t="shared" si="103"/>
        <v>9.767631159044031E-2</v>
      </c>
      <c r="O70" s="336">
        <f t="shared" si="103"/>
        <v>9.9496203588659182E-2</v>
      </c>
      <c r="P70" s="336">
        <f t="shared" si="103"/>
        <v>9.7663753197073974E-2</v>
      </c>
      <c r="Q70" s="336">
        <f t="shared" si="103"/>
        <v>9.783535603896916E-2</v>
      </c>
      <c r="R70" s="336">
        <f t="shared" si="103"/>
        <v>9.7869667340751199E-2</v>
      </c>
      <c r="S70" s="336">
        <f t="shared" si="103"/>
        <v>9.4741568566607703E-2</v>
      </c>
      <c r="T70" s="336">
        <f t="shared" si="103"/>
        <v>9.8121468235093726E-2</v>
      </c>
      <c r="U70" s="336">
        <f t="shared" si="103"/>
        <v>9.524320367909965E-2</v>
      </c>
      <c r="V70" s="336">
        <f t="shared" si="103"/>
        <v>9.3901684626884752E-2</v>
      </c>
      <c r="W70" s="336">
        <f t="shared" si="103"/>
        <v>0.10071486478449657</v>
      </c>
      <c r="X70" s="336">
        <f t="shared" si="103"/>
        <v>9.3511149061327861E-2</v>
      </c>
      <c r="Y70" s="336">
        <f t="shared" si="103"/>
        <v>9.3383177228630085E-2</v>
      </c>
      <c r="Z70" s="336">
        <f t="shared" si="103"/>
        <v>9.3084460618036255E-2</v>
      </c>
      <c r="AA70" s="336">
        <f t="shared" si="103"/>
        <v>9.2732327014170668E-2</v>
      </c>
      <c r="AB70" s="336">
        <f t="shared" si="103"/>
        <v>9.2375676989543493E-2</v>
      </c>
      <c r="AC70" s="336">
        <f t="shared" si="103"/>
        <v>9.1981624583782895E-2</v>
      </c>
      <c r="AD70" s="336">
        <f t="shared" si="103"/>
        <v>9.1606464707843338E-2</v>
      </c>
      <c r="AE70" s="336">
        <f t="shared" ref="AE70:AL70" si="104">AE23/AE$49</f>
        <v>9.1190897202182042E-2</v>
      </c>
      <c r="AF70" s="336">
        <f t="shared" si="104"/>
        <v>9.0781585821207642E-2</v>
      </c>
      <c r="AG70" s="336">
        <f t="shared" si="104"/>
        <v>9.0302969612776673E-2</v>
      </c>
      <c r="AH70" s="336">
        <f t="shared" si="104"/>
        <v>8.9787630995374679E-2</v>
      </c>
      <c r="AI70" s="336">
        <f t="shared" si="104"/>
        <v>8.9268713382690282E-2</v>
      </c>
      <c r="AJ70" s="336">
        <f t="shared" si="104"/>
        <v>8.8683884658194143E-2</v>
      </c>
      <c r="AK70" s="336">
        <f t="shared" si="104"/>
        <v>8.8036517924684865E-2</v>
      </c>
      <c r="AL70" s="336">
        <f t="shared" si="104"/>
        <v>8.7383179818122367E-2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2.8925795704602009E-2</v>
      </c>
      <c r="N71" s="336">
        <f t="shared" si="105"/>
        <v>2.6323857784827959E-2</v>
      </c>
      <c r="O71" s="336">
        <f t="shared" si="105"/>
        <v>2.5656190788967251E-2</v>
      </c>
      <c r="P71" s="336">
        <f t="shared" si="105"/>
        <v>2.7783119312460212E-2</v>
      </c>
      <c r="Q71" s="336">
        <f t="shared" si="105"/>
        <v>2.7072343086009795E-2</v>
      </c>
      <c r="R71" s="336">
        <f t="shared" si="105"/>
        <v>2.4963970693549182E-2</v>
      </c>
      <c r="S71" s="336">
        <f t="shared" si="105"/>
        <v>2.3981837945821122E-2</v>
      </c>
      <c r="T71" s="336">
        <f t="shared" si="105"/>
        <v>2.3975683848582442E-2</v>
      </c>
      <c r="U71" s="336">
        <f t="shared" si="105"/>
        <v>2.4477589642641455E-2</v>
      </c>
      <c r="V71" s="336">
        <f t="shared" si="105"/>
        <v>2.1944765989284444E-2</v>
      </c>
      <c r="W71" s="336">
        <f t="shared" si="105"/>
        <v>2.1837645139021984E-2</v>
      </c>
      <c r="X71" s="336">
        <f t="shared" si="105"/>
        <v>2.4412386963556895E-2</v>
      </c>
      <c r="Y71" s="336">
        <f t="shared" si="105"/>
        <v>2.4220426337510426E-2</v>
      </c>
      <c r="Z71" s="336">
        <f t="shared" si="105"/>
        <v>2.3998336108813197E-2</v>
      </c>
      <c r="AA71" s="336">
        <f t="shared" si="105"/>
        <v>2.3799640937822473E-2</v>
      </c>
      <c r="AB71" s="336">
        <f t="shared" si="105"/>
        <v>2.3474497163770477E-2</v>
      </c>
      <c r="AC71" s="336">
        <f t="shared" si="105"/>
        <v>2.3101904301187717E-2</v>
      </c>
      <c r="AD71" s="336">
        <f t="shared" si="105"/>
        <v>2.2635750744900946E-2</v>
      </c>
      <c r="AE71" s="336">
        <f t="shared" ref="AE71:AL71" si="106">AE24/AE$49</f>
        <v>2.2030322990072005E-2</v>
      </c>
      <c r="AF71" s="336">
        <f t="shared" si="106"/>
        <v>2.1386000349649169E-2</v>
      </c>
      <c r="AG71" s="336">
        <f t="shared" si="106"/>
        <v>2.0731455737610087E-2</v>
      </c>
      <c r="AH71" s="336">
        <f t="shared" si="106"/>
        <v>2.0266964875021921E-2</v>
      </c>
      <c r="AI71" s="336">
        <f t="shared" si="106"/>
        <v>1.9845049688653561E-2</v>
      </c>
      <c r="AJ71" s="336">
        <f t="shared" si="106"/>
        <v>1.9476499093045076E-2</v>
      </c>
      <c r="AK71" s="336">
        <f t="shared" si="106"/>
        <v>1.9088647015296771E-2</v>
      </c>
      <c r="AL71" s="336">
        <f t="shared" si="106"/>
        <v>1.8373766373568776E-2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0.11575900452255908</v>
      </c>
      <c r="N73" s="337">
        <f t="shared" si="107"/>
        <v>0.11636927235912735</v>
      </c>
      <c r="O73" s="337">
        <f t="shared" si="107"/>
        <v>0.11379113207214814</v>
      </c>
      <c r="P73" s="337">
        <f t="shared" si="107"/>
        <v>0.11005686476670135</v>
      </c>
      <c r="Q73" s="337">
        <f t="shared" si="107"/>
        <v>0.11546554332706099</v>
      </c>
      <c r="R73" s="337">
        <f t="shared" si="107"/>
        <v>0.116001823553876</v>
      </c>
      <c r="S73" s="337">
        <f t="shared" si="107"/>
        <v>0.10570515561585457</v>
      </c>
      <c r="T73" s="337">
        <f t="shared" si="107"/>
        <v>0.10429768582197563</v>
      </c>
      <c r="U73" s="337">
        <f t="shared" si="107"/>
        <v>0.10367614151727511</v>
      </c>
      <c r="V73" s="337">
        <f t="shared" si="107"/>
        <v>0.10761384043470565</v>
      </c>
      <c r="W73" s="337">
        <f t="shared" si="107"/>
        <v>9.5947113171613738E-2</v>
      </c>
      <c r="X73" s="337">
        <f t="shared" si="107"/>
        <v>9.6885392786448171E-2</v>
      </c>
      <c r="Y73" s="337">
        <f t="shared" si="107"/>
        <v>9.6037776138620357E-2</v>
      </c>
      <c r="Z73" s="337">
        <f t="shared" si="107"/>
        <v>9.4923173813661235E-2</v>
      </c>
      <c r="AA73" s="337">
        <f t="shared" si="107"/>
        <v>9.3931863482231481E-2</v>
      </c>
      <c r="AB73" s="337">
        <f t="shared" si="107"/>
        <v>9.3081435413889968E-2</v>
      </c>
      <c r="AC73" s="337">
        <f t="shared" si="107"/>
        <v>9.2309328518840897E-2</v>
      </c>
      <c r="AD73" s="337">
        <f t="shared" si="107"/>
        <v>9.1494849084904725E-2</v>
      </c>
      <c r="AE73" s="337">
        <f t="shared" ref="AE73:AL73" si="108">AE26/AE$49</f>
        <v>9.0679260876369017E-2</v>
      </c>
      <c r="AF73" s="337">
        <f t="shared" si="108"/>
        <v>8.9874527014191324E-2</v>
      </c>
      <c r="AG73" s="337">
        <f t="shared" si="108"/>
        <v>8.9058100367714874E-2</v>
      </c>
      <c r="AH73" s="337">
        <f t="shared" si="108"/>
        <v>8.8245287458348545E-2</v>
      </c>
      <c r="AI73" s="337">
        <f t="shared" si="108"/>
        <v>8.7438526801788652E-2</v>
      </c>
      <c r="AJ73" s="337">
        <f t="shared" si="108"/>
        <v>8.6616848622314002E-2</v>
      </c>
      <c r="AK73" s="337">
        <f t="shared" si="108"/>
        <v>8.5819177686794465E-2</v>
      </c>
      <c r="AL73" s="337">
        <f t="shared" si="108"/>
        <v>8.5075475548799184E-2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1.7643036834724436E-2</v>
      </c>
      <c r="N74" s="336">
        <f t="shared" si="109"/>
        <v>2.1999158720497732E-2</v>
      </c>
      <c r="O74" s="336">
        <f t="shared" si="109"/>
        <v>2.128069741633359E-2</v>
      </c>
      <c r="P74" s="336">
        <f t="shared" si="109"/>
        <v>2.0068571231928508E-2</v>
      </c>
      <c r="Q74" s="336">
        <f t="shared" si="109"/>
        <v>2.0192725415410038E-2</v>
      </c>
      <c r="R74" s="336">
        <f t="shared" si="109"/>
        <v>1.9244558942259602E-2</v>
      </c>
      <c r="S74" s="336">
        <f t="shared" si="109"/>
        <v>1.6359214160187423E-2</v>
      </c>
      <c r="T74" s="336">
        <f t="shared" si="109"/>
        <v>1.309977888607316E-2</v>
      </c>
      <c r="U74" s="336">
        <f t="shared" si="109"/>
        <v>1.7910613718409109E-2</v>
      </c>
      <c r="V74" s="336">
        <f t="shared" si="109"/>
        <v>1.8197579692016325E-2</v>
      </c>
      <c r="W74" s="336">
        <f t="shared" si="109"/>
        <v>1.4220173187765485E-2</v>
      </c>
      <c r="X74" s="336">
        <f t="shared" si="109"/>
        <v>1.3975528266850949E-2</v>
      </c>
      <c r="Y74" s="336">
        <f t="shared" si="109"/>
        <v>1.402065161756761E-2</v>
      </c>
      <c r="Z74" s="336">
        <f t="shared" si="109"/>
        <v>1.4108100703048267E-2</v>
      </c>
      <c r="AA74" s="336">
        <f t="shared" si="109"/>
        <v>1.4206892192085079E-2</v>
      </c>
      <c r="AB74" s="336">
        <f t="shared" si="109"/>
        <v>1.426468762572076E-2</v>
      </c>
      <c r="AC74" s="336">
        <f t="shared" si="109"/>
        <v>1.4326487155550082E-2</v>
      </c>
      <c r="AD74" s="336">
        <f t="shared" si="109"/>
        <v>1.4396432597535985E-2</v>
      </c>
      <c r="AE74" s="336">
        <f t="shared" ref="AE74:AL74" si="110">AE27/AE$49</f>
        <v>1.4468473393866393E-2</v>
      </c>
      <c r="AF74" s="336">
        <f t="shared" si="110"/>
        <v>1.4547853074015026E-2</v>
      </c>
      <c r="AG74" s="336">
        <f t="shared" si="110"/>
        <v>1.4625471353948321E-2</v>
      </c>
      <c r="AH74" s="336">
        <f t="shared" si="110"/>
        <v>1.4700070670750725E-2</v>
      </c>
      <c r="AI74" s="336">
        <f t="shared" si="110"/>
        <v>1.4775920764860563E-2</v>
      </c>
      <c r="AJ74" s="336">
        <f t="shared" si="110"/>
        <v>1.484546564639192E-2</v>
      </c>
      <c r="AK74" s="336">
        <f t="shared" si="110"/>
        <v>1.491412553844604E-2</v>
      </c>
      <c r="AL74" s="336">
        <f t="shared" si="110"/>
        <v>1.4969742812655947E-2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3.322717098894E-2</v>
      </c>
      <c r="N75" s="336">
        <f t="shared" si="111"/>
        <v>3.4462099053026392E-2</v>
      </c>
      <c r="O75" s="336">
        <f t="shared" si="111"/>
        <v>3.2958567407328825E-2</v>
      </c>
      <c r="P75" s="336">
        <f t="shared" si="111"/>
        <v>3.4112359901206049E-2</v>
      </c>
      <c r="Q75" s="336">
        <f t="shared" si="111"/>
        <v>3.6227985153690509E-2</v>
      </c>
      <c r="R75" s="336">
        <f t="shared" si="111"/>
        <v>3.5176568084222273E-2</v>
      </c>
      <c r="S75" s="336">
        <f t="shared" si="111"/>
        <v>3.3950177953729295E-2</v>
      </c>
      <c r="T75" s="336">
        <f t="shared" si="111"/>
        <v>3.3337466701546144E-2</v>
      </c>
      <c r="U75" s="336">
        <f t="shared" si="111"/>
        <v>3.1987454759632224E-2</v>
      </c>
      <c r="V75" s="336">
        <f t="shared" si="111"/>
        <v>3.3972984557998312E-2</v>
      </c>
      <c r="W75" s="336">
        <f t="shared" si="111"/>
        <v>3.1271877693327559E-2</v>
      </c>
      <c r="X75" s="336">
        <f t="shared" si="111"/>
        <v>3.1373717895473122E-2</v>
      </c>
      <c r="Y75" s="336">
        <f t="shared" si="111"/>
        <v>3.1129185315853392E-2</v>
      </c>
      <c r="Z75" s="336">
        <f t="shared" si="111"/>
        <v>3.0780564964542571E-2</v>
      </c>
      <c r="AA75" s="336">
        <f t="shared" si="111"/>
        <v>3.0451655095446083E-2</v>
      </c>
      <c r="AB75" s="336">
        <f t="shared" si="111"/>
        <v>3.0165557105790844E-2</v>
      </c>
      <c r="AC75" s="336">
        <f t="shared" si="111"/>
        <v>2.9869656238854125E-2</v>
      </c>
      <c r="AD75" s="336">
        <f t="shared" si="111"/>
        <v>2.9555676553949105E-2</v>
      </c>
      <c r="AE75" s="336">
        <f t="shared" ref="AE75:AL75" si="112">AE28/AE$49</f>
        <v>2.9246846145671943E-2</v>
      </c>
      <c r="AF75" s="336">
        <f t="shared" si="112"/>
        <v>2.895408125638144E-2</v>
      </c>
      <c r="AG75" s="336">
        <f t="shared" si="112"/>
        <v>2.8668660305758445E-2</v>
      </c>
      <c r="AH75" s="336">
        <f t="shared" si="112"/>
        <v>2.8378103284476E-2</v>
      </c>
      <c r="AI75" s="336">
        <f t="shared" si="112"/>
        <v>2.8085188843350276E-2</v>
      </c>
      <c r="AJ75" s="336">
        <f t="shared" si="112"/>
        <v>2.7800373997328376E-2</v>
      </c>
      <c r="AK75" s="336">
        <f t="shared" si="112"/>
        <v>2.7510408414843358E-2</v>
      </c>
      <c r="AL75" s="336">
        <f t="shared" si="112"/>
        <v>2.7218239914886835E-2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4.0775338462637936E-2</v>
      </c>
      <c r="N76" s="336">
        <f t="shared" si="113"/>
        <v>3.6546492987638693E-2</v>
      </c>
      <c r="O76" s="336">
        <f t="shared" si="113"/>
        <v>3.4113149833024679E-2</v>
      </c>
      <c r="P76" s="336">
        <f t="shared" si="113"/>
        <v>3.2225803911165467E-2</v>
      </c>
      <c r="Q76" s="336">
        <f t="shared" si="113"/>
        <v>3.4353762625405931E-2</v>
      </c>
      <c r="R76" s="336">
        <f t="shared" si="113"/>
        <v>3.6580680171126027E-2</v>
      </c>
      <c r="S76" s="336">
        <f t="shared" si="113"/>
        <v>3.2001776145552829E-2</v>
      </c>
      <c r="T76" s="336">
        <f t="shared" si="113"/>
        <v>3.3499010354737423E-2</v>
      </c>
      <c r="U76" s="336">
        <f t="shared" si="113"/>
        <v>3.0756595108748008E-2</v>
      </c>
      <c r="V76" s="336">
        <f t="shared" si="113"/>
        <v>3.4455927585727415E-2</v>
      </c>
      <c r="W76" s="336">
        <f t="shared" si="113"/>
        <v>2.9793016141334876E-2</v>
      </c>
      <c r="X76" s="336">
        <f t="shared" si="113"/>
        <v>3.1380515917433391E-2</v>
      </c>
      <c r="Y76" s="336">
        <f t="shared" si="113"/>
        <v>3.0926821750271071E-2</v>
      </c>
      <c r="Z76" s="336">
        <f t="shared" si="113"/>
        <v>3.0253118985053177E-2</v>
      </c>
      <c r="AA76" s="336">
        <f t="shared" si="113"/>
        <v>2.9663657652999595E-2</v>
      </c>
      <c r="AB76" s="336">
        <f t="shared" si="113"/>
        <v>2.9208143239457661E-2</v>
      </c>
      <c r="AC76" s="336">
        <f t="shared" si="113"/>
        <v>2.8761477518513736E-2</v>
      </c>
      <c r="AD76" s="336">
        <f t="shared" si="113"/>
        <v>2.8329501785480684E-2</v>
      </c>
      <c r="AE76" s="336">
        <f t="shared" ref="AE76:AL76" si="114">AE29/AE$49</f>
        <v>2.7898329591809611E-2</v>
      </c>
      <c r="AF76" s="336">
        <f t="shared" si="114"/>
        <v>2.7458847603014289E-2</v>
      </c>
      <c r="AG76" s="336">
        <f t="shared" si="114"/>
        <v>2.7003622718797929E-2</v>
      </c>
      <c r="AH76" s="336">
        <f t="shared" si="114"/>
        <v>2.6551118640457984E-2</v>
      </c>
      <c r="AI76" s="336">
        <f t="shared" si="114"/>
        <v>2.610151241494937E-2</v>
      </c>
      <c r="AJ76" s="336">
        <f t="shared" si="114"/>
        <v>2.5649992652968443E-2</v>
      </c>
      <c r="AK76" s="336">
        <f t="shared" si="114"/>
        <v>2.519659444758203E-2</v>
      </c>
      <c r="AL76" s="336">
        <f t="shared" si="114"/>
        <v>2.4755312881635315E-2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2.4113458236256716E-2</v>
      </c>
      <c r="N77" s="336">
        <f t="shared" si="115"/>
        <v>2.3361521597964535E-2</v>
      </c>
      <c r="O77" s="336">
        <f t="shared" si="115"/>
        <v>2.543871741546103E-2</v>
      </c>
      <c r="P77" s="336">
        <f t="shared" si="115"/>
        <v>2.3650129722401339E-2</v>
      </c>
      <c r="Q77" s="336">
        <f t="shared" si="115"/>
        <v>2.4691070132554522E-2</v>
      </c>
      <c r="R77" s="336">
        <f t="shared" si="115"/>
        <v>2.5000016356268088E-2</v>
      </c>
      <c r="S77" s="336">
        <f t="shared" si="115"/>
        <v>2.3393987356385038E-2</v>
      </c>
      <c r="T77" s="336">
        <f t="shared" si="115"/>
        <v>2.4361429879618899E-2</v>
      </c>
      <c r="U77" s="336">
        <f t="shared" si="115"/>
        <v>2.3021477930485774E-2</v>
      </c>
      <c r="V77" s="336">
        <f t="shared" si="115"/>
        <v>2.098734859896359E-2</v>
      </c>
      <c r="W77" s="336">
        <f t="shared" si="115"/>
        <v>2.0662046149185809E-2</v>
      </c>
      <c r="X77" s="336">
        <f t="shared" si="115"/>
        <v>2.0155630706690707E-2</v>
      </c>
      <c r="Y77" s="336">
        <f t="shared" si="115"/>
        <v>1.996111745492829E-2</v>
      </c>
      <c r="Z77" s="336">
        <f t="shared" si="115"/>
        <v>1.978138916101721E-2</v>
      </c>
      <c r="AA77" s="336">
        <f t="shared" si="115"/>
        <v>1.9609658541700731E-2</v>
      </c>
      <c r="AB77" s="336">
        <f t="shared" si="115"/>
        <v>1.9443047442920705E-2</v>
      </c>
      <c r="AC77" s="336">
        <f t="shared" si="115"/>
        <v>1.935170760592296E-2</v>
      </c>
      <c r="AD77" s="336">
        <f t="shared" si="115"/>
        <v>1.9213238147938946E-2</v>
      </c>
      <c r="AE77" s="336">
        <f t="shared" ref="AE77:AL77" si="116">AE30/AE$49</f>
        <v>1.9065611745021072E-2</v>
      </c>
      <c r="AF77" s="336">
        <f t="shared" si="116"/>
        <v>1.8913745080780565E-2</v>
      </c>
      <c r="AG77" s="336">
        <f t="shared" si="116"/>
        <v>1.8760345989210184E-2</v>
      </c>
      <c r="AH77" s="336">
        <f t="shared" si="116"/>
        <v>1.8615994862663843E-2</v>
      </c>
      <c r="AI77" s="336">
        <f t="shared" si="116"/>
        <v>1.8475904778628441E-2</v>
      </c>
      <c r="AJ77" s="336">
        <f t="shared" si="116"/>
        <v>1.8321016325625265E-2</v>
      </c>
      <c r="AK77" s="336">
        <f t="shared" si="116"/>
        <v>1.8198049285923047E-2</v>
      </c>
      <c r="AL77" s="336">
        <f t="shared" si="116"/>
        <v>1.8132179939621084E-2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9.9660922620154316E-2</v>
      </c>
      <c r="N79" s="337">
        <f t="shared" si="117"/>
        <v>9.6284295756719276E-2</v>
      </c>
      <c r="O79" s="337">
        <f t="shared" si="117"/>
        <v>9.6654971339400625E-2</v>
      </c>
      <c r="P79" s="337">
        <f t="shared" si="117"/>
        <v>9.4717318759709054E-2</v>
      </c>
      <c r="Q79" s="337">
        <f t="shared" si="117"/>
        <v>9.467948909265457E-2</v>
      </c>
      <c r="R79" s="337">
        <f t="shared" si="117"/>
        <v>9.927877077214875E-2</v>
      </c>
      <c r="S79" s="337">
        <f t="shared" si="117"/>
        <v>0.10034952910436293</v>
      </c>
      <c r="T79" s="337">
        <f t="shared" si="117"/>
        <v>9.3963523370878002E-2</v>
      </c>
      <c r="U79" s="337">
        <f t="shared" si="117"/>
        <v>9.3544425710660586E-2</v>
      </c>
      <c r="V79" s="337">
        <f t="shared" si="117"/>
        <v>9.7580686012547782E-2</v>
      </c>
      <c r="W79" s="337">
        <f t="shared" si="117"/>
        <v>9.4612868224612443E-2</v>
      </c>
      <c r="X79" s="337">
        <f t="shared" si="117"/>
        <v>9.6549309460883748E-2</v>
      </c>
      <c r="Y79" s="337">
        <f t="shared" si="117"/>
        <v>9.6603142531449929E-2</v>
      </c>
      <c r="Z79" s="337">
        <f t="shared" si="117"/>
        <v>9.6892611584588312E-2</v>
      </c>
      <c r="AA79" s="337">
        <f t="shared" si="117"/>
        <v>9.7169151301986237E-2</v>
      </c>
      <c r="AB79" s="337">
        <f t="shared" si="117"/>
        <v>9.7415017547180488E-2</v>
      </c>
      <c r="AC79" s="337">
        <f t="shared" si="117"/>
        <v>9.7682360322405432E-2</v>
      </c>
      <c r="AD79" s="337">
        <f t="shared" si="117"/>
        <v>9.7986400364084639E-2</v>
      </c>
      <c r="AE79" s="337">
        <f t="shared" ref="AE79:AL79" si="118">AE32/AE$49</f>
        <v>9.8346476175315195E-2</v>
      </c>
      <c r="AF79" s="337">
        <f t="shared" si="118"/>
        <v>9.8725204234160091E-2</v>
      </c>
      <c r="AG79" s="337">
        <f t="shared" si="118"/>
        <v>9.913334871207892E-2</v>
      </c>
      <c r="AH79" s="337">
        <f t="shared" si="118"/>
        <v>9.9481097905931265E-2</v>
      </c>
      <c r="AI79" s="337">
        <f t="shared" si="118"/>
        <v>9.9877411990600184E-2</v>
      </c>
      <c r="AJ79" s="337">
        <f t="shared" si="118"/>
        <v>0.10033997298618275</v>
      </c>
      <c r="AK79" s="337">
        <f t="shared" si="118"/>
        <v>0.10080934464502252</v>
      </c>
      <c r="AL79" s="337">
        <f t="shared" si="118"/>
        <v>0.10133069508247736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7.5590831299583355E-2</v>
      </c>
      <c r="N80" s="336">
        <f t="shared" si="119"/>
        <v>7.0073168593888346E-2</v>
      </c>
      <c r="O80" s="336">
        <f t="shared" si="119"/>
        <v>6.9529802480581257E-2</v>
      </c>
      <c r="P80" s="336">
        <f t="shared" si="119"/>
        <v>7.1970407446376158E-2</v>
      </c>
      <c r="Q80" s="336">
        <f t="shared" si="119"/>
        <v>7.140204348258318E-2</v>
      </c>
      <c r="R80" s="336">
        <f t="shared" si="119"/>
        <v>7.4402788721677521E-2</v>
      </c>
      <c r="S80" s="336">
        <f t="shared" si="119"/>
        <v>7.5667406316535915E-2</v>
      </c>
      <c r="T80" s="336">
        <f t="shared" si="119"/>
        <v>7.0902730161239491E-2</v>
      </c>
      <c r="U80" s="336">
        <f t="shared" si="119"/>
        <v>6.9039480158824981E-2</v>
      </c>
      <c r="V80" s="336">
        <f t="shared" si="119"/>
        <v>7.0730723916748395E-2</v>
      </c>
      <c r="W80" s="336">
        <f t="shared" si="119"/>
        <v>6.9162630068850192E-2</v>
      </c>
      <c r="X80" s="336">
        <f t="shared" si="119"/>
        <v>7.199365685549769E-2</v>
      </c>
      <c r="Y80" s="336">
        <f t="shared" si="119"/>
        <v>7.2435854061902838E-2</v>
      </c>
      <c r="Z80" s="336">
        <f t="shared" si="119"/>
        <v>7.2890083060815444E-2</v>
      </c>
      <c r="AA80" s="336">
        <f t="shared" si="119"/>
        <v>7.3295335171303211E-2</v>
      </c>
      <c r="AB80" s="336">
        <f t="shared" si="119"/>
        <v>7.366729258311687E-2</v>
      </c>
      <c r="AC80" s="336">
        <f t="shared" si="119"/>
        <v>7.4061578799913624E-2</v>
      </c>
      <c r="AD80" s="336">
        <f t="shared" si="119"/>
        <v>7.4483367833587819E-2</v>
      </c>
      <c r="AE80" s="336">
        <f t="shared" ref="AE80:AL80" si="120">AE33/AE$49</f>
        <v>7.4967076920636658E-2</v>
      </c>
      <c r="AF80" s="336">
        <f t="shared" si="120"/>
        <v>7.5469396760765875E-2</v>
      </c>
      <c r="AG80" s="336">
        <f t="shared" si="120"/>
        <v>7.5994088818692532E-2</v>
      </c>
      <c r="AH80" s="336">
        <f t="shared" si="120"/>
        <v>7.6474507549569665E-2</v>
      </c>
      <c r="AI80" s="336">
        <f t="shared" si="120"/>
        <v>7.6980353247036989E-2</v>
      </c>
      <c r="AJ80" s="336">
        <f t="shared" si="120"/>
        <v>7.7532263216324587E-2</v>
      </c>
      <c r="AK80" s="336">
        <f t="shared" si="120"/>
        <v>7.8067184865519904E-2</v>
      </c>
      <c r="AL80" s="336">
        <f t="shared" si="120"/>
        <v>7.864232513186864E-2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2.243318745322756E-2</v>
      </c>
      <c r="N81" s="336">
        <f t="shared" si="121"/>
        <v>2.5095350783584047E-2</v>
      </c>
      <c r="O81" s="336">
        <f t="shared" si="121"/>
        <v>2.604334291345976E-2</v>
      </c>
      <c r="P81" s="336">
        <f t="shared" si="121"/>
        <v>2.1762292252357488E-2</v>
      </c>
      <c r="Q81" s="336">
        <f t="shared" si="121"/>
        <v>2.2168129793747264E-2</v>
      </c>
      <c r="R81" s="336">
        <f t="shared" si="121"/>
        <v>2.3851692385332909E-2</v>
      </c>
      <c r="S81" s="336">
        <f t="shared" si="121"/>
        <v>2.3855092361311919E-2</v>
      </c>
      <c r="T81" s="336">
        <f t="shared" si="121"/>
        <v>2.2117872710482413E-2</v>
      </c>
      <c r="U81" s="336">
        <f t="shared" si="121"/>
        <v>2.3526800719045175E-2</v>
      </c>
      <c r="V81" s="336">
        <f t="shared" si="121"/>
        <v>2.5977724204601326E-2</v>
      </c>
      <c r="W81" s="336">
        <f t="shared" si="121"/>
        <v>2.4302987686830733E-2</v>
      </c>
      <c r="X81" s="336">
        <f t="shared" si="121"/>
        <v>2.3677969895355991E-2</v>
      </c>
      <c r="Y81" s="336">
        <f t="shared" si="121"/>
        <v>2.3282498691720447E-2</v>
      </c>
      <c r="Z81" s="336">
        <f t="shared" si="121"/>
        <v>2.3111969333558292E-2</v>
      </c>
      <c r="AA81" s="336">
        <f t="shared" si="121"/>
        <v>2.2977996461890183E-2</v>
      </c>
      <c r="AB81" s="336">
        <f t="shared" si="121"/>
        <v>2.2846932041563781E-2</v>
      </c>
      <c r="AC81" s="336">
        <f t="shared" si="121"/>
        <v>2.2713852624249065E-2</v>
      </c>
      <c r="AD81" s="336">
        <f t="shared" si="121"/>
        <v>2.2590109323626296E-2</v>
      </c>
      <c r="AE81" s="336">
        <f t="shared" ref="AE81:AL81" si="122">AE34/AE$49</f>
        <v>2.245923724525755E-2</v>
      </c>
      <c r="AF81" s="336">
        <f t="shared" si="122"/>
        <v>2.233009736536419E-2</v>
      </c>
      <c r="AG81" s="336">
        <f t="shared" si="122"/>
        <v>2.2207702181034527E-2</v>
      </c>
      <c r="AH81" s="336">
        <f t="shared" si="122"/>
        <v>2.2069331976382008E-2</v>
      </c>
      <c r="AI81" s="336">
        <f t="shared" si="122"/>
        <v>2.1952995256635108E-2</v>
      </c>
      <c r="AJ81" s="336">
        <f t="shared" si="122"/>
        <v>2.18584143541884E-2</v>
      </c>
      <c r="AK81" s="336">
        <f t="shared" si="122"/>
        <v>2.1785875774721117E-2</v>
      </c>
      <c r="AL81" s="336">
        <f t="shared" si="122"/>
        <v>2.1726485985894158E-2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1.6369038673434079E-3</v>
      </c>
      <c r="N82" s="336">
        <f t="shared" si="123"/>
        <v>1.1157763792468724E-3</v>
      </c>
      <c r="O82" s="336">
        <f t="shared" si="123"/>
        <v>1.0818259453595999E-3</v>
      </c>
      <c r="P82" s="336">
        <f t="shared" si="123"/>
        <v>9.8461906097540826E-4</v>
      </c>
      <c r="Q82" s="336">
        <f t="shared" si="123"/>
        <v>1.1093158163241147E-3</v>
      </c>
      <c r="R82" s="336">
        <f t="shared" si="123"/>
        <v>1.0242896651383253E-3</v>
      </c>
      <c r="S82" s="336">
        <f t="shared" si="123"/>
        <v>8.2703042651510359E-4</v>
      </c>
      <c r="T82" s="336">
        <f t="shared" si="123"/>
        <v>9.4292049915610358E-4</v>
      </c>
      <c r="U82" s="336">
        <f t="shared" si="123"/>
        <v>9.781448327904345E-4</v>
      </c>
      <c r="V82" s="336">
        <f t="shared" si="123"/>
        <v>8.7223789119806477E-4</v>
      </c>
      <c r="W82" s="336">
        <f t="shared" si="123"/>
        <v>1.1472504689315059E-3</v>
      </c>
      <c r="X82" s="336">
        <f t="shared" si="123"/>
        <v>8.77682710030073E-4</v>
      </c>
      <c r="Y82" s="336">
        <f t="shared" si="123"/>
        <v>8.8478977782665343E-4</v>
      </c>
      <c r="Z82" s="336">
        <f t="shared" si="123"/>
        <v>8.9055919021458136E-4</v>
      </c>
      <c r="AA82" s="336">
        <f t="shared" si="123"/>
        <v>8.9581966879283704E-4</v>
      </c>
      <c r="AB82" s="336">
        <f t="shared" si="123"/>
        <v>9.0079292249984645E-4</v>
      </c>
      <c r="AC82" s="336">
        <f t="shared" si="123"/>
        <v>9.06928898242742E-4</v>
      </c>
      <c r="AD82" s="336">
        <f t="shared" si="123"/>
        <v>9.1292320687051003E-4</v>
      </c>
      <c r="AE82" s="336">
        <f t="shared" ref="AE82:AL82" si="124">AE35/AE$49</f>
        <v>9.2016200942098448E-4</v>
      </c>
      <c r="AF82" s="336">
        <f t="shared" si="124"/>
        <v>9.2571010803001771E-4</v>
      </c>
      <c r="AG82" s="336">
        <f t="shared" si="124"/>
        <v>9.3155771235185953E-4</v>
      </c>
      <c r="AH82" s="336">
        <f t="shared" si="124"/>
        <v>9.3725837997961033E-4</v>
      </c>
      <c r="AI82" s="336">
        <f t="shared" si="124"/>
        <v>9.4406348692809559E-4</v>
      </c>
      <c r="AJ82" s="336">
        <f t="shared" si="124"/>
        <v>9.492954156697798E-4</v>
      </c>
      <c r="AK82" s="336">
        <f t="shared" si="124"/>
        <v>9.5628400478149341E-4</v>
      </c>
      <c r="AL82" s="336">
        <f t="shared" si="124"/>
        <v>9.6188396471456644E-4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9.1336717275719792E-2</v>
      </c>
      <c r="N84" s="337">
        <f t="shared" si="125"/>
        <v>9.8668069052902332E-2</v>
      </c>
      <c r="O84" s="337">
        <f t="shared" si="125"/>
        <v>9.5054434402076032E-2</v>
      </c>
      <c r="P84" s="337">
        <f t="shared" si="125"/>
        <v>9.2927659233357246E-2</v>
      </c>
      <c r="Q84" s="337">
        <f t="shared" si="125"/>
        <v>9.383894547192255E-2</v>
      </c>
      <c r="R84" s="337">
        <f t="shared" si="125"/>
        <v>8.9506295606591818E-2</v>
      </c>
      <c r="S84" s="337">
        <f t="shared" si="125"/>
        <v>9.4981900036369193E-2</v>
      </c>
      <c r="T84" s="337">
        <f t="shared" si="125"/>
        <v>9.288244012517885E-2</v>
      </c>
      <c r="U84" s="337">
        <f t="shared" si="125"/>
        <v>8.5554415168087511E-2</v>
      </c>
      <c r="V84" s="337">
        <f t="shared" si="125"/>
        <v>8.7344748001920283E-2</v>
      </c>
      <c r="W84" s="337">
        <f t="shared" si="125"/>
        <v>8.575279977457631E-2</v>
      </c>
      <c r="X84" s="337">
        <f t="shared" si="125"/>
        <v>8.4886586838954781E-2</v>
      </c>
      <c r="Y84" s="337">
        <f t="shared" si="125"/>
        <v>8.4807812314877204E-2</v>
      </c>
      <c r="Z84" s="337">
        <f t="shared" si="125"/>
        <v>8.4777630015587774E-2</v>
      </c>
      <c r="AA84" s="337">
        <f t="shared" si="125"/>
        <v>8.4690066573588643E-2</v>
      </c>
      <c r="AB84" s="337">
        <f t="shared" si="125"/>
        <v>8.4556572476974873E-2</v>
      </c>
      <c r="AC84" s="337">
        <f t="shared" si="125"/>
        <v>8.4433385437641673E-2</v>
      </c>
      <c r="AD84" s="337">
        <f t="shared" si="125"/>
        <v>8.4295658151648481E-2</v>
      </c>
      <c r="AE84" s="337">
        <f t="shared" ref="AE84:AL84" si="126">AE37/AE$49</f>
        <v>8.4137985051561934E-2</v>
      </c>
      <c r="AF84" s="337">
        <f t="shared" si="126"/>
        <v>8.3971564569350621E-2</v>
      </c>
      <c r="AG84" s="337">
        <f t="shared" si="126"/>
        <v>8.3790267420631642E-2</v>
      </c>
      <c r="AH84" s="337">
        <f t="shared" si="126"/>
        <v>8.3661257214935128E-2</v>
      </c>
      <c r="AI84" s="337">
        <f t="shared" si="126"/>
        <v>8.3483607477888591E-2</v>
      </c>
      <c r="AJ84" s="337">
        <f t="shared" si="126"/>
        <v>8.3312151230640258E-2</v>
      </c>
      <c r="AK84" s="337">
        <f t="shared" si="126"/>
        <v>8.3155677227898336E-2</v>
      </c>
      <c r="AL84" s="337">
        <f t="shared" si="126"/>
        <v>8.3052660827664701E-2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7.4943905447335812E-2</v>
      </c>
      <c r="N85" s="336">
        <f t="shared" si="127"/>
        <v>8.2316606028204758E-2</v>
      </c>
      <c r="O85" s="336">
        <f t="shared" si="127"/>
        <v>7.8543561483475452E-2</v>
      </c>
      <c r="P85" s="336">
        <f t="shared" si="127"/>
        <v>7.6299575187625632E-2</v>
      </c>
      <c r="Q85" s="336">
        <f t="shared" si="127"/>
        <v>7.8149431328296631E-2</v>
      </c>
      <c r="R85" s="336">
        <f t="shared" si="127"/>
        <v>7.2099325852146748E-2</v>
      </c>
      <c r="S85" s="336">
        <f t="shared" si="127"/>
        <v>7.8357201076600685E-2</v>
      </c>
      <c r="T85" s="336">
        <f t="shared" si="127"/>
        <v>7.478338699495557E-2</v>
      </c>
      <c r="U85" s="336">
        <f t="shared" si="127"/>
        <v>6.7414256654352203E-2</v>
      </c>
      <c r="V85" s="336">
        <f t="shared" si="127"/>
        <v>6.9655629976428685E-2</v>
      </c>
      <c r="W85" s="336">
        <f t="shared" si="127"/>
        <v>6.6912464595100501E-2</v>
      </c>
      <c r="X85" s="336">
        <f t="shared" si="127"/>
        <v>6.2048001162572045E-2</v>
      </c>
      <c r="Y85" s="336">
        <f t="shared" si="127"/>
        <v>6.1601639017687906E-2</v>
      </c>
      <c r="Z85" s="336">
        <f t="shared" si="127"/>
        <v>6.1233439762612925E-2</v>
      </c>
      <c r="AA85" s="336">
        <f t="shared" si="127"/>
        <v>6.0827216243379591E-2</v>
      </c>
      <c r="AB85" s="336">
        <f t="shared" si="127"/>
        <v>6.0382239950487998E-2</v>
      </c>
      <c r="AC85" s="336">
        <f t="shared" si="127"/>
        <v>5.9945100971236717E-2</v>
      </c>
      <c r="AD85" s="336">
        <f t="shared" si="127"/>
        <v>5.9486814594153989E-2</v>
      </c>
      <c r="AE85" s="336">
        <f t="shared" ref="AE85:AL85" si="128">AE38/AE$49</f>
        <v>5.9010314521882885E-2</v>
      </c>
      <c r="AF85" s="336">
        <f t="shared" si="128"/>
        <v>5.8524786792760644E-2</v>
      </c>
      <c r="AG85" s="336">
        <f t="shared" si="128"/>
        <v>5.801774542645969E-2</v>
      </c>
      <c r="AH85" s="336">
        <f t="shared" si="128"/>
        <v>5.7566443337637566E-2</v>
      </c>
      <c r="AI85" s="336">
        <f t="shared" si="128"/>
        <v>5.7060658087099328E-2</v>
      </c>
      <c r="AJ85" s="336">
        <f t="shared" si="128"/>
        <v>5.6557243476556066E-2</v>
      </c>
      <c r="AK85" s="336">
        <f t="shared" si="128"/>
        <v>5.608002860627484E-2</v>
      </c>
      <c r="AL85" s="336">
        <f t="shared" si="128"/>
        <v>5.5649757669855873E-2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1.6392811828383973E-2</v>
      </c>
      <c r="N86" s="336">
        <f t="shared" si="129"/>
        <v>1.6351463024697567E-2</v>
      </c>
      <c r="O86" s="336">
        <f t="shared" si="129"/>
        <v>1.651087291860058E-2</v>
      </c>
      <c r="P86" s="336">
        <f t="shared" si="129"/>
        <v>1.6628084045731632E-2</v>
      </c>
      <c r="Q86" s="336">
        <f t="shared" si="129"/>
        <v>1.5689514143625911E-2</v>
      </c>
      <c r="R86" s="336">
        <f t="shared" si="129"/>
        <v>1.7406969754445053E-2</v>
      </c>
      <c r="S86" s="336">
        <f t="shared" si="129"/>
        <v>1.6624698959768511E-2</v>
      </c>
      <c r="T86" s="336">
        <f t="shared" si="129"/>
        <v>1.8099053130223284E-2</v>
      </c>
      <c r="U86" s="336">
        <f t="shared" si="129"/>
        <v>1.8140158513735322E-2</v>
      </c>
      <c r="V86" s="336">
        <f t="shared" si="129"/>
        <v>1.7689118025491612E-2</v>
      </c>
      <c r="W86" s="336">
        <f t="shared" si="129"/>
        <v>1.8840335179475802E-2</v>
      </c>
      <c r="X86" s="336">
        <f t="shared" si="129"/>
        <v>2.2838585676382733E-2</v>
      </c>
      <c r="Y86" s="336">
        <f t="shared" si="129"/>
        <v>2.3206173297189291E-2</v>
      </c>
      <c r="Z86" s="336">
        <f t="shared" si="129"/>
        <v>2.3544190252974859E-2</v>
      </c>
      <c r="AA86" s="336">
        <f t="shared" si="129"/>
        <v>2.3862850330209059E-2</v>
      </c>
      <c r="AB86" s="336">
        <f t="shared" si="129"/>
        <v>2.4174332526486868E-2</v>
      </c>
      <c r="AC86" s="336">
        <f t="shared" si="129"/>
        <v>2.4488284466404959E-2</v>
      </c>
      <c r="AD86" s="336">
        <f t="shared" si="129"/>
        <v>2.4808843557494485E-2</v>
      </c>
      <c r="AE86" s="336">
        <f t="shared" ref="AE86:AL86" si="130">AE39/AE$49</f>
        <v>2.5127670529679052E-2</v>
      </c>
      <c r="AF86" s="336">
        <f t="shared" si="130"/>
        <v>2.544677777658997E-2</v>
      </c>
      <c r="AG86" s="336">
        <f t="shared" si="130"/>
        <v>2.5772521994171963E-2</v>
      </c>
      <c r="AH86" s="336">
        <f t="shared" si="130"/>
        <v>2.6094813877297562E-2</v>
      </c>
      <c r="AI86" s="336">
        <f t="shared" si="130"/>
        <v>2.6422949390789267E-2</v>
      </c>
      <c r="AJ86" s="336">
        <f t="shared" si="130"/>
        <v>2.6754907754084196E-2</v>
      </c>
      <c r="AK86" s="336">
        <f t="shared" si="130"/>
        <v>2.7075648621623493E-2</v>
      </c>
      <c r="AL86" s="336">
        <f t="shared" si="130"/>
        <v>2.7402903157808831E-2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8.0638753192827511E-2</v>
      </c>
      <c r="N88" s="337">
        <f t="shared" si="131"/>
        <v>7.827197212727996E-2</v>
      </c>
      <c r="O88" s="337">
        <f t="shared" si="131"/>
        <v>7.4411048249916956E-2</v>
      </c>
      <c r="P88" s="337">
        <f t="shared" si="131"/>
        <v>7.7771058954743538E-2</v>
      </c>
      <c r="Q88" s="337">
        <f t="shared" si="131"/>
        <v>7.8643180609147031E-2</v>
      </c>
      <c r="R88" s="337">
        <f t="shared" si="131"/>
        <v>7.7222731954367602E-2</v>
      </c>
      <c r="S88" s="337">
        <f t="shared" si="131"/>
        <v>7.5877459515008905E-2</v>
      </c>
      <c r="T88" s="337">
        <f t="shared" si="131"/>
        <v>7.6937467014767336E-2</v>
      </c>
      <c r="U88" s="337">
        <f t="shared" si="131"/>
        <v>7.9511872371333933E-2</v>
      </c>
      <c r="V88" s="337">
        <f t="shared" si="131"/>
        <v>7.1884529398649227E-2</v>
      </c>
      <c r="W88" s="337">
        <f t="shared" si="131"/>
        <v>6.6742951460334043E-2</v>
      </c>
      <c r="X88" s="337">
        <f t="shared" si="131"/>
        <v>7.4970940872476632E-2</v>
      </c>
      <c r="Y88" s="337">
        <f t="shared" si="131"/>
        <v>7.4752180693013787E-2</v>
      </c>
      <c r="Z88" s="337">
        <f t="shared" si="131"/>
        <v>7.4413944734913293E-2</v>
      </c>
      <c r="AA88" s="337">
        <f t="shared" si="131"/>
        <v>7.3921434801512476E-2</v>
      </c>
      <c r="AB88" s="337">
        <f t="shared" si="131"/>
        <v>7.3414245731923927E-2</v>
      </c>
      <c r="AC88" s="337">
        <f t="shared" si="131"/>
        <v>7.2908912128720429E-2</v>
      </c>
      <c r="AD88" s="337">
        <f t="shared" si="131"/>
        <v>7.2387893476492715E-2</v>
      </c>
      <c r="AE88" s="337">
        <f t="shared" ref="AE88:AL88" si="132">AE41/AE$49</f>
        <v>7.1798139120725857E-2</v>
      </c>
      <c r="AF88" s="337">
        <f t="shared" si="132"/>
        <v>7.126199499260405E-2</v>
      </c>
      <c r="AG88" s="337">
        <f t="shared" si="132"/>
        <v>7.0747010147369241E-2</v>
      </c>
      <c r="AH88" s="337">
        <f t="shared" si="132"/>
        <v>7.0253389961602825E-2</v>
      </c>
      <c r="AI88" s="337">
        <f t="shared" si="132"/>
        <v>6.9757398573032856E-2</v>
      </c>
      <c r="AJ88" s="337">
        <f t="shared" si="132"/>
        <v>6.9236999786259218E-2</v>
      </c>
      <c r="AK88" s="337">
        <f t="shared" si="132"/>
        <v>6.8662346744970251E-2</v>
      </c>
      <c r="AL88" s="337">
        <f t="shared" si="132"/>
        <v>6.8080747098725955E-2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3.6391081872257508E-2</v>
      </c>
      <c r="N89" s="336">
        <f t="shared" si="133"/>
        <v>3.4209655986632712E-2</v>
      </c>
      <c r="O89" s="336">
        <f t="shared" si="133"/>
        <v>3.5182900543120087E-2</v>
      </c>
      <c r="P89" s="336">
        <f t="shared" si="133"/>
        <v>3.6847574785700617E-2</v>
      </c>
      <c r="Q89" s="336">
        <f t="shared" si="133"/>
        <v>3.6835636200471492E-2</v>
      </c>
      <c r="R89" s="336">
        <f t="shared" si="133"/>
        <v>3.8391865953773571E-2</v>
      </c>
      <c r="S89" s="336">
        <f t="shared" si="133"/>
        <v>3.7217321705785268E-2</v>
      </c>
      <c r="T89" s="336">
        <f t="shared" si="133"/>
        <v>3.862946146730676E-2</v>
      </c>
      <c r="U89" s="336">
        <f t="shared" si="133"/>
        <v>3.8025891697056842E-2</v>
      </c>
      <c r="V89" s="336">
        <f t="shared" si="133"/>
        <v>3.6271154995360266E-2</v>
      </c>
      <c r="W89" s="336">
        <f t="shared" si="133"/>
        <v>3.3258835480040209E-2</v>
      </c>
      <c r="X89" s="336">
        <f t="shared" si="133"/>
        <v>3.9693739782044941E-2</v>
      </c>
      <c r="Y89" s="336">
        <f t="shared" si="133"/>
        <v>3.958775683180403E-2</v>
      </c>
      <c r="Z89" s="336">
        <f t="shared" si="133"/>
        <v>3.93662658392799E-2</v>
      </c>
      <c r="AA89" s="336">
        <f t="shared" si="133"/>
        <v>3.9034491388147574E-2</v>
      </c>
      <c r="AB89" s="336">
        <f t="shared" si="133"/>
        <v>3.8700986816635051E-2</v>
      </c>
      <c r="AC89" s="336">
        <f t="shared" si="133"/>
        <v>3.837148779451429E-2</v>
      </c>
      <c r="AD89" s="336">
        <f t="shared" si="133"/>
        <v>3.8056354588970005E-2</v>
      </c>
      <c r="AE89" s="336">
        <f t="shared" ref="AE89:AL89" si="134">AE42/AE$49</f>
        <v>3.7674167629199701E-2</v>
      </c>
      <c r="AF89" s="336">
        <f t="shared" si="134"/>
        <v>3.733494612542046E-2</v>
      </c>
      <c r="AG89" s="336">
        <f t="shared" si="134"/>
        <v>3.7009947309909065E-2</v>
      </c>
      <c r="AH89" s="336">
        <f t="shared" si="134"/>
        <v>3.672821498739999E-2</v>
      </c>
      <c r="AI89" s="336">
        <f t="shared" si="134"/>
        <v>3.6445109699909925E-2</v>
      </c>
      <c r="AJ89" s="336">
        <f t="shared" si="134"/>
        <v>3.6129792304563389E-2</v>
      </c>
      <c r="AK89" s="336">
        <f t="shared" si="134"/>
        <v>3.5754202841044129E-2</v>
      </c>
      <c r="AL89" s="336">
        <f t="shared" si="134"/>
        <v>3.5365970754008803E-2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4.424767132057001E-2</v>
      </c>
      <c r="N90" s="336">
        <f t="shared" si="135"/>
        <v>4.4062316140647234E-2</v>
      </c>
      <c r="O90" s="336">
        <f t="shared" si="135"/>
        <v>3.9228147706796876E-2</v>
      </c>
      <c r="P90" s="336">
        <f t="shared" si="135"/>
        <v>4.0923484169042929E-2</v>
      </c>
      <c r="Q90" s="336">
        <f t="shared" si="135"/>
        <v>4.180754440867554E-2</v>
      </c>
      <c r="R90" s="336">
        <f t="shared" si="135"/>
        <v>3.883086600059403E-2</v>
      </c>
      <c r="S90" s="336">
        <f t="shared" si="135"/>
        <v>3.8660137809223644E-2</v>
      </c>
      <c r="T90" s="336">
        <f t="shared" si="135"/>
        <v>3.830800554746059E-2</v>
      </c>
      <c r="U90" s="336">
        <f t="shared" si="135"/>
        <v>4.1485980674277105E-2</v>
      </c>
      <c r="V90" s="336">
        <f t="shared" si="135"/>
        <v>3.5613374403288961E-2</v>
      </c>
      <c r="W90" s="336">
        <f t="shared" si="135"/>
        <v>3.3484115980293841E-2</v>
      </c>
      <c r="X90" s="336">
        <f t="shared" si="135"/>
        <v>3.5277201090431691E-2</v>
      </c>
      <c r="Y90" s="336">
        <f t="shared" si="135"/>
        <v>3.5164423861209743E-2</v>
      </c>
      <c r="Z90" s="336">
        <f t="shared" si="135"/>
        <v>3.5047678895633393E-2</v>
      </c>
      <c r="AA90" s="336">
        <f t="shared" si="135"/>
        <v>3.4886943413364908E-2</v>
      </c>
      <c r="AB90" s="336">
        <f t="shared" si="135"/>
        <v>3.4713258915288883E-2</v>
      </c>
      <c r="AC90" s="336">
        <f t="shared" si="135"/>
        <v>3.4537424334206153E-2</v>
      </c>
      <c r="AD90" s="336">
        <f t="shared" si="135"/>
        <v>3.433153888752271E-2</v>
      </c>
      <c r="AE90" s="336">
        <f t="shared" ref="AE90:AL90" si="136">AE43/AE$49</f>
        <v>3.412397149152617E-2</v>
      </c>
      <c r="AF90" s="336">
        <f t="shared" si="136"/>
        <v>3.392704886718359E-2</v>
      </c>
      <c r="AG90" s="336">
        <f t="shared" si="136"/>
        <v>3.3737062837460176E-2</v>
      </c>
      <c r="AH90" s="336">
        <f t="shared" si="136"/>
        <v>3.3525174974202841E-2</v>
      </c>
      <c r="AI90" s="336">
        <f t="shared" si="136"/>
        <v>3.3312288873122931E-2</v>
      </c>
      <c r="AJ90" s="336">
        <f t="shared" si="136"/>
        <v>3.3107207481695836E-2</v>
      </c>
      <c r="AK90" s="336">
        <f t="shared" si="136"/>
        <v>3.2908143903926122E-2</v>
      </c>
      <c r="AL90" s="336">
        <f t="shared" si="136"/>
        <v>3.2714776344717152E-2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0.13676504668348502</v>
      </c>
      <c r="N92" s="337">
        <f t="shared" si="137"/>
        <v>0.13161588259094459</v>
      </c>
      <c r="O92" s="337">
        <f t="shared" si="137"/>
        <v>0.12692242790385722</v>
      </c>
      <c r="P92" s="337">
        <f t="shared" si="137"/>
        <v>0.13101591505465213</v>
      </c>
      <c r="Q92" s="337">
        <f t="shared" si="137"/>
        <v>0.13567730620532703</v>
      </c>
      <c r="R92" s="337">
        <f t="shared" si="137"/>
        <v>0.13730289753971306</v>
      </c>
      <c r="S92" s="337">
        <f t="shared" si="137"/>
        <v>0.12882597058286874</v>
      </c>
      <c r="T92" s="337">
        <f t="shared" si="137"/>
        <v>0.13267618614803953</v>
      </c>
      <c r="U92" s="337">
        <f t="shared" si="137"/>
        <v>0.12970070604042813</v>
      </c>
      <c r="V92" s="337">
        <f t="shared" si="137"/>
        <v>0.12444221988198367</v>
      </c>
      <c r="W92" s="337">
        <f t="shared" si="137"/>
        <v>0.11351121512435075</v>
      </c>
      <c r="X92" s="337">
        <f t="shared" si="137"/>
        <v>0.11278981316325709</v>
      </c>
      <c r="Y92" s="337">
        <f t="shared" si="137"/>
        <v>0.11208253322782395</v>
      </c>
      <c r="Z92" s="337">
        <f t="shared" si="137"/>
        <v>0.11115064686154817</v>
      </c>
      <c r="AA92" s="337">
        <f t="shared" si="137"/>
        <v>0.11033611177372014</v>
      </c>
      <c r="AB92" s="337">
        <f t="shared" si="137"/>
        <v>0.10951157995343661</v>
      </c>
      <c r="AC92" s="337">
        <f t="shared" si="137"/>
        <v>0.10860291791754746</v>
      </c>
      <c r="AD92" s="337">
        <f t="shared" si="137"/>
        <v>0.10767933863326504</v>
      </c>
      <c r="AE92" s="337">
        <f t="shared" ref="AE92:AL92" si="138">AE45/AE$49</f>
        <v>0.10674912203336794</v>
      </c>
      <c r="AF92" s="337">
        <f t="shared" si="138"/>
        <v>0.1057775865395621</v>
      </c>
      <c r="AG92" s="337">
        <f t="shared" si="138"/>
        <v>0.10475818566672299</v>
      </c>
      <c r="AH92" s="337">
        <f t="shared" si="138"/>
        <v>0.10366442675846706</v>
      </c>
      <c r="AI92" s="337">
        <f t="shared" si="138"/>
        <v>0.10261249963001763</v>
      </c>
      <c r="AJ92" s="337">
        <f t="shared" si="138"/>
        <v>0.10156032685177775</v>
      </c>
      <c r="AK92" s="337">
        <f t="shared" si="138"/>
        <v>0.10051867374246887</v>
      </c>
      <c r="AL92" s="337">
        <f t="shared" si="138"/>
        <v>9.9503139263321772E-2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2.2323162154377914E-2</v>
      </c>
      <c r="N93" s="336">
        <f t="shared" si="139"/>
        <v>2.2344484843273595E-2</v>
      </c>
      <c r="O93" s="336">
        <f t="shared" si="139"/>
        <v>2.169156017699226E-2</v>
      </c>
      <c r="P93" s="336">
        <f t="shared" si="139"/>
        <v>2.179951236110118E-2</v>
      </c>
      <c r="Q93" s="336">
        <f t="shared" si="139"/>
        <v>2.29641637508647E-2</v>
      </c>
      <c r="R93" s="336">
        <f t="shared" si="139"/>
        <v>2.3597450996095014E-2</v>
      </c>
      <c r="S93" s="336">
        <f t="shared" si="139"/>
        <v>2.3473667096677576E-2</v>
      </c>
      <c r="T93" s="336">
        <f t="shared" si="139"/>
        <v>2.1496308521663048E-2</v>
      </c>
      <c r="U93" s="336">
        <f t="shared" si="139"/>
        <v>2.1515301026659054E-2</v>
      </c>
      <c r="V93" s="336">
        <f t="shared" si="139"/>
        <v>1.9667771609474877E-2</v>
      </c>
      <c r="W93" s="336">
        <f t="shared" si="139"/>
        <v>1.7695502297912332E-2</v>
      </c>
      <c r="X93" s="336">
        <f t="shared" si="139"/>
        <v>1.4875324942523608E-2</v>
      </c>
      <c r="Y93" s="336">
        <f t="shared" si="139"/>
        <v>1.4732950198815879E-2</v>
      </c>
      <c r="Z93" s="336">
        <f t="shared" si="139"/>
        <v>1.4579575009755629E-2</v>
      </c>
      <c r="AA93" s="336">
        <f t="shared" si="139"/>
        <v>1.4430658683621927E-2</v>
      </c>
      <c r="AB93" s="336">
        <f t="shared" si="139"/>
        <v>1.4289060596016713E-2</v>
      </c>
      <c r="AC93" s="336">
        <f t="shared" si="139"/>
        <v>1.4143477456192181E-2</v>
      </c>
      <c r="AD93" s="336">
        <f t="shared" si="139"/>
        <v>1.3998522411526758E-2</v>
      </c>
      <c r="AE93" s="336">
        <f t="shared" ref="AE93:AL93" si="140">AE46/AE$49</f>
        <v>1.3848175584265059E-2</v>
      </c>
      <c r="AF93" s="336">
        <f t="shared" si="140"/>
        <v>1.3692626430871718E-2</v>
      </c>
      <c r="AG93" s="336">
        <f t="shared" si="140"/>
        <v>1.3531825624323628E-2</v>
      </c>
      <c r="AH93" s="336">
        <f t="shared" si="140"/>
        <v>1.3368417548310727E-2</v>
      </c>
      <c r="AI93" s="336">
        <f t="shared" si="140"/>
        <v>1.3206786208455569E-2</v>
      </c>
      <c r="AJ93" s="336">
        <f t="shared" si="140"/>
        <v>1.3047808213860451E-2</v>
      </c>
      <c r="AK93" s="336">
        <f t="shared" si="140"/>
        <v>1.2892781969200753E-2</v>
      </c>
      <c r="AL93" s="336">
        <f t="shared" si="140"/>
        <v>1.2736120591790441E-2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0.11444188452910711</v>
      </c>
      <c r="N94" s="336">
        <f t="shared" si="141"/>
        <v>0.10927139774767099</v>
      </c>
      <c r="O94" s="336">
        <f t="shared" si="141"/>
        <v>0.10523086772686496</v>
      </c>
      <c r="P94" s="336">
        <f t="shared" si="141"/>
        <v>0.10921640269355094</v>
      </c>
      <c r="Q94" s="336">
        <f t="shared" si="141"/>
        <v>0.11271314245446232</v>
      </c>
      <c r="R94" s="336">
        <f t="shared" si="141"/>
        <v>0.11370544654361804</v>
      </c>
      <c r="S94" s="336">
        <f t="shared" si="141"/>
        <v>0.10535230348619115</v>
      </c>
      <c r="T94" s="336">
        <f t="shared" si="141"/>
        <v>0.11117987762637647</v>
      </c>
      <c r="U94" s="336">
        <f t="shared" si="141"/>
        <v>0.10818540501376907</v>
      </c>
      <c r="V94" s="336">
        <f t="shared" si="141"/>
        <v>0.10477444827250879</v>
      </c>
      <c r="W94" s="336">
        <f t="shared" si="141"/>
        <v>9.5815712826438401E-2</v>
      </c>
      <c r="X94" s="336">
        <f t="shared" si="141"/>
        <v>9.7914488220733481E-2</v>
      </c>
      <c r="Y94" s="336">
        <f t="shared" si="141"/>
        <v>9.7349583029008063E-2</v>
      </c>
      <c r="Z94" s="336">
        <f t="shared" si="141"/>
        <v>9.6571071851792534E-2</v>
      </c>
      <c r="AA94" s="336">
        <f t="shared" si="141"/>
        <v>9.5905453090098208E-2</v>
      </c>
      <c r="AB94" s="336">
        <f t="shared" si="141"/>
        <v>9.5222519357419891E-2</v>
      </c>
      <c r="AC94" s="336">
        <f t="shared" si="141"/>
        <v>9.4459440461355279E-2</v>
      </c>
      <c r="AD94" s="336">
        <f t="shared" si="141"/>
        <v>9.3680816221738281E-2</v>
      </c>
      <c r="AE94" s="336">
        <f t="shared" ref="AE94:AL94" si="142">AE47/AE$49</f>
        <v>9.2900946449102878E-2</v>
      </c>
      <c r="AF94" s="336">
        <f t="shared" si="142"/>
        <v>9.208496010869037E-2</v>
      </c>
      <c r="AG94" s="336">
        <f t="shared" si="142"/>
        <v>9.1226360042399354E-2</v>
      </c>
      <c r="AH94" s="336">
        <f t="shared" si="142"/>
        <v>9.0296009210156319E-2</v>
      </c>
      <c r="AI94" s="336">
        <f t="shared" si="142"/>
        <v>8.9405713421562075E-2</v>
      </c>
      <c r="AJ94" s="336">
        <f t="shared" si="142"/>
        <v>8.8512518637917301E-2</v>
      </c>
      <c r="AK94" s="336">
        <f t="shared" si="142"/>
        <v>8.7625891773268114E-2</v>
      </c>
      <c r="AL94" s="336">
        <f t="shared" si="142"/>
        <v>8.6767018671531332E-2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York and North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York and North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York and North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York and North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York and North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York and North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York and North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York and North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York and North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York and North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York and North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York and North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York and North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3.603089601188401</v>
      </c>
      <c r="Y4" s="11">
        <f>'Occ T1'!D8-'Occ T1'!C8</f>
        <v>1.9182942411952908</v>
      </c>
      <c r="Z4" s="11">
        <f>'Occ T1'!E8-'Occ T1'!D8</f>
        <v>0.69620873063693267</v>
      </c>
      <c r="AA4" s="11">
        <f>'Occ T1'!F8-'Occ T1'!E8</f>
        <v>5.7678965511934166</v>
      </c>
      <c r="AB4" s="11">
        <f>'Occ T1'!D8-'Occ T1'!B8</f>
        <v>5.5213838423836918</v>
      </c>
      <c r="AC4" s="11">
        <f>'Occ T1'!F8-'Occ T1'!D8</f>
        <v>6.4641052818303493</v>
      </c>
    </row>
    <row r="5" spans="1:29" x14ac:dyDescent="0.2">
      <c r="W5" s="10" t="str">
        <f>name!E5</f>
        <v>Professional occupations</v>
      </c>
      <c r="X5" s="11">
        <f>'Occ T1'!C9-'Occ T1'!B9</f>
        <v>6.4244589702482955</v>
      </c>
      <c r="Y5" s="11">
        <f>'Occ T1'!D9-'Occ T1'!C9</f>
        <v>5.7893174402123861</v>
      </c>
      <c r="Z5" s="11">
        <f>'Occ T1'!E9-'Occ T1'!D9</f>
        <v>5.7090926714003842</v>
      </c>
      <c r="AA5" s="11">
        <f>'Occ T1'!F9-'Occ T1'!E9</f>
        <v>10.402885911508719</v>
      </c>
      <c r="AB5" s="11">
        <f>'Occ T1'!D9-'Occ T1'!B9</f>
        <v>12.213776410460682</v>
      </c>
      <c r="AC5" s="11">
        <f>'Occ T1'!F9-'Occ T1'!D9</f>
        <v>16.111978582909103</v>
      </c>
    </row>
    <row r="6" spans="1:29" x14ac:dyDescent="0.2">
      <c r="W6" s="10" t="str">
        <f>name!E6</f>
        <v>Associate professional occupations</v>
      </c>
      <c r="X6" s="11">
        <f>'Occ T1'!C10-'Occ T1'!B10</f>
        <v>2.7378311450336739</v>
      </c>
      <c r="Y6" s="11">
        <f>'Occ T1'!D10-'Occ T1'!C10</f>
        <v>3.9510059114103768</v>
      </c>
      <c r="Z6" s="11">
        <f>'Occ T1'!E10-'Occ T1'!D10</f>
        <v>-1.9696899845705289</v>
      </c>
      <c r="AA6" s="11">
        <f>'Occ T1'!F10-'Occ T1'!E10</f>
        <v>4.1718863608505785</v>
      </c>
      <c r="AB6" s="11">
        <f>'Occ T1'!D10-'Occ T1'!B10</f>
        <v>6.6888370564440507</v>
      </c>
      <c r="AC6" s="11">
        <f>'Occ T1'!F10-'Occ T1'!D10</f>
        <v>2.2021963762800496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-4.3840662590106305</v>
      </c>
      <c r="Y7" s="11">
        <f>'Occ T1'!D11-'Occ T1'!C11</f>
        <v>3.0650438750000788</v>
      </c>
      <c r="Z7" s="11">
        <f>'Occ T1'!E11-'Occ T1'!D11</f>
        <v>-2.3983025717804551</v>
      </c>
      <c r="AA7" s="11">
        <f>'Occ T1'!F11-'Occ T1'!E11</f>
        <v>-3.0256554357332277</v>
      </c>
      <c r="AB7" s="11">
        <f>'Occ T1'!D11-'Occ T1'!B11</f>
        <v>-1.3190223840105517</v>
      </c>
      <c r="AC7" s="11">
        <f>'Occ T1'!F11-'Occ T1'!D11</f>
        <v>-5.4239580075136828</v>
      </c>
    </row>
    <row r="8" spans="1:29" x14ac:dyDescent="0.2">
      <c r="W8" s="10" t="str">
        <f>name!E8</f>
        <v>Skilled trades occupations</v>
      </c>
      <c r="X8" s="11">
        <f>'Occ T1'!C12-'Occ T1'!B12</f>
        <v>-4.9309833140476513</v>
      </c>
      <c r="Y8" s="11">
        <f>'Occ T1'!D12-'Occ T1'!C12</f>
        <v>-5.0760566211046694</v>
      </c>
      <c r="Z8" s="11">
        <f>'Occ T1'!E12-'Occ T1'!D12</f>
        <v>-0.81151983131280758</v>
      </c>
      <c r="AA8" s="11">
        <f>'Occ T1'!F12-'Occ T1'!E12</f>
        <v>-2.3831737293080835</v>
      </c>
      <c r="AB8" s="11">
        <f>'Occ T1'!D12-'Occ T1'!B12</f>
        <v>-10.007039935152321</v>
      </c>
      <c r="AC8" s="11">
        <f>'Occ T1'!F12-'Occ T1'!D12</f>
        <v>-3.194693560620891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-1.7981819905054337</v>
      </c>
      <c r="Y9" s="11">
        <f>'Occ T1'!D13-'Occ T1'!C13</f>
        <v>-1.2330624196371929</v>
      </c>
      <c r="Z9" s="11">
        <f>'Occ T1'!E13-'Occ T1'!D13</f>
        <v>1.719112146518917</v>
      </c>
      <c r="AA9" s="11">
        <f>'Occ T1'!F13-'Occ T1'!E13</f>
        <v>3.1829214013420426</v>
      </c>
      <c r="AB9" s="11">
        <f>'Occ T1'!D13-'Occ T1'!B13</f>
        <v>-3.0312444101426266</v>
      </c>
      <c r="AC9" s="11">
        <f>'Occ T1'!F13-'Occ T1'!D13</f>
        <v>4.9020335478609596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-1.8998502996219031</v>
      </c>
      <c r="Y10" s="11">
        <f>'Occ T1'!D14-'Occ T1'!C14</f>
        <v>-0.63240240233957934</v>
      </c>
      <c r="Z10" s="11">
        <f>'Occ T1'!E14-'Occ T1'!D14</f>
        <v>-0.11426980859667424</v>
      </c>
      <c r="AA10" s="11">
        <f>'Occ T1'!F14-'Occ T1'!E14</f>
        <v>0.49890066418208789</v>
      </c>
      <c r="AB10" s="11">
        <f>'Occ T1'!D14-'Occ T1'!B14</f>
        <v>-2.5322527019614824</v>
      </c>
      <c r="AC10" s="11">
        <f>'Occ T1'!F14-'Occ T1'!D14</f>
        <v>0.38463085558541366</v>
      </c>
    </row>
    <row r="11" spans="1:29" x14ac:dyDescent="0.2">
      <c r="W11" s="10" t="str">
        <f>name!E11</f>
        <v>Process, plant and machine operatives</v>
      </c>
      <c r="X11" s="11">
        <f>'Occ T1'!C15-'Occ T1'!B15</f>
        <v>-3.1739924516336444</v>
      </c>
      <c r="Y11" s="11">
        <f>'Occ T1'!D15-'Occ T1'!C15</f>
        <v>-2.2167642336485223</v>
      </c>
      <c r="Z11" s="11">
        <f>'Occ T1'!E15-'Occ T1'!D15</f>
        <v>3.314226244367557</v>
      </c>
      <c r="AA11" s="11">
        <f>'Occ T1'!F15-'Occ T1'!E15</f>
        <v>-1.4267010788508543</v>
      </c>
      <c r="AB11" s="11">
        <f>'Occ T1'!D15-'Occ T1'!B15</f>
        <v>-5.3907566852821667</v>
      </c>
      <c r="AC11" s="11">
        <f>'Occ T1'!F15-'Occ T1'!D15</f>
        <v>1.8875251655167027</v>
      </c>
    </row>
    <row r="12" spans="1:29" x14ac:dyDescent="0.2">
      <c r="W12" s="10" t="str">
        <f>name!E12</f>
        <v>Elementary occupations</v>
      </c>
      <c r="X12" s="11">
        <f>'Occ T1'!C16-'Occ T1'!B16</f>
        <v>-7.1323054016506333</v>
      </c>
      <c r="Y12" s="11">
        <f>'Occ T1'!D16-'Occ T1'!C16</f>
        <v>-4.7363757910884985</v>
      </c>
      <c r="Z12" s="11">
        <f>'Occ T1'!E16-'Occ T1'!D16</f>
        <v>-1.2328575966633935</v>
      </c>
      <c r="AA12" s="11">
        <f>'Occ T1'!F16-'Occ T1'!E16</f>
        <v>-3.0759606451845727</v>
      </c>
      <c r="AB12" s="11">
        <f>'Occ T1'!D16-'Occ T1'!B16</f>
        <v>-11.868681192739132</v>
      </c>
      <c r="AC12" s="11">
        <f>'Occ T1'!F16-'Occ T1'!D16</f>
        <v>-4.3088182418479661</v>
      </c>
    </row>
    <row r="14" spans="1:29" x14ac:dyDescent="0.2">
      <c r="W14" s="10" t="str">
        <f>name!E3</f>
        <v>All occupations</v>
      </c>
      <c r="X14" s="11">
        <f>'Occ T1'!C18-'Occ T1'!B18</f>
        <v>-10.553999999999519</v>
      </c>
      <c r="Y14" s="11">
        <f>'Occ T1'!D18-'Occ T1'!C18</f>
        <v>0.82899999999960983</v>
      </c>
      <c r="Z14" s="11">
        <f>'Occ T1'!E18-'Occ T1'!D18</f>
        <v>4.9119999999999777</v>
      </c>
      <c r="AA14" s="11">
        <f>'Occ T1'!F18-'Occ T1'!E18</f>
        <v>14.113000000000056</v>
      </c>
      <c r="AB14" s="11">
        <f>'Occ T1'!D18-'Occ T1'!B18</f>
        <v>-9.7249999999999091</v>
      </c>
      <c r="AC14" s="11">
        <f>'Occ T1'!F18-'Occ T1'!D18</f>
        <v>19.025000000000034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York and North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6.4641052818303493</v>
      </c>
      <c r="O3" s="11">
        <f>'Occ T1'!AB64</f>
        <v>4.3824489974135794</v>
      </c>
      <c r="P3" s="11">
        <f>'Occ T1'!Q64</f>
        <v>2.0816562844167272</v>
      </c>
    </row>
    <row r="4" spans="1:16" x14ac:dyDescent="0.2">
      <c r="M4" s="10" t="str">
        <f>name!E5</f>
        <v>Professional occupations</v>
      </c>
      <c r="N4" s="11">
        <f>'Occ T1'!F65</f>
        <v>16.111978582909103</v>
      </c>
      <c r="O4" s="11">
        <f>'Occ T1'!AB65</f>
        <v>10.864982578579905</v>
      </c>
      <c r="P4" s="11">
        <f>'Occ T1'!Q65</f>
        <v>5.2469960043291763</v>
      </c>
    </row>
    <row r="5" spans="1:16" x14ac:dyDescent="0.2">
      <c r="M5" s="10" t="str">
        <f>name!E6</f>
        <v>Associate professional occupations</v>
      </c>
      <c r="N5" s="11">
        <f>'Occ T1'!F66</f>
        <v>2.2021963762800496</v>
      </c>
      <c r="O5" s="11">
        <f>'Occ T1'!AB66</f>
        <v>3.7688694132667138</v>
      </c>
      <c r="P5" s="11">
        <f>'Occ T1'!Q66</f>
        <v>-1.5666730369865896</v>
      </c>
    </row>
    <row r="6" spans="1:16" x14ac:dyDescent="0.2">
      <c r="M6" s="10" t="str">
        <f>name!E7</f>
        <v>Administrative and secretarial occupations</v>
      </c>
      <c r="N6" s="11">
        <f>'Occ T1'!F67</f>
        <v>-5.4239580075136828</v>
      </c>
      <c r="O6" s="11">
        <f>'Occ T1'!AB67</f>
        <v>-7.1582889221328578</v>
      </c>
      <c r="P6" s="11">
        <f>'Occ T1'!Q67</f>
        <v>1.7343309146191395</v>
      </c>
    </row>
    <row r="7" spans="1:16" x14ac:dyDescent="0.2">
      <c r="M7" s="10" t="str">
        <f>name!E8</f>
        <v>Skilled trades occupations</v>
      </c>
      <c r="N7" s="11">
        <f>'Occ T1'!F68</f>
        <v>-3.194693560620891</v>
      </c>
      <c r="O7" s="11">
        <f>'Occ T1'!AB68</f>
        <v>0.93921612002591548</v>
      </c>
      <c r="P7" s="11">
        <f>'Occ T1'!Q68</f>
        <v>-4.1339096806468163</v>
      </c>
    </row>
    <row r="8" spans="1:16" x14ac:dyDescent="0.2">
      <c r="M8" s="10" t="str">
        <f>name!E9</f>
        <v>Caring, leisure and other service occupations</v>
      </c>
      <c r="N8" s="11">
        <f>'Occ T1'!F69</f>
        <v>4.9020335478609596</v>
      </c>
      <c r="O8" s="11">
        <f>'Occ T1'!AB69</f>
        <v>2.8717103040201621</v>
      </c>
      <c r="P8" s="11">
        <f>'Occ T1'!Q69</f>
        <v>2.030323243840825</v>
      </c>
    </row>
    <row r="9" spans="1:16" x14ac:dyDescent="0.2">
      <c r="M9" s="10" t="str">
        <f>name!E10</f>
        <v>Sales and customer service occupations</v>
      </c>
      <c r="N9" s="11">
        <f>'Occ T1'!F70</f>
        <v>0.38463085558541366</v>
      </c>
      <c r="O9" s="11">
        <f>'Occ T1'!AB70</f>
        <v>-1.2784874949430325</v>
      </c>
      <c r="P9" s="11">
        <f>'Occ T1'!Q70</f>
        <v>1.6631183505284639</v>
      </c>
    </row>
    <row r="10" spans="1:16" x14ac:dyDescent="0.2">
      <c r="M10" s="10" t="str">
        <f>name!E11</f>
        <v>Process, plant and machine operatives</v>
      </c>
      <c r="N10" s="11">
        <f>'Occ T1'!F71</f>
        <v>1.8875251655167027</v>
      </c>
      <c r="O10" s="11">
        <f>'Occ T1'!AB71</f>
        <v>1.3607212204002117</v>
      </c>
      <c r="P10" s="11">
        <f>'Occ T1'!Q71</f>
        <v>0.52680394511646256</v>
      </c>
    </row>
    <row r="11" spans="1:16" x14ac:dyDescent="0.2">
      <c r="M11" s="10" t="str">
        <f>name!E12</f>
        <v>Elementary occupations</v>
      </c>
      <c r="N11" s="11">
        <f>'Occ T1'!F72</f>
        <v>-4.3088182418479661</v>
      </c>
      <c r="O11" s="11">
        <f>'Occ T1'!AB72</f>
        <v>-3.3443146077288262</v>
      </c>
      <c r="P11" s="11">
        <f>'Occ T1'!Q72</f>
        <v>-0.96450363411910445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19.025000000000034</v>
      </c>
      <c r="O13" s="11">
        <f>'Occ T1'!AB74</f>
        <v>12.406857608901817</v>
      </c>
      <c r="P13" s="11">
        <f>'Occ T1'!Q74</f>
        <v>6.6181423910982744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York and North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1.2166441126058469</v>
      </c>
      <c r="O3" s="11">
        <f>'Occ T5'!H44</f>
        <v>1.7443635720192905</v>
      </c>
      <c r="P3" s="11">
        <f>'Occ T5'!G44</f>
        <v>3.503097597205187</v>
      </c>
    </row>
    <row r="4" spans="1:16" x14ac:dyDescent="0.2">
      <c r="M4" s="10" t="str">
        <f>name!E5</f>
        <v>Professional occupations</v>
      </c>
      <c r="N4" s="11">
        <f>'Occ T5'!I45</f>
        <v>-0.28191313030142773</v>
      </c>
      <c r="O4" s="11">
        <f>'Occ T5'!H45</f>
        <v>3.6725382673191831</v>
      </c>
      <c r="P4" s="11">
        <f>'Occ T5'!G45</f>
        <v>12.721353445891353</v>
      </c>
    </row>
    <row r="5" spans="1:16" x14ac:dyDescent="0.2">
      <c r="M5" s="10" t="str">
        <f>name!E6</f>
        <v>Associate professional occupations</v>
      </c>
      <c r="N5" s="11">
        <f>'Occ T5'!I46</f>
        <v>-8.054970504061032E-2</v>
      </c>
      <c r="O5" s="11">
        <f>'Occ T5'!H46</f>
        <v>0.91979868423949007</v>
      </c>
      <c r="P5" s="11">
        <f>'Occ T5'!G46</f>
        <v>1.3629473970811787</v>
      </c>
    </row>
    <row r="6" spans="1:16" x14ac:dyDescent="0.2">
      <c r="M6" s="10" t="str">
        <f>name!E7</f>
        <v>Administrative and secretarial occupations</v>
      </c>
      <c r="N6" s="11">
        <f>'Occ T5'!I47</f>
        <v>-6.0202778708016824E-2</v>
      </c>
      <c r="O6" s="11">
        <f>'Occ T5'!H47</f>
        <v>-1.9564551764253828</v>
      </c>
      <c r="P6" s="11">
        <f>'Occ T5'!G47</f>
        <v>-3.4073000523803216</v>
      </c>
    </row>
    <row r="7" spans="1:16" x14ac:dyDescent="0.2">
      <c r="M7" s="10" t="str">
        <f>name!E8</f>
        <v>Skilled trades occupations</v>
      </c>
      <c r="N7" s="11">
        <f>'Occ T5'!I48</f>
        <v>0.6229774893033504</v>
      </c>
      <c r="O7" s="11">
        <f>'Occ T5'!H48</f>
        <v>0.45573525626057076</v>
      </c>
      <c r="P7" s="11">
        <f>'Occ T5'!G48</f>
        <v>-4.2734063061848673</v>
      </c>
    </row>
    <row r="8" spans="1:16" x14ac:dyDescent="0.2">
      <c r="M8" s="10" t="str">
        <f>name!E9</f>
        <v>Caring, leisure and other service occupations</v>
      </c>
      <c r="N8" s="11">
        <f>'Occ T5'!I49</f>
        <v>0.18124177162323907</v>
      </c>
      <c r="O8" s="11">
        <f>'Occ T5'!H49</f>
        <v>1.3378761305753528</v>
      </c>
      <c r="P8" s="11">
        <f>'Occ T5'!G49</f>
        <v>3.3829156456623899</v>
      </c>
    </row>
    <row r="9" spans="1:16" x14ac:dyDescent="0.2">
      <c r="M9" s="10" t="str">
        <f>name!E10</f>
        <v>Sales and customer service occupations</v>
      </c>
      <c r="N9" s="11">
        <f>'Occ T5'!I50</f>
        <v>-0.38616278073235732</v>
      </c>
      <c r="O9" s="11">
        <f>'Occ T5'!H50</f>
        <v>0.34842202069197725</v>
      </c>
      <c r="P9" s="11">
        <f>'Occ T5'!G50</f>
        <v>0.42237161562578152</v>
      </c>
    </row>
    <row r="10" spans="1:16" x14ac:dyDescent="0.2">
      <c r="M10" s="10" t="str">
        <f>name!E11</f>
        <v>Process, plant and machine operatives</v>
      </c>
      <c r="N10" s="11">
        <f>'Occ T5'!I51</f>
        <v>0.83345636575245852</v>
      </c>
      <c r="O10" s="11">
        <f>'Occ T5'!H51</f>
        <v>1.5626665959370953</v>
      </c>
      <c r="P10" s="11">
        <f>'Occ T5'!G51</f>
        <v>-0.50859779617288225</v>
      </c>
    </row>
    <row r="11" spans="1:16" x14ac:dyDescent="0.2">
      <c r="M11" s="10" t="str">
        <f>name!E12</f>
        <v>Elementary occupations</v>
      </c>
      <c r="N11" s="11">
        <f>'Occ T5'!I52</f>
        <v>0.62802840908307234</v>
      </c>
      <c r="O11" s="11">
        <f>'Occ T5'!H52</f>
        <v>-3.8362233671386718</v>
      </c>
      <c r="P11" s="11">
        <f>'Occ T5'!G52</f>
        <v>-1.1006232837923022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2.6735197535855661</v>
      </c>
      <c r="O13" s="11">
        <f>'Occ T5'!H54</f>
        <v>4.2487219834789016</v>
      </c>
      <c r="P13" s="11">
        <f>'Occ T5'!G54</f>
        <v>12.102758262935538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0.44440266098631165</v>
      </c>
      <c r="O18" s="11">
        <f>'Occ T5'!AN44</f>
        <v>0.71979200602632654</v>
      </c>
      <c r="P18" s="11">
        <f>'Occ T5'!AM44</f>
        <v>3.2182543304009528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0.27300588661869529</v>
      </c>
      <c r="O19" s="11">
        <f>'Occ T5'!AN45</f>
        <v>2.81050693636932</v>
      </c>
      <c r="P19" s="11">
        <f>'Occ T5'!AM45</f>
        <v>7.7814697555919103</v>
      </c>
    </row>
    <row r="20" spans="13:16" x14ac:dyDescent="0.2">
      <c r="M20" s="10" t="str">
        <f t="shared" si="0"/>
        <v>Associate professional occupations</v>
      </c>
      <c r="N20" s="11">
        <f>'Occ T5'!AO46</f>
        <v>0.20135786814099799</v>
      </c>
      <c r="O20" s="11">
        <f>'Occ T5'!AN46</f>
        <v>1.0587831367207707</v>
      </c>
      <c r="P20" s="11">
        <f>'Occ T5'!AM46</f>
        <v>2.5087284084049113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-0.21928528740306574</v>
      </c>
      <c r="O21" s="11">
        <f>'Occ T5'!AN47</f>
        <v>-2.2693350298688078</v>
      </c>
      <c r="P21" s="11">
        <f>'Occ T5'!AM47</f>
        <v>-4.6696686048609806</v>
      </c>
    </row>
    <row r="22" spans="13:16" x14ac:dyDescent="0.2">
      <c r="M22" s="10" t="str">
        <f t="shared" si="0"/>
        <v>Skilled trades occupations</v>
      </c>
      <c r="N22" s="11">
        <f>'Occ T5'!AO48</f>
        <v>0.58056783941996426</v>
      </c>
      <c r="O22" s="11">
        <f>'Occ T5'!AN48</f>
        <v>0.12666153400782409</v>
      </c>
      <c r="P22" s="11">
        <f>'Occ T5'!AM48</f>
        <v>0.23198674659813134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-0.10061524922063247</v>
      </c>
      <c r="O23" s="11">
        <f>'Occ T5'!AN49</f>
        <v>0.83628631413744436</v>
      </c>
      <c r="P23" s="11">
        <f>'Occ T5'!AM49</f>
        <v>2.1360392391033578</v>
      </c>
    </row>
    <row r="24" spans="13:16" x14ac:dyDescent="0.2">
      <c r="M24" s="10" t="str">
        <f t="shared" si="0"/>
        <v>Sales and customer service occupations</v>
      </c>
      <c r="N24" s="11">
        <f>'Occ T5'!AO50</f>
        <v>-0.18058259486753137</v>
      </c>
      <c r="O24" s="11">
        <f>'Occ T5'!AN50</f>
        <v>-0.20943184938673554</v>
      </c>
      <c r="P24" s="11">
        <f>'Occ T5'!AM50</f>
        <v>-0.88847305068877436</v>
      </c>
    </row>
    <row r="25" spans="13:16" x14ac:dyDescent="0.2">
      <c r="M25" s="10" t="str">
        <f t="shared" si="0"/>
        <v>Process, plant and machine operatives</v>
      </c>
      <c r="N25" s="11">
        <f>'Occ T5'!AO51</f>
        <v>1.7124879370605084E-2</v>
      </c>
      <c r="O25" s="11">
        <f>'Occ T5'!AN51</f>
        <v>0.94373559151879327</v>
      </c>
      <c r="P25" s="11">
        <f>'Occ T5'!AM51</f>
        <v>0.39986074951081374</v>
      </c>
    </row>
    <row r="26" spans="13:16" x14ac:dyDescent="0.2">
      <c r="M26" s="10" t="str">
        <f t="shared" si="0"/>
        <v>Elementary occupations</v>
      </c>
      <c r="N26" s="11">
        <f>'Occ T5'!AO52</f>
        <v>1.0437915316945379E-3</v>
      </c>
      <c r="O26" s="11">
        <f>'Occ T5'!AN52</f>
        <v>-2.9169932535549297</v>
      </c>
      <c r="P26" s="11">
        <f>'Occ T5'!AM52</f>
        <v>-0.42836514570557149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1.0170197945770383</v>
      </c>
      <c r="O28" s="11">
        <f>'Occ T5'!AN54</f>
        <v>1.1000053859700216</v>
      </c>
      <c r="P28" s="11">
        <f>'Occ T5'!AM54</f>
        <v>10.289832428354757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0.77224145161953039</v>
      </c>
      <c r="O33" s="11">
        <f>'Occ T5'!X44</f>
        <v>1.0245715659929591</v>
      </c>
      <c r="P33" s="11">
        <f>'Occ T5'!W44</f>
        <v>0.28484326680423777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-0.55491901692012124</v>
      </c>
      <c r="O34" s="11">
        <f>'Occ T5'!X45</f>
        <v>0.86203133094986395</v>
      </c>
      <c r="P34" s="11">
        <f>'Occ T5'!W45</f>
        <v>4.9398836902994532</v>
      </c>
    </row>
    <row r="35" spans="1:16" x14ac:dyDescent="0.2">
      <c r="M35" s="10" t="str">
        <f t="shared" si="1"/>
        <v>Associate professional occupations</v>
      </c>
      <c r="N35" s="11">
        <f>'Occ T5'!Y46</f>
        <v>-0.28190757318161053</v>
      </c>
      <c r="O35" s="11">
        <f>'Occ T5'!X46</f>
        <v>-0.1389844524812851</v>
      </c>
      <c r="P35" s="11">
        <f>'Occ T5'!W46</f>
        <v>-1.1457810113237059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0.15908250869504986</v>
      </c>
      <c r="O36" s="11">
        <f>'Occ T5'!X47</f>
        <v>0.31287985344341518</v>
      </c>
      <c r="P36" s="11">
        <f>'Occ T5'!W47</f>
        <v>1.2623685524806447</v>
      </c>
    </row>
    <row r="37" spans="1:16" x14ac:dyDescent="0.2">
      <c r="M37" s="10" t="str">
        <f t="shared" si="1"/>
        <v>Skilled trades occupations</v>
      </c>
      <c r="N37" s="11">
        <f>'Occ T5'!Y48</f>
        <v>4.2409649883387246E-2</v>
      </c>
      <c r="O37" s="11">
        <f>'Occ T5'!X48</f>
        <v>0.329073722252748</v>
      </c>
      <c r="P37" s="11">
        <f>'Occ T5'!W48</f>
        <v>-4.5053930527829813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0.28185702084387243</v>
      </c>
      <c r="O38" s="11">
        <f>'Occ T5'!X49</f>
        <v>0.50158981643789735</v>
      </c>
      <c r="P38" s="11">
        <f>'Occ T5'!W49</f>
        <v>1.2468764065590445</v>
      </c>
    </row>
    <row r="39" spans="1:16" x14ac:dyDescent="0.2">
      <c r="M39" s="10" t="str">
        <f t="shared" si="1"/>
        <v>Sales and customer service occupations</v>
      </c>
      <c r="N39" s="11">
        <f>'Occ T5'!Y50</f>
        <v>-0.2055801858648264</v>
      </c>
      <c r="O39" s="11">
        <f>'Occ T5'!X50</f>
        <v>0.55785387007872078</v>
      </c>
      <c r="P39" s="11">
        <f>'Occ T5'!W50</f>
        <v>1.3108446663145603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York and North Yorkshire</v>
      </c>
      <c r="M40" s="10" t="str">
        <f t="shared" si="1"/>
        <v>Process, plant and machine operatives</v>
      </c>
      <c r="N40" s="11">
        <f>'Occ T5'!Y51</f>
        <v>0.81633148638185471</v>
      </c>
      <c r="O40" s="11">
        <f>'Occ T5'!X51</f>
        <v>0.61893100441830828</v>
      </c>
      <c r="P40" s="11">
        <f>'Occ T5'!W51</f>
        <v>-0.90845854568371465</v>
      </c>
    </row>
    <row r="41" spans="1:16" x14ac:dyDescent="0.2">
      <c r="M41" s="10" t="str">
        <f t="shared" si="1"/>
        <v>Elementary occupations</v>
      </c>
      <c r="N41" s="11">
        <f>'Occ T5'!Y52</f>
        <v>0.62698461755137735</v>
      </c>
      <c r="O41" s="11">
        <f>'Occ T5'!X52</f>
        <v>-0.91923011358373863</v>
      </c>
      <c r="P41" s="11">
        <f>'Occ T5'!W52</f>
        <v>-0.67225813808675561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1.6564999590085137</v>
      </c>
      <c r="O43" s="11">
        <f>'Occ T5'!X54</f>
        <v>3.1487165975088871</v>
      </c>
      <c r="P43" s="11">
        <f>'Occ T5'!W54</f>
        <v>1.8129258345807671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York and North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York and North Yorkshire, York and North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5.0797710310625837</v>
      </c>
      <c r="C5" s="11">
        <f>HLOOKUP(C$3,'Qual F1'!$M$4:$BW$14,11,FALSE)</f>
        <v>5.8230734067283896</v>
      </c>
      <c r="D5" s="11">
        <f>HLOOKUP(D$3,'Qual F1'!$M$4:$BW$14,11,FALSE)</f>
        <v>5.5691756280762608</v>
      </c>
      <c r="E5" s="11">
        <f>HLOOKUP(E$3,'Qual F1'!$M$4:$BW$14,11,FALSE)</f>
        <v>7.5426754397477138</v>
      </c>
      <c r="F5" s="11">
        <f>HLOOKUP(F$3,'Qual F1'!$M$4:$BW$14,11,FALSE)</f>
        <v>10.207162874768548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34.243291609620982</v>
      </c>
      <c r="C6" s="11">
        <f>HLOOKUP(C$3,'Qual F1'!$M$4:$BW$14,10,FALSE)</f>
        <v>40.761270062384071</v>
      </c>
      <c r="D6" s="11">
        <f>HLOOKUP(D$3,'Qual F1'!$M$4:$BW$14,10,FALSE)</f>
        <v>38.985644824403565</v>
      </c>
      <c r="E6" s="11">
        <f>HLOOKUP(E$3,'Qual F1'!$M$4:$BW$14,10,FALSE)</f>
        <v>53.399068300583913</v>
      </c>
      <c r="F6" s="11">
        <f>HLOOKUP(F$3,'Qual F1'!$M$4:$BW$14,10,FALSE)</f>
        <v>73.169545474896609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72.616552329462465</v>
      </c>
      <c r="C7" s="11">
        <f>HLOOKUP(C$3,'Qual F1'!$M$4:$BW$14,9,FALSE)</f>
        <v>77.470219037657344</v>
      </c>
      <c r="D7" s="11">
        <f>HLOOKUP(D$3,'Qual F1'!$M$4:$BW$14,9,FALSE)</f>
        <v>79.175420964125479</v>
      </c>
      <c r="E7" s="11">
        <f>HLOOKUP(E$3,'Qual F1'!$M$4:$BW$14,9,FALSE)</f>
        <v>88.932694119749485</v>
      </c>
      <c r="F7" s="11">
        <f>HLOOKUP(F$3,'Qual F1'!$M$4:$BW$14,9,FALSE)</f>
        <v>105.17334230010141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23.637730827340079</v>
      </c>
      <c r="C8" s="11">
        <f>HLOOKUP(C$3,'Qual F1'!$M$4:$BW$14,8,FALSE)</f>
        <v>22.429851975075227</v>
      </c>
      <c r="D8" s="11">
        <f>HLOOKUP(D$3,'Qual F1'!$M$4:$BW$14,8,FALSE)</f>
        <v>21.925537568723904</v>
      </c>
      <c r="E8" s="11">
        <f>HLOOKUP(E$3,'Qual F1'!$M$4:$BW$14,8,FALSE)</f>
        <v>23.264162885815601</v>
      </c>
      <c r="F8" s="11">
        <f>HLOOKUP(F$3,'Qual F1'!$M$4:$BW$14,8,FALSE)</f>
        <v>26.196425962999182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21.266256191749825</v>
      </c>
      <c r="C9" s="11">
        <f>HLOOKUP(C$3,'Qual F1'!$M$4:$BW$14,7,FALSE)</f>
        <v>21.910656567736943</v>
      </c>
      <c r="D9" s="11">
        <f>HLOOKUP(D$3,'Qual F1'!$M$4:$BW$14,7,FALSE)</f>
        <v>21.989939899838447</v>
      </c>
      <c r="E9" s="11">
        <f>HLOOKUP(E$3,'Qual F1'!$M$4:$BW$14,7,FALSE)</f>
        <v>24.529760005756142</v>
      </c>
      <c r="F9" s="11">
        <f>HLOOKUP(F$3,'Qual F1'!$M$4:$BW$14,7,FALSE)</f>
        <v>28.997365236792497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97.924864451400495</v>
      </c>
      <c r="C10" s="11">
        <f>HLOOKUP(C$3,'Qual F1'!$M$4:$BW$14,6,FALSE)</f>
        <v>96.890811268323787</v>
      </c>
      <c r="D10" s="11">
        <f>HLOOKUP(D$3,'Qual F1'!$M$4:$BW$14,6,FALSE)</f>
        <v>104.00697613535476</v>
      </c>
      <c r="E10" s="11">
        <f>HLOOKUP(E$3,'Qual F1'!$M$4:$BW$14,6,FALSE)</f>
        <v>100.94318174896078</v>
      </c>
      <c r="F10" s="11">
        <f>HLOOKUP(F$3,'Qual F1'!$M$4:$BW$14,6,FALSE)</f>
        <v>108.43641896698382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97.458220652723753</v>
      </c>
      <c r="C11" s="11">
        <f>HLOOKUP(C$3,'Qual F1'!$M$4:$BW$14,5,FALSE)</f>
        <v>88.760617494144654</v>
      </c>
      <c r="D11" s="11">
        <f>HLOOKUP(D$3,'Qual F1'!$M$4:$BW$14,5,FALSE)</f>
        <v>95.140360696581908</v>
      </c>
      <c r="E11" s="11">
        <f>HLOOKUP(E$3,'Qual F1'!$M$4:$BW$14,5,FALSE)</f>
        <v>82.551762977123886</v>
      </c>
      <c r="F11" s="11">
        <f>HLOOKUP(F$3,'Qual F1'!$M$4:$BW$14,5,FALSE)</f>
        <v>66.602843944909083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71.738778289108538</v>
      </c>
      <c r="C12" s="11">
        <f>HLOOKUP(C$3,'Qual F1'!$M$4:$BW$14,4,FALSE)</f>
        <v>62.322240097416596</v>
      </c>
      <c r="D12" s="11">
        <f>HLOOKUP(D$3,'Qual F1'!$M$4:$BW$14,4,FALSE)</f>
        <v>56.047327093284643</v>
      </c>
      <c r="E12" s="11">
        <f>HLOOKUP(E$3,'Qual F1'!$M$4:$BW$14,4,FALSE)</f>
        <v>50.310767126552868</v>
      </c>
      <c r="F12" s="11">
        <f>HLOOKUP(F$3,'Qual F1'!$M$4:$BW$14,4,FALSE)</f>
        <v>32.992034062840908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28.494534617531226</v>
      </c>
      <c r="C13" s="11">
        <f>HLOOKUP(C$3,'Qual F1'!$M$4:$BW$14,3,FALSE)</f>
        <v>25.537260090533536</v>
      </c>
      <c r="D13" s="11">
        <f>HLOOKUP(D$3,'Qual F1'!$M$4:$BW$14,3,FALSE)</f>
        <v>19.894617189610965</v>
      </c>
      <c r="E13" s="11">
        <f>HLOOKUP(E$3,'Qual F1'!$M$4:$BW$14,3,FALSE)</f>
        <v>16.172927395709838</v>
      </c>
      <c r="F13" s="11">
        <f>HLOOKUP(F$3,'Qual F1'!$M$4:$BW$14,3,FALSE)</f>
        <v>9.9848611757081276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452.45999999999992</v>
      </c>
      <c r="C15" s="11">
        <f t="shared" ref="C15:F15" si="0">SUM(C5:C13)</f>
        <v>441.90600000000052</v>
      </c>
      <c r="D15" s="11">
        <f t="shared" si="0"/>
        <v>442.73499999999996</v>
      </c>
      <c r="E15" s="11">
        <f t="shared" si="0"/>
        <v>447.64700000000028</v>
      </c>
      <c r="F15" s="11">
        <f t="shared" si="0"/>
        <v>461.76000000000016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1.1227005770814182</v>
      </c>
      <c r="C19" s="18">
        <f t="shared" si="1"/>
        <v>1.3177176609343124</v>
      </c>
      <c r="D19" s="18">
        <f t="shared" si="1"/>
        <v>1.2579027246719281</v>
      </c>
      <c r="E19" s="18">
        <f t="shared" si="1"/>
        <v>1.6849605693208507</v>
      </c>
      <c r="F19" s="18">
        <f t="shared" si="1"/>
        <v>2.2104909205579832</v>
      </c>
      <c r="G19" s="11"/>
    </row>
    <row r="20" spans="1:7" x14ac:dyDescent="0.2">
      <c r="A20" t="str">
        <f>$A6</f>
        <v>RQF7 Other higher degree</v>
      </c>
      <c r="B20" s="18">
        <f t="shared" si="1"/>
        <v>7.5682472726033216</v>
      </c>
      <c r="C20" s="18">
        <f t="shared" si="1"/>
        <v>9.2239684598950955</v>
      </c>
      <c r="D20" s="18">
        <f t="shared" si="1"/>
        <v>8.8056387736238548</v>
      </c>
      <c r="E20" s="18">
        <f t="shared" si="1"/>
        <v>11.928834170805095</v>
      </c>
      <c r="F20" s="18">
        <f t="shared" si="1"/>
        <v>15.845795537702829</v>
      </c>
      <c r="G20" s="11"/>
    </row>
    <row r="21" spans="1:7" x14ac:dyDescent="0.2">
      <c r="A21" t="str">
        <f>$A7</f>
        <v>RQF6 First degree</v>
      </c>
      <c r="B21" s="18">
        <f t="shared" si="1"/>
        <v>16.049275588883543</v>
      </c>
      <c r="C21" s="18">
        <f t="shared" si="1"/>
        <v>17.53092717402734</v>
      </c>
      <c r="D21" s="18">
        <f t="shared" si="1"/>
        <v>17.883253179469772</v>
      </c>
      <c r="E21" s="18">
        <f t="shared" si="1"/>
        <v>19.866701691232027</v>
      </c>
      <c r="F21" s="18">
        <f t="shared" si="1"/>
        <v>22.776624718490421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5.2242697315431377</v>
      </c>
      <c r="C22" s="18">
        <f t="shared" si="3"/>
        <v>5.0757065925955294</v>
      </c>
      <c r="D22" s="18">
        <f t="shared" si="3"/>
        <v>4.9522937126551785</v>
      </c>
      <c r="E22" s="18">
        <f t="shared" si="3"/>
        <v>5.196988449786458</v>
      </c>
      <c r="F22" s="18">
        <f t="shared" si="3"/>
        <v>5.6731691707811791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4.700140607291214</v>
      </c>
      <c r="C23" s="18">
        <f t="shared" si="4"/>
        <v>4.9582165817474575</v>
      </c>
      <c r="D23" s="18">
        <f t="shared" si="4"/>
        <v>4.9668401865310958</v>
      </c>
      <c r="E23" s="18">
        <f t="shared" si="4"/>
        <v>5.4797105768063066</v>
      </c>
      <c r="F23" s="18">
        <f t="shared" si="4"/>
        <v>6.2797481888410616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21.642767195199689</v>
      </c>
      <c r="C24" s="18">
        <f t="shared" si="5"/>
        <v>21.925660947876622</v>
      </c>
      <c r="D24" s="18">
        <f t="shared" si="5"/>
        <v>23.491925448711932</v>
      </c>
      <c r="E24" s="18">
        <f t="shared" si="5"/>
        <v>22.549728189613852</v>
      </c>
      <c r="F24" s="18">
        <f t="shared" si="5"/>
        <v>23.483285465822892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21.539632376944652</v>
      </c>
      <c r="C25" s="18">
        <f t="shared" si="6"/>
        <v>20.085859321698404</v>
      </c>
      <c r="D25" s="18">
        <f t="shared" si="6"/>
        <v>21.489234123478358</v>
      </c>
      <c r="E25" s="18">
        <f t="shared" si="6"/>
        <v>18.441263535134567</v>
      </c>
      <c r="F25" s="18">
        <f t="shared" si="6"/>
        <v>14.423692815512185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15.855275226342339</v>
      </c>
      <c r="C26" s="18">
        <f>C12/C$15*100</f>
        <v>14.103053612627239</v>
      </c>
      <c r="D26" s="18">
        <f t="shared" si="7"/>
        <v>12.659339580851897</v>
      </c>
      <c r="E26" s="18">
        <f t="shared" si="7"/>
        <v>11.238937628656695</v>
      </c>
      <c r="F26" s="18">
        <f t="shared" si="7"/>
        <v>7.144844521578503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6.2976914241106909</v>
      </c>
      <c r="C27" s="18">
        <f>C13/C$15*100</f>
        <v>5.7788896485980059</v>
      </c>
      <c r="D27" s="18">
        <f t="shared" si="8"/>
        <v>4.4935722700059779</v>
      </c>
      <c r="E27" s="18">
        <f t="shared" si="8"/>
        <v>3.6128751886441388</v>
      </c>
      <c r="F27" s="18">
        <f t="shared" si="8"/>
        <v>2.1623486607129516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3.472997896634511</v>
      </c>
      <c r="C33" s="18">
        <f t="shared" si="9"/>
        <v>-4.3602022663626006</v>
      </c>
      <c r="D33" s="18">
        <f t="shared" si="9"/>
        <v>6.2543946336383938</v>
      </c>
      <c r="E33" s="18">
        <f t="shared" si="9"/>
        <v>3.071349544667612</v>
      </c>
      <c r="F33" s="18">
        <f>IF(F$3-D$3 &lt;&gt; 0,(EXP(LN(F5/D5)/(F$3-D$3))-1)*100,0)</f>
        <v>4.1216261140060162</v>
      </c>
    </row>
    <row r="34" spans="1:6" x14ac:dyDescent="0.2">
      <c r="A34" t="str">
        <f>$A20</f>
        <v>RQF7 Other higher degree</v>
      </c>
      <c r="B34" s="18">
        <f t="shared" si="9"/>
        <v>4.4523104393976443</v>
      </c>
      <c r="C34" s="18">
        <f t="shared" si="9"/>
        <v>-4.3561577822843978</v>
      </c>
      <c r="D34" s="18">
        <f t="shared" si="9"/>
        <v>6.4941598174327542</v>
      </c>
      <c r="E34" s="18">
        <f t="shared" si="9"/>
        <v>3.1999929836221908</v>
      </c>
      <c r="F34" s="18">
        <f t="shared" ref="F34:F43" si="10">IF(F$3-D$3 &lt;&gt; 0,(EXP(LN(F6/D6)/(F$3-D$3))-1)*100,0)</f>
        <v>4.286568080109654</v>
      </c>
    </row>
    <row r="35" spans="1:6" x14ac:dyDescent="0.2">
      <c r="A35" t="str">
        <f>$A21</f>
        <v>RQF6 First degree</v>
      </c>
      <c r="B35" s="18">
        <f t="shared" si="9"/>
        <v>1.6306702016858798</v>
      </c>
      <c r="C35" s="18">
        <f t="shared" si="9"/>
        <v>2.2011063704870271</v>
      </c>
      <c r="D35" s="18">
        <f t="shared" si="9"/>
        <v>2.3515004190101552</v>
      </c>
      <c r="E35" s="18">
        <f t="shared" si="9"/>
        <v>1.6914459613909028</v>
      </c>
      <c r="F35" s="18">
        <f t="shared" si="10"/>
        <v>1.91098979496791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-1.3027263512503939</v>
      </c>
      <c r="C36" s="18">
        <f t="shared" ref="C36:E36" si="12">IF(D$3-C$3 &lt;&gt; 0,(EXP(LN(D8/C8)/(D$3-C$3))-1)*100,0)</f>
        <v>-2.2484071981916487</v>
      </c>
      <c r="D36" s="18">
        <f t="shared" si="12"/>
        <v>1.1922927424191654</v>
      </c>
      <c r="E36" s="18">
        <f t="shared" si="12"/>
        <v>1.1941627118141396</v>
      </c>
      <c r="F36" s="18">
        <f t="shared" si="10"/>
        <v>1.1935393848429676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0.74907965834856149</v>
      </c>
      <c r="C37" s="18">
        <f t="shared" si="13"/>
        <v>0.36184827166816369</v>
      </c>
      <c r="D37" s="18">
        <f t="shared" si="13"/>
        <v>2.2101089816665365</v>
      </c>
      <c r="E37" s="18">
        <f t="shared" si="13"/>
        <v>1.6872550099347849</v>
      </c>
      <c r="F37" s="18">
        <f t="shared" si="10"/>
        <v>1.8612418061533686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-0.26504333565313676</v>
      </c>
      <c r="C38" s="18">
        <f t="shared" si="14"/>
        <v>7.3445198506222331</v>
      </c>
      <c r="D38" s="18">
        <f t="shared" si="14"/>
        <v>-0.59621898831871967</v>
      </c>
      <c r="E38" s="18">
        <f t="shared" si="14"/>
        <v>0.71863184719558326</v>
      </c>
      <c r="F38" s="18">
        <f t="shared" si="10"/>
        <v>0.27842706213732082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-2.3099213549543474</v>
      </c>
      <c r="C39" s="18">
        <f t="shared" si="15"/>
        <v>7.1875831675665358</v>
      </c>
      <c r="D39" s="18">
        <f t="shared" si="15"/>
        <v>-2.7986466359635753</v>
      </c>
      <c r="E39" s="18">
        <f t="shared" si="15"/>
        <v>-2.1239031217760274</v>
      </c>
      <c r="F39" s="18">
        <f t="shared" si="10"/>
        <v>-2.3493364576940845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-3.4566710801624989</v>
      </c>
      <c r="C40" s="18">
        <f t="shared" si="16"/>
        <v>-10.068497207936634</v>
      </c>
      <c r="D40" s="18">
        <f t="shared" si="16"/>
        <v>-2.1363957002395018</v>
      </c>
      <c r="E40" s="18">
        <f t="shared" si="16"/>
        <v>-4.1317465734411307</v>
      </c>
      <c r="F40" s="18">
        <f t="shared" si="10"/>
        <v>-3.4711914513512632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-2.7021636407581817</v>
      </c>
      <c r="C41" s="18">
        <f t="shared" si="17"/>
        <v>-22.095725543455046</v>
      </c>
      <c r="D41" s="18">
        <f t="shared" si="17"/>
        <v>-4.0575929634996672</v>
      </c>
      <c r="E41" s="18">
        <f t="shared" si="17"/>
        <v>-4.7082419417167394</v>
      </c>
      <c r="F41" s="18">
        <f t="shared" si="10"/>
        <v>-4.4918507082948871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-0.58831689018747912</v>
      </c>
      <c r="C43" s="18">
        <f t="shared" ref="C43" si="18">IF(D$3-C$3 &lt;&gt; 0,(EXP(LN(D15/C15)/(D$3-C$3))-1)*100,0)</f>
        <v>0.18759645716497353</v>
      </c>
      <c r="D43" s="18">
        <f>IF(E$3-D$3 &lt;&gt; 0,(EXP(LN(E15/D15)/(E$3-D$3))-1)*100,0)</f>
        <v>0.22091522827825116</v>
      </c>
      <c r="E43" s="18">
        <f>IF(F$3-E$3 &lt;&gt; 0,(EXP(LN(F15/E15)/(F$3-E$3))-1)*100,0)</f>
        <v>0.31088525088109886</v>
      </c>
      <c r="F43" s="18">
        <f t="shared" si="10"/>
        <v>0.28088627274531763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0.74330237566580593</v>
      </c>
      <c r="C47" s="27">
        <f>D5-C5</f>
        <v>-0.25389777865212881</v>
      </c>
      <c r="D47" s="27">
        <f>E5-D5</f>
        <v>1.9734998116714531</v>
      </c>
      <c r="E47" s="27">
        <f>F5-E5</f>
        <v>2.6644874350208338</v>
      </c>
      <c r="F47" s="27">
        <f>F5-D5</f>
        <v>4.6379872466922869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6.5179784527630886</v>
      </c>
      <c r="C48" s="27">
        <f t="shared" si="20"/>
        <v>-1.7756252379805062</v>
      </c>
      <c r="D48" s="27">
        <f t="shared" si="20"/>
        <v>14.413423476180348</v>
      </c>
      <c r="E48" s="27">
        <f t="shared" si="20"/>
        <v>19.770477174312695</v>
      </c>
      <c r="F48" s="27">
        <f t="shared" ref="F48:F57" si="21">F6-D6</f>
        <v>34.183900650493044</v>
      </c>
    </row>
    <row r="49" spans="1:6" x14ac:dyDescent="0.2">
      <c r="A49" t="str">
        <f t="shared" si="19"/>
        <v>RQF6 First degree</v>
      </c>
      <c r="B49" s="27">
        <f t="shared" ref="B49:E49" si="22">C7-B7</f>
        <v>4.8536667081948792</v>
      </c>
      <c r="C49" s="27">
        <f t="shared" si="22"/>
        <v>1.7052019264681348</v>
      </c>
      <c r="D49" s="27">
        <f t="shared" si="22"/>
        <v>9.7572731556240058</v>
      </c>
      <c r="E49" s="27">
        <f t="shared" si="22"/>
        <v>16.240648180351926</v>
      </c>
      <c r="F49" s="27">
        <f t="shared" si="21"/>
        <v>25.997921335975931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-1.2078788522648516</v>
      </c>
      <c r="C50" s="27">
        <f t="shared" si="23"/>
        <v>-0.50431440635132319</v>
      </c>
      <c r="D50" s="27">
        <f t="shared" si="23"/>
        <v>1.3386253170916973</v>
      </c>
      <c r="E50" s="27">
        <f t="shared" si="23"/>
        <v>2.9322630771835811</v>
      </c>
      <c r="F50" s="27">
        <f t="shared" si="21"/>
        <v>4.2708883942752784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0.64440037598711797</v>
      </c>
      <c r="C51" s="27">
        <f t="shared" si="24"/>
        <v>7.9283332101503845E-2</v>
      </c>
      <c r="D51" s="27">
        <f t="shared" si="24"/>
        <v>2.5398201059176948</v>
      </c>
      <c r="E51" s="27">
        <f t="shared" si="24"/>
        <v>4.4676052310363552</v>
      </c>
      <c r="F51" s="27">
        <f t="shared" si="21"/>
        <v>7.00742533695405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-1.0340531830767077</v>
      </c>
      <c r="C52" s="27">
        <f t="shared" si="25"/>
        <v>7.1161648670309745</v>
      </c>
      <c r="D52" s="27">
        <f t="shared" si="25"/>
        <v>-3.0637943863939796</v>
      </c>
      <c r="E52" s="27">
        <f t="shared" si="25"/>
        <v>7.4932372180230402</v>
      </c>
      <c r="F52" s="27">
        <f t="shared" si="21"/>
        <v>4.4294428316290606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-8.6976031585790992</v>
      </c>
      <c r="C53" s="27">
        <f>D11-C11</f>
        <v>6.379743202437254</v>
      </c>
      <c r="D53" s="27">
        <f t="shared" si="26"/>
        <v>-12.588597719458022</v>
      </c>
      <c r="E53" s="27">
        <f t="shared" si="26"/>
        <v>-15.948919032214803</v>
      </c>
      <c r="F53" s="27">
        <f t="shared" si="21"/>
        <v>-28.537516751672825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-9.4165381916919415</v>
      </c>
      <c r="C54" s="27">
        <f t="shared" si="27"/>
        <v>-6.2749130041319532</v>
      </c>
      <c r="D54" s="27">
        <f t="shared" si="27"/>
        <v>-5.7365599667317753</v>
      </c>
      <c r="E54" s="27">
        <f t="shared" si="27"/>
        <v>-17.31873306371196</v>
      </c>
      <c r="F54" s="27">
        <f t="shared" si="21"/>
        <v>-23.055293030443735</v>
      </c>
    </row>
    <row r="55" spans="1:6" x14ac:dyDescent="0.2">
      <c r="A55" t="str">
        <f t="shared" si="19"/>
        <v>No Qualification</v>
      </c>
      <c r="B55" s="27">
        <f t="shared" ref="B55:E55" si="28">C13-B13</f>
        <v>-2.9572745269976899</v>
      </c>
      <c r="C55" s="27">
        <f t="shared" si="28"/>
        <v>-5.6426429009225707</v>
      </c>
      <c r="D55" s="27">
        <f t="shared" si="28"/>
        <v>-3.7216897939011275</v>
      </c>
      <c r="E55" s="27">
        <f t="shared" si="28"/>
        <v>-6.1880662200017102</v>
      </c>
      <c r="F55" s="27">
        <f t="shared" si="21"/>
        <v>-9.9097560139028378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-10.553999999999405</v>
      </c>
      <c r="C57" s="29">
        <f t="shared" ref="C57" si="29">D15-C15</f>
        <v>0.8289999999994393</v>
      </c>
      <c r="D57" s="29">
        <f>E15-D15</f>
        <v>4.9120000000003188</v>
      </c>
      <c r="E57" s="29">
        <f>F15-E15</f>
        <v>14.112999999999886</v>
      </c>
      <c r="F57" s="29">
        <f t="shared" si="21"/>
        <v>19.025000000000205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York and North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31.424106106068091</v>
      </c>
      <c r="N6" s="11">
        <v>30.715962543934424</v>
      </c>
      <c r="O6" s="11">
        <v>34.08388466548076</v>
      </c>
      <c r="P6" s="11">
        <v>28.07221962413541</v>
      </c>
      <c r="Q6" s="11">
        <v>26.622086837889118</v>
      </c>
      <c r="R6" s="11">
        <v>28.494534617531226</v>
      </c>
      <c r="S6" s="11">
        <v>29.48044200547271</v>
      </c>
      <c r="T6" s="11">
        <v>27.36727746133478</v>
      </c>
      <c r="U6" s="11">
        <v>26.555699330036703</v>
      </c>
      <c r="V6" s="11">
        <v>25.537260090533536</v>
      </c>
      <c r="W6" s="11">
        <v>19.894617189610965</v>
      </c>
      <c r="X6" s="11">
        <v>19.165354529274293</v>
      </c>
      <c r="Y6" s="11">
        <v>19.101468732740447</v>
      </c>
      <c r="Z6" s="11">
        <v>17.951960636985856</v>
      </c>
      <c r="AA6" s="11">
        <v>16.873479278523394</v>
      </c>
      <c r="AB6" s="11">
        <v>16.172927395709838</v>
      </c>
      <c r="AC6" s="11">
        <v>15.519546347972364</v>
      </c>
      <c r="AD6" s="11">
        <v>14.861216748278997</v>
      </c>
      <c r="AE6" s="11">
        <v>14.178894463633249</v>
      </c>
      <c r="AF6" s="11">
        <v>13.503374046078505</v>
      </c>
      <c r="AG6" s="11">
        <v>12.828469348301702</v>
      </c>
      <c r="AH6" s="11">
        <v>12.152591742421096</v>
      </c>
      <c r="AI6" s="11">
        <v>11.476117878008003</v>
      </c>
      <c r="AJ6" s="11">
        <v>10.805779879019031</v>
      </c>
      <c r="AK6" s="11">
        <v>10.1698703584459</v>
      </c>
      <c r="AL6" s="11">
        <v>9.9848611757081276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73.101950430085935</v>
      </c>
      <c r="N7" s="11">
        <v>70.250601452556623</v>
      </c>
      <c r="O7" s="11">
        <v>67.24802227630127</v>
      </c>
      <c r="P7" s="11">
        <v>70.217029213612918</v>
      </c>
      <c r="Q7" s="11">
        <v>67.376248654797124</v>
      </c>
      <c r="R7" s="11">
        <v>71.738778289108538</v>
      </c>
      <c r="S7" s="11">
        <v>64.599384407891989</v>
      </c>
      <c r="T7" s="11">
        <v>68.365869806537916</v>
      </c>
      <c r="U7" s="11">
        <v>68.914245056465987</v>
      </c>
      <c r="V7" s="11">
        <v>62.322240097416596</v>
      </c>
      <c r="W7" s="11">
        <v>56.047327093284643</v>
      </c>
      <c r="X7" s="11">
        <v>54.337339764222968</v>
      </c>
      <c r="Y7" s="11">
        <v>55.156980219331132</v>
      </c>
      <c r="Z7" s="11">
        <v>53.544415858799574</v>
      </c>
      <c r="AA7" s="11">
        <v>51.983514165703454</v>
      </c>
      <c r="AB7" s="11">
        <v>50.310767126552868</v>
      </c>
      <c r="AC7" s="11">
        <v>48.580720694882778</v>
      </c>
      <c r="AD7" s="11">
        <v>46.831836145845472</v>
      </c>
      <c r="AE7" s="11">
        <v>45.079910189613628</v>
      </c>
      <c r="AF7" s="11">
        <v>43.328740050628056</v>
      </c>
      <c r="AG7" s="11">
        <v>41.595754719198851</v>
      </c>
      <c r="AH7" s="11">
        <v>39.864891433846253</v>
      </c>
      <c r="AI7" s="11">
        <v>38.140923479170404</v>
      </c>
      <c r="AJ7" s="11">
        <v>36.428357856705254</v>
      </c>
      <c r="AK7" s="11">
        <v>34.727411134991158</v>
      </c>
      <c r="AL7" s="11">
        <v>32.992034062840908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95.998095996637758</v>
      </c>
      <c r="N8" s="11">
        <v>103.44298877995628</v>
      </c>
      <c r="O8" s="11">
        <v>100.27699239136643</v>
      </c>
      <c r="P8" s="11">
        <v>96.049476065682541</v>
      </c>
      <c r="Q8" s="11">
        <v>100.44975708788478</v>
      </c>
      <c r="R8" s="11">
        <v>97.458220652723753</v>
      </c>
      <c r="S8" s="11">
        <v>99.94340214463773</v>
      </c>
      <c r="T8" s="11">
        <v>97.676166074666966</v>
      </c>
      <c r="U8" s="11">
        <v>96.213786160210944</v>
      </c>
      <c r="V8" s="11">
        <v>88.760617494144654</v>
      </c>
      <c r="W8" s="11">
        <v>95.140360696581908</v>
      </c>
      <c r="X8" s="11">
        <v>85.519326402848961</v>
      </c>
      <c r="Y8" s="11">
        <v>86.61451628906147</v>
      </c>
      <c r="Z8" s="11">
        <v>85.256420608899631</v>
      </c>
      <c r="AA8" s="11">
        <v>83.997606200576783</v>
      </c>
      <c r="AB8" s="11">
        <v>82.551762977123886</v>
      </c>
      <c r="AC8" s="11">
        <v>81.020631023220403</v>
      </c>
      <c r="AD8" s="11">
        <v>79.452264156576788</v>
      </c>
      <c r="AE8" s="11">
        <v>77.884104070950826</v>
      </c>
      <c r="AF8" s="11">
        <v>76.304168484471091</v>
      </c>
      <c r="AG8" s="11">
        <v>74.73652022033346</v>
      </c>
      <c r="AH8" s="11">
        <v>73.152891580109397</v>
      </c>
      <c r="AI8" s="11">
        <v>71.563485493842663</v>
      </c>
      <c r="AJ8" s="11">
        <v>69.958682022838573</v>
      </c>
      <c r="AK8" s="11">
        <v>68.329999060918922</v>
      </c>
      <c r="AL8" s="11">
        <v>66.602843944909083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87.908722622916102</v>
      </c>
      <c r="N9" s="11">
        <v>87.246777182621344</v>
      </c>
      <c r="O9" s="11">
        <v>89.237775876753446</v>
      </c>
      <c r="P9" s="11">
        <v>89.713695474426785</v>
      </c>
      <c r="Q9" s="11">
        <v>95.109778901022196</v>
      </c>
      <c r="R9" s="11">
        <v>97.924864451400495</v>
      </c>
      <c r="S9" s="11">
        <v>97.778683944051679</v>
      </c>
      <c r="T9" s="11">
        <v>92.024794601625899</v>
      </c>
      <c r="U9" s="11">
        <v>92.407513417326328</v>
      </c>
      <c r="V9" s="11">
        <v>96.890811268323787</v>
      </c>
      <c r="W9" s="11">
        <v>104.00697613535476</v>
      </c>
      <c r="X9" s="11">
        <v>97.089504075340088</v>
      </c>
      <c r="Y9" s="11">
        <v>98.228555673331002</v>
      </c>
      <c r="Z9" s="11">
        <v>99.094332029334197</v>
      </c>
      <c r="AA9" s="11">
        <v>100.11146505419953</v>
      </c>
      <c r="AB9" s="11">
        <v>100.94318174896078</v>
      </c>
      <c r="AC9" s="11">
        <v>101.69909620720554</v>
      </c>
      <c r="AD9" s="11">
        <v>102.42174346726621</v>
      </c>
      <c r="AE9" s="11">
        <v>103.14563961781498</v>
      </c>
      <c r="AF9" s="11">
        <v>103.87242811100366</v>
      </c>
      <c r="AG9" s="11">
        <v>104.64331909785</v>
      </c>
      <c r="AH9" s="11">
        <v>105.41219056349188</v>
      </c>
      <c r="AI9" s="11">
        <v>106.18456943720182</v>
      </c>
      <c r="AJ9" s="11">
        <v>106.96729696827934</v>
      </c>
      <c r="AK9" s="11">
        <v>107.74135782564134</v>
      </c>
      <c r="AL9" s="11">
        <v>108.43641896698382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19.287813653890975</v>
      </c>
      <c r="N10" s="11">
        <v>18.317587661248247</v>
      </c>
      <c r="O10" s="11">
        <v>19.340242199141819</v>
      </c>
      <c r="P10" s="11">
        <v>19.941748971712652</v>
      </c>
      <c r="Q10" s="11">
        <v>20.614376499118251</v>
      </c>
      <c r="R10" s="11">
        <v>21.266256191749825</v>
      </c>
      <c r="S10" s="11">
        <v>22.223419969780487</v>
      </c>
      <c r="T10" s="11">
        <v>22.18268785300209</v>
      </c>
      <c r="U10" s="11">
        <v>23.124762821229158</v>
      </c>
      <c r="V10" s="11">
        <v>21.910656567736943</v>
      </c>
      <c r="W10" s="11">
        <v>21.989939899838447</v>
      </c>
      <c r="X10" s="11">
        <v>23.880521845415675</v>
      </c>
      <c r="Y10" s="11">
        <v>23.254640437964099</v>
      </c>
      <c r="Z10" s="11">
        <v>23.66767192659352</v>
      </c>
      <c r="AA10" s="11">
        <v>24.121253941215695</v>
      </c>
      <c r="AB10" s="11">
        <v>24.529760005756142</v>
      </c>
      <c r="AC10" s="11">
        <v>24.936001224181066</v>
      </c>
      <c r="AD10" s="11">
        <v>25.349778744724535</v>
      </c>
      <c r="AE10">
        <v>25.764767889645348</v>
      </c>
      <c r="AF10">
        <v>26.187161192277255</v>
      </c>
      <c r="AG10">
        <v>26.637603210979659</v>
      </c>
      <c r="AH10">
        <v>27.102898123044387</v>
      </c>
      <c r="AI10" s="11">
        <v>27.571116778919549</v>
      </c>
      <c r="AJ10" s="11">
        <v>28.052014391894254</v>
      </c>
      <c r="AK10" s="11">
        <v>28.549465940446225</v>
      </c>
      <c r="AL10" s="11">
        <v>28.997365236792497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23.141804029948531</v>
      </c>
      <c r="N11" s="11">
        <v>21.619006845963565</v>
      </c>
      <c r="O11" s="11">
        <v>22.219849372922013</v>
      </c>
      <c r="P11" s="11">
        <v>22.968699182629528</v>
      </c>
      <c r="Q11" s="11">
        <v>22.136641292514955</v>
      </c>
      <c r="R11" s="11">
        <v>23.637730827340079</v>
      </c>
      <c r="S11" s="11">
        <v>23.143533470196356</v>
      </c>
      <c r="T11" s="11">
        <v>22.957563596531983</v>
      </c>
      <c r="U11" s="11">
        <v>23.304455752102694</v>
      </c>
      <c r="V11" s="11">
        <v>22.429851975075227</v>
      </c>
      <c r="W11" s="11">
        <v>21.925537568723904</v>
      </c>
      <c r="X11" s="11">
        <v>23.198184468593283</v>
      </c>
      <c r="Y11" s="11">
        <v>22.604506018127552</v>
      </c>
      <c r="Z11" s="11">
        <v>22.802175488569763</v>
      </c>
      <c r="AA11" s="11">
        <v>23.055173103259293</v>
      </c>
      <c r="AB11" s="11">
        <v>23.264162885815601</v>
      </c>
      <c r="AC11" s="11">
        <v>23.467654860180701</v>
      </c>
      <c r="AD11" s="11">
        <v>23.682999982968937</v>
      </c>
      <c r="AE11">
        <v>23.943657938763963</v>
      </c>
      <c r="AF11">
        <v>24.219461749635787</v>
      </c>
      <c r="AG11">
        <v>24.516680866557195</v>
      </c>
      <c r="AH11">
        <v>24.836439540634384</v>
      </c>
      <c r="AI11" s="11">
        <v>25.171446244932817</v>
      </c>
      <c r="AJ11" s="11">
        <v>25.519158565255033</v>
      </c>
      <c r="AK11" s="11">
        <v>25.868853530630638</v>
      </c>
      <c r="AL11" s="11">
        <v>26.196425962999182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58.861879524120887</v>
      </c>
      <c r="N12" s="11">
        <v>57.884726788516915</v>
      </c>
      <c r="O12" s="11">
        <v>64.01088372187418</v>
      </c>
      <c r="P12" s="11">
        <v>67.240750841608985</v>
      </c>
      <c r="Q12" s="11">
        <v>68.623585393906367</v>
      </c>
      <c r="R12" s="11">
        <v>72.616552329462465</v>
      </c>
      <c r="S12" s="11">
        <v>76.022317505376506</v>
      </c>
      <c r="T12" s="11">
        <v>76.99411317334507</v>
      </c>
      <c r="U12" s="11">
        <v>79.860807349395941</v>
      </c>
      <c r="V12" s="11">
        <v>77.470219037657344</v>
      </c>
      <c r="W12" s="11">
        <v>79.175420964125479</v>
      </c>
      <c r="X12" s="11">
        <v>83.774195462989439</v>
      </c>
      <c r="Y12" s="11">
        <v>83.517538187360145</v>
      </c>
      <c r="Z12" s="11">
        <v>85.278893141668419</v>
      </c>
      <c r="AA12" s="11">
        <v>87.187066382135839</v>
      </c>
      <c r="AB12" s="11">
        <v>88.932694119749485</v>
      </c>
      <c r="AC12" s="11">
        <v>90.589360302323868</v>
      </c>
      <c r="AD12" s="11">
        <v>92.213606249503513</v>
      </c>
      <c r="AE12">
        <v>93.822910349732879</v>
      </c>
      <c r="AF12">
        <v>95.433389048940811</v>
      </c>
      <c r="AG12">
        <v>97.076878240719225</v>
      </c>
      <c r="AH12">
        <v>98.703369774641601</v>
      </c>
      <c r="AI12">
        <v>100.34209538247441</v>
      </c>
      <c r="AJ12">
        <v>101.99109876568909</v>
      </c>
      <c r="AK12">
        <v>103.62074926167452</v>
      </c>
      <c r="AL12">
        <v>105.17334230010141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26.049988637015367</v>
      </c>
      <c r="N13" s="11">
        <v>26.53097611965066</v>
      </c>
      <c r="O13" s="11">
        <v>25.292380318564774</v>
      </c>
      <c r="P13" s="11">
        <v>28.567806570403839</v>
      </c>
      <c r="Q13" s="11">
        <v>28.548749517997379</v>
      </c>
      <c r="R13" s="11">
        <v>34.243291609620982</v>
      </c>
      <c r="S13" s="11">
        <v>35.389244948206589</v>
      </c>
      <c r="T13" s="11">
        <v>36.515551026348973</v>
      </c>
      <c r="U13" s="11">
        <v>43.449742417498229</v>
      </c>
      <c r="V13" s="11">
        <v>40.761270062384071</v>
      </c>
      <c r="W13" s="11">
        <v>38.985644824403565</v>
      </c>
      <c r="X13" s="11">
        <v>48.229176768006504</v>
      </c>
      <c r="Y13" s="11">
        <v>46.986348019791031</v>
      </c>
      <c r="Z13" s="11">
        <v>49.100349866710133</v>
      </c>
      <c r="AA13" s="11">
        <v>51.304378599249326</v>
      </c>
      <c r="AB13" s="11">
        <v>53.399068300583913</v>
      </c>
      <c r="AC13" s="11">
        <v>55.438772297175774</v>
      </c>
      <c r="AD13" s="11">
        <v>57.457525680662606</v>
      </c>
      <c r="AE13">
        <v>59.461430295054036</v>
      </c>
      <c r="AF13">
        <v>61.453816608058233</v>
      </c>
      <c r="AG13">
        <v>63.457621118500377</v>
      </c>
      <c r="AH13">
        <v>65.445898322512036</v>
      </c>
      <c r="AI13">
        <v>67.420740858312811</v>
      </c>
      <c r="AJ13">
        <v>69.381734773712083</v>
      </c>
      <c r="AK13">
        <v>71.316024135766114</v>
      </c>
      <c r="AL13">
        <v>73.169545474896609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3.6466389993163353</v>
      </c>
      <c r="N14" s="11">
        <v>3.8693726255521215</v>
      </c>
      <c r="O14" s="11">
        <v>3.7539691775955406</v>
      </c>
      <c r="P14" s="11">
        <v>4.1815740557873209</v>
      </c>
      <c r="Q14" s="11">
        <v>4.1367758148696456</v>
      </c>
      <c r="R14" s="11">
        <v>5.0797710310625837</v>
      </c>
      <c r="S14" s="11">
        <v>4.970571604386512</v>
      </c>
      <c r="T14" s="11">
        <v>5.1799764066064258</v>
      </c>
      <c r="U14" s="11">
        <v>6.2049876957341485</v>
      </c>
      <c r="V14" s="11">
        <v>5.8230734067283896</v>
      </c>
      <c r="W14" s="11">
        <v>5.5691756280762608</v>
      </c>
      <c r="X14" s="11">
        <v>6.8483966833088656</v>
      </c>
      <c r="Y14" s="11">
        <v>6.6744464222935393</v>
      </c>
      <c r="Z14" s="11">
        <v>6.9627804424390503</v>
      </c>
      <c r="AA14" s="11">
        <v>7.2610632751368396</v>
      </c>
      <c r="AB14" s="11">
        <v>7.5426754397477138</v>
      </c>
      <c r="AC14" s="11">
        <v>7.8162170428576117</v>
      </c>
      <c r="AD14" s="11">
        <v>8.0850288241727259</v>
      </c>
      <c r="AE14">
        <v>8.3566851847910897</v>
      </c>
      <c r="AF14">
        <v>8.6254607089062194</v>
      </c>
      <c r="AG14">
        <v>8.8961531775599507</v>
      </c>
      <c r="AH14">
        <v>9.1638289192986786</v>
      </c>
      <c r="AI14">
        <v>9.4305044471382917</v>
      </c>
      <c r="AJ14">
        <v>9.6928767766065942</v>
      </c>
      <c r="AK14">
        <v>9.954268751485154</v>
      </c>
      <c r="AL14">
        <v>10.207162874768548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York and North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York and North Yorkshire</v>
      </c>
      <c r="W1" s="203" t="str">
        <f>CONCATENATE("Shift-share Figure 1: Levels of Employment, ",C4," - ",F40,", ",Info!B5)</f>
        <v>Shift-share Figure 1: Levels of Employment, 2015 - 2035, York and North Yorkshire</v>
      </c>
      <c r="AK1" s="203" t="str">
        <f>CONCATENATE("Shift-share Figure 1.1: Net Changes, ",C4,"-",F40,", ",Info!B5)</f>
        <v>Shift-share Figure 1.1: Net Changes, 2015-2035, York and North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24.523954185559763</v>
      </c>
      <c r="C8" s="141">
        <f t="shared" ref="C8:C33" si="0">B8/B$35*100</f>
        <v>5.4201375117269528</v>
      </c>
      <c r="E8" s="151">
        <v>29.620923152537905</v>
      </c>
      <c r="F8" s="141">
        <f t="shared" ref="F8:F33" si="1">E8/E$35*100</f>
        <v>6.6904408173146246</v>
      </c>
      <c r="H8" s="151">
        <f>E8-B8</f>
        <v>5.0969689669781424</v>
      </c>
      <c r="I8" s="141">
        <f>IF(B8&lt;&gt;0,((E8/B8)-1)*100,0)</f>
        <v>20.783634353628621</v>
      </c>
      <c r="K8" s="207">
        <f t="shared" ref="K8:K33" si="2">(($E$35/$B$35)-1)*B8</f>
        <v>-0.52710837301544156</v>
      </c>
      <c r="L8" s="141">
        <f>IF(B8&lt;&gt;0,K8/B8*100,0)</f>
        <v>-2.1493612695044684</v>
      </c>
      <c r="N8" s="151">
        <f>H8-(K8+Q8)</f>
        <v>5.27508216362056</v>
      </c>
      <c r="O8" s="141">
        <f>IF(B8&lt;&gt;0,N8/B8*100,0)</f>
        <v>21.509916890672727</v>
      </c>
      <c r="Q8" s="151">
        <v>0.34899517637302352</v>
      </c>
      <c r="R8" s="141">
        <f>IF(B8&lt;&gt;0,Q8/B8*100,0)</f>
        <v>1.4230787324603609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15.536789549843844</v>
      </c>
      <c r="C9" s="141">
        <f t="shared" si="0"/>
        <v>3.4338481964911476</v>
      </c>
      <c r="E9" s="151">
        <v>15.961204425249392</v>
      </c>
      <c r="F9" s="141">
        <f t="shared" si="1"/>
        <v>3.6051372548475706</v>
      </c>
      <c r="H9" s="151">
        <f t="shared" ref="H9:H32" si="3">E9-B9</f>
        <v>0.42441487540554768</v>
      </c>
      <c r="I9" s="141">
        <f t="shared" ref="I9:I32" si="4">IF(B9&lt;&gt;0,((E9/B9)-1)*100,0)</f>
        <v>2.7316767987618951</v>
      </c>
      <c r="K9" s="207">
        <f t="shared" si="2"/>
        <v>-0.33394173710876124</v>
      </c>
      <c r="L9" s="141">
        <f t="shared" ref="L9:L32" si="5">IF(B9&lt;&gt;0,K9/B9*100,0)</f>
        <v>-2.1493612695044684</v>
      </c>
      <c r="N9" s="151">
        <f t="shared" ref="N9:N31" si="6">H9-(K9+Q9)</f>
        <v>0.95406838366768842</v>
      </c>
      <c r="O9" s="141">
        <f>IF(B9&lt;&gt;0,N9/B9*100,0)</f>
        <v>6.1407048129661863</v>
      </c>
      <c r="Q9" s="151">
        <v>-0.19571177115337948</v>
      </c>
      <c r="R9" s="141">
        <f>IF(B9&lt;&gt;0,Q9/B9*100,0)</f>
        <v>-1.2596667446998182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17.560076443707022</v>
      </c>
      <c r="C10" s="141">
        <f t="shared" si="0"/>
        <v>3.8810229509143404</v>
      </c>
      <c r="E10" s="151">
        <v>21.147604743448646</v>
      </c>
      <c r="F10" s="141">
        <f t="shared" si="1"/>
        <v>4.776582999638304</v>
      </c>
      <c r="H10" s="151">
        <f t="shared" si="3"/>
        <v>3.5875282997416242</v>
      </c>
      <c r="I10" s="141">
        <f t="shared" si="4"/>
        <v>20.430026664418556</v>
      </c>
      <c r="K10" s="207">
        <f t="shared" si="2"/>
        <v>-0.37742948197641635</v>
      </c>
      <c r="L10" s="141">
        <f t="shared" si="5"/>
        <v>-2.1493612695044684</v>
      </c>
      <c r="N10" s="151">
        <f t="shared" si="6"/>
        <v>3.4422952407615401</v>
      </c>
      <c r="O10" s="141">
        <f t="shared" ref="O10:O32" si="7">IF(B10&lt;&gt;0,N10/B10*100,0)</f>
        <v>19.602962730809466</v>
      </c>
      <c r="Q10" s="151">
        <v>0.52266254095650067</v>
      </c>
      <c r="R10" s="141">
        <f t="shared" ref="R10:R32" si="8">IF(B10&lt;&gt;0,Q10/B10*100,0)</f>
        <v>2.9764252031135459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17.021244909325901</v>
      </c>
      <c r="C11" s="141">
        <f t="shared" si="0"/>
        <v>3.7619336315532652</v>
      </c>
      <c r="E11" s="151">
        <v>18.453387906795506</v>
      </c>
      <c r="F11" s="141">
        <f t="shared" si="1"/>
        <v>4.168043616790067</v>
      </c>
      <c r="H11" s="151">
        <f>E11-B11</f>
        <v>1.4321429974696045</v>
      </c>
      <c r="I11" s="141">
        <f>IF(B11&lt;&gt;0,((E11/B11)-1)*100,0)</f>
        <v>8.4138557731751931</v>
      </c>
      <c r="K11" s="207">
        <f t="shared" si="2"/>
        <v>-0.36584804566855189</v>
      </c>
      <c r="L11" s="141">
        <f t="shared" si="5"/>
        <v>-2.1493612695044684</v>
      </c>
      <c r="N11" s="151">
        <f t="shared" si="6"/>
        <v>1.9217655899244124</v>
      </c>
      <c r="O11" s="141">
        <f t="shared" si="7"/>
        <v>11.290393858744617</v>
      </c>
      <c r="Q11" s="151">
        <v>-0.12377454678625602</v>
      </c>
      <c r="R11" s="141">
        <f>IF(B11&lt;&gt;0,Q11/B11*100,0)</f>
        <v>-0.72717681606496498</v>
      </c>
      <c r="T11" s="136"/>
    </row>
    <row r="12" spans="1:97" x14ac:dyDescent="0.2">
      <c r="A12" s="10" t="str">
        <f>name!$D8</f>
        <v>23 Teaching and other educational professionals</v>
      </c>
      <c r="B12" s="151">
        <v>18.80908140845515</v>
      </c>
      <c r="C12" s="141">
        <f t="shared" si="0"/>
        <v>4.1570705495414302</v>
      </c>
      <c r="E12" s="151">
        <v>19.5026520663688</v>
      </c>
      <c r="F12" s="141">
        <f t="shared" si="1"/>
        <v>4.405039598488667</v>
      </c>
      <c r="H12" s="151">
        <f t="shared" si="3"/>
        <v>0.69357065791365002</v>
      </c>
      <c r="I12" s="141">
        <f t="shared" si="4"/>
        <v>3.6874244034154291</v>
      </c>
      <c r="K12" s="207">
        <f t="shared" si="2"/>
        <v>-0.40427511094290053</v>
      </c>
      <c r="L12" s="141">
        <f t="shared" si="5"/>
        <v>-2.1493612695044684</v>
      </c>
      <c r="N12" s="151">
        <f t="shared" si="6"/>
        <v>2.2905790986274646</v>
      </c>
      <c r="O12" s="141">
        <f t="shared" si="7"/>
        <v>12.178048724898348</v>
      </c>
      <c r="Q12" s="151">
        <v>-1.192733329770914</v>
      </c>
      <c r="R12" s="141">
        <f t="shared" si="8"/>
        <v>-6.3412630519784488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21.69471112887231</v>
      </c>
      <c r="C13" s="141">
        <f t="shared" si="0"/>
        <v>4.7948351520294192</v>
      </c>
      <c r="E13" s="151">
        <v>28.195245584208109</v>
      </c>
      <c r="F13" s="141">
        <f t="shared" si="1"/>
        <v>6.3684248103737238</v>
      </c>
      <c r="H13" s="151">
        <f t="shared" si="3"/>
        <v>6.5005344553357993</v>
      </c>
      <c r="I13" s="141">
        <f t="shared" si="4"/>
        <v>29.963682930465897</v>
      </c>
      <c r="K13" s="207">
        <f t="shared" si="2"/>
        <v>-0.46629771853485708</v>
      </c>
      <c r="L13" s="141">
        <f t="shared" si="5"/>
        <v>-2.1493612695044684</v>
      </c>
      <c r="N13" s="151">
        <f>H13-(K13+Q13)</f>
        <v>5.7450026308190587</v>
      </c>
      <c r="O13" s="141">
        <f>IF(B13&lt;&gt;0,N13/B13*100,0)</f>
        <v>26.48112065974157</v>
      </c>
      <c r="Q13" s="151">
        <v>1.221829543051598</v>
      </c>
      <c r="R13" s="141">
        <f t="shared" si="8"/>
        <v>5.6319235402288053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7.0851618352805179</v>
      </c>
      <c r="C14" s="141">
        <f t="shared" si="0"/>
        <v>1.5659200449278432</v>
      </c>
      <c r="E14" s="151">
        <v>8.9682746195598764</v>
      </c>
      <c r="F14" s="141">
        <f t="shared" si="1"/>
        <v>2.0256529570871686</v>
      </c>
      <c r="H14" s="151">
        <f t="shared" si="3"/>
        <v>1.8831127842793585</v>
      </c>
      <c r="I14" s="141">
        <f t="shared" si="4"/>
        <v>26.578260709620082</v>
      </c>
      <c r="K14" s="207">
        <f t="shared" si="2"/>
        <v>-0.15228572436923143</v>
      </c>
      <c r="L14" s="141">
        <f>IF(B14&lt;&gt;0,K14/B14*100,0)</f>
        <v>-2.1493612695044684</v>
      </c>
      <c r="N14" s="151">
        <f t="shared" si="6"/>
        <v>1.7831649781962677</v>
      </c>
      <c r="O14" s="141">
        <f t="shared" si="7"/>
        <v>25.167597009810123</v>
      </c>
      <c r="Q14" s="151">
        <v>0.25223353045232211</v>
      </c>
      <c r="R14" s="141">
        <f t="shared" si="8"/>
        <v>3.5600249693144184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7.1571822010121524</v>
      </c>
      <c r="C15" s="141">
        <f t="shared" si="0"/>
        <v>1.5818375549246682</v>
      </c>
      <c r="E15" s="151">
        <v>7.7617183914654584</v>
      </c>
      <c r="F15" s="141">
        <f t="shared" si="1"/>
        <v>1.7531296128531646</v>
      </c>
      <c r="H15" s="151">
        <f t="shared" si="3"/>
        <v>0.60453619045330598</v>
      </c>
      <c r="I15" s="141">
        <f t="shared" si="4"/>
        <v>8.4465670074434396</v>
      </c>
      <c r="K15" s="207">
        <f t="shared" si="2"/>
        <v>-0.15383370221642265</v>
      </c>
      <c r="L15" s="141">
        <f t="shared" si="5"/>
        <v>-2.1493612695044684</v>
      </c>
      <c r="N15" s="151">
        <f t="shared" si="6"/>
        <v>0.83895328112862388</v>
      </c>
      <c r="O15" s="141">
        <f t="shared" si="7"/>
        <v>11.721837694867974</v>
      </c>
      <c r="Q15" s="151">
        <v>-8.0583388458895233E-2</v>
      </c>
      <c r="R15" s="141">
        <f t="shared" si="8"/>
        <v>-1.1259094179200764</v>
      </c>
      <c r="T15" s="11"/>
    </row>
    <row r="16" spans="1:97" x14ac:dyDescent="0.2">
      <c r="A16" s="10" t="str">
        <f>name!$D12</f>
        <v>33 Protective service occupations</v>
      </c>
      <c r="B16" s="151">
        <v>4.2968714514617661</v>
      </c>
      <c r="C16" s="141">
        <f t="shared" si="0"/>
        <v>0.94966879977495622</v>
      </c>
      <c r="E16" s="151">
        <v>4.9786204526087339</v>
      </c>
      <c r="F16" s="141">
        <f t="shared" si="1"/>
        <v>1.1245147667586104</v>
      </c>
      <c r="H16" s="151">
        <f t="shared" si="3"/>
        <v>0.68174900114696779</v>
      </c>
      <c r="I16" s="141">
        <f t="shared" si="4"/>
        <v>15.866171675092611</v>
      </c>
      <c r="K16" s="207">
        <f t="shared" si="2"/>
        <v>-9.2355290778113691E-2</v>
      </c>
      <c r="L16" s="141">
        <f t="shared" si="5"/>
        <v>-2.1493612695044684</v>
      </c>
      <c r="N16" s="151">
        <f t="shared" si="6"/>
        <v>0.24326913994838106</v>
      </c>
      <c r="O16" s="141">
        <f t="shared" si="7"/>
        <v>5.661541023425837</v>
      </c>
      <c r="Q16" s="151">
        <v>0.53083515197670039</v>
      </c>
      <c r="R16" s="141">
        <f t="shared" si="8"/>
        <v>12.35399192117125</v>
      </c>
      <c r="T16" s="11"/>
    </row>
    <row r="17" spans="1:20" x14ac:dyDescent="0.2">
      <c r="A17" s="10" t="str">
        <f>name!$D13</f>
        <v>34 Culture, media and sports occupations</v>
      </c>
      <c r="B17" s="151">
        <v>5.8970737793840557</v>
      </c>
      <c r="C17" s="141">
        <f t="shared" si="0"/>
        <v>1.3033359367422659</v>
      </c>
      <c r="E17" s="151">
        <v>7.0556706035925316</v>
      </c>
      <c r="F17" s="141">
        <f t="shared" si="1"/>
        <v>1.5936554832106185</v>
      </c>
      <c r="H17" s="151">
        <f t="shared" si="3"/>
        <v>1.1585968242084759</v>
      </c>
      <c r="I17" s="141">
        <f t="shared" si="4"/>
        <v>19.646978612661869</v>
      </c>
      <c r="K17" s="207">
        <f t="shared" si="2"/>
        <v>-0.12674941984818427</v>
      </c>
      <c r="L17" s="141">
        <f t="shared" si="5"/>
        <v>-2.1493612695044684</v>
      </c>
      <c r="N17" s="151">
        <f t="shared" si="6"/>
        <v>1.1194751012704942</v>
      </c>
      <c r="O17" s="141">
        <f t="shared" si="7"/>
        <v>18.983569532131959</v>
      </c>
      <c r="Q17" s="151">
        <v>0.16587114278616599</v>
      </c>
      <c r="R17" s="141">
        <f t="shared" si="8"/>
        <v>2.8127703500343704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22.332402702294488</v>
      </c>
      <c r="C18" s="141">
        <f t="shared" si="0"/>
        <v>4.9357739252739457</v>
      </c>
      <c r="E18" s="151">
        <v>24.693244958650428</v>
      </c>
      <c r="F18" s="141">
        <f t="shared" si="1"/>
        <v>5.5774323147369032</v>
      </c>
      <c r="H18" s="151">
        <f t="shared" si="3"/>
        <v>2.3608422563559408</v>
      </c>
      <c r="I18" s="141">
        <f t="shared" si="4"/>
        <v>10.571375985949704</v>
      </c>
      <c r="K18" s="207">
        <f t="shared" si="2"/>
        <v>-0.48000401423288702</v>
      </c>
      <c r="L18" s="141">
        <f t="shared" si="5"/>
        <v>-2.1493612695044684</v>
      </c>
      <c r="N18" s="151">
        <f t="shared" si="6"/>
        <v>2.4579496481351084</v>
      </c>
      <c r="O18" s="141">
        <f t="shared" si="7"/>
        <v>11.00620332214667</v>
      </c>
      <c r="Q18" s="151">
        <v>0.3828966224537193</v>
      </c>
      <c r="R18" s="141">
        <f t="shared" si="8"/>
        <v>1.7145339333074965</v>
      </c>
      <c r="T18" s="11"/>
    </row>
    <row r="19" spans="1:20" x14ac:dyDescent="0.2">
      <c r="A19" s="10" t="str">
        <f>name!$D15</f>
        <v>41 Administrative occupations</v>
      </c>
      <c r="B19" s="151">
        <v>44.282109684996286</v>
      </c>
      <c r="C19" s="141">
        <f t="shared" si="0"/>
        <v>9.7869667340751221</v>
      </c>
      <c r="E19" s="151">
        <v>44.589995660364096</v>
      </c>
      <c r="F19" s="141">
        <f t="shared" si="1"/>
        <v>10.071486478449659</v>
      </c>
      <c r="H19" s="151">
        <f t="shared" si="3"/>
        <v>0.30788597536781026</v>
      </c>
      <c r="I19" s="141">
        <f t="shared" si="4"/>
        <v>0.69528298800118904</v>
      </c>
      <c r="K19" s="207">
        <f t="shared" si="2"/>
        <v>-0.95178251488879728</v>
      </c>
      <c r="L19" s="141">
        <f t="shared" si="5"/>
        <v>-2.1493612695044684</v>
      </c>
      <c r="N19" s="151">
        <f t="shared" si="6"/>
        <v>-0.3863826487036488</v>
      </c>
      <c r="O19" s="141">
        <f t="shared" si="7"/>
        <v>-0.8725479690380773</v>
      </c>
      <c r="Q19" s="151">
        <v>1.6460511389602563</v>
      </c>
      <c r="R19" s="141">
        <f t="shared" si="8"/>
        <v>3.717192226543744</v>
      </c>
      <c r="T19" s="11"/>
    </row>
    <row r="20" spans="1:20" x14ac:dyDescent="0.2">
      <c r="A20" s="10" t="str">
        <f>name!$D16</f>
        <v>42 Secretarial and related occupations</v>
      </c>
      <c r="B20" s="151">
        <v>11.295198180003263</v>
      </c>
      <c r="C20" s="141">
        <f t="shared" si="0"/>
        <v>2.4963970693549187</v>
      </c>
      <c r="E20" s="151">
        <v>9.6682898206248993</v>
      </c>
      <c r="F20" s="141">
        <f t="shared" si="1"/>
        <v>2.1837645139021986</v>
      </c>
      <c r="H20" s="151">
        <f t="shared" si="3"/>
        <v>-1.6269083593783638</v>
      </c>
      <c r="I20" s="141">
        <f t="shared" si="4"/>
        <v>-14.403539747169747</v>
      </c>
      <c r="K20" s="207">
        <f t="shared" si="2"/>
        <v>-0.24277461499476374</v>
      </c>
      <c r="L20" s="141">
        <f t="shared" si="5"/>
        <v>-2.1493612695044684</v>
      </c>
      <c r="N20" s="151">
        <f t="shared" si="6"/>
        <v>-1.7059773503753701</v>
      </c>
      <c r="O20" s="141">
        <f t="shared" si="7"/>
        <v>-15.103562798885548</v>
      </c>
      <c r="Q20" s="151">
        <v>0.32184360599177003</v>
      </c>
      <c r="R20" s="141">
        <f t="shared" si="8"/>
        <v>2.8493843212202679</v>
      </c>
      <c r="T20" s="11"/>
    </row>
    <row r="21" spans="1:20" x14ac:dyDescent="0.2">
      <c r="A21" s="10" t="str">
        <f>name!$D17</f>
        <v>51 Skilled agricultural and related trades</v>
      </c>
      <c r="B21" s="151">
        <v>8.7073931390147798</v>
      </c>
      <c r="C21" s="141">
        <f t="shared" si="0"/>
        <v>1.9244558942259606</v>
      </c>
      <c r="E21" s="151">
        <v>6.2957683762853529</v>
      </c>
      <c r="F21" s="141">
        <f t="shared" si="1"/>
        <v>1.4220173187765486</v>
      </c>
      <c r="H21" s="151">
        <f t="shared" si="3"/>
        <v>-2.4116247627294269</v>
      </c>
      <c r="I21" s="141">
        <f t="shared" si="4"/>
        <v>-27.696288937773815</v>
      </c>
      <c r="K21" s="207">
        <f t="shared" si="2"/>
        <v>-0.18715333571347306</v>
      </c>
      <c r="L21" s="141">
        <f t="shared" si="5"/>
        <v>-2.1493612695044684</v>
      </c>
      <c r="N21" s="151">
        <f t="shared" si="6"/>
        <v>-0.54908446967667568</v>
      </c>
      <c r="O21" s="141">
        <f t="shared" si="7"/>
        <v>-6.3059570288198019</v>
      </c>
      <c r="Q21" s="151">
        <v>-1.6753869573392781</v>
      </c>
      <c r="R21" s="141">
        <f t="shared" si="8"/>
        <v>-19.240970639449547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15.915989995387211</v>
      </c>
      <c r="C22" s="141">
        <f t="shared" si="0"/>
        <v>3.5176568084222279</v>
      </c>
      <c r="E22" s="151">
        <v>13.845154770555379</v>
      </c>
      <c r="F22" s="141">
        <f t="shared" si="1"/>
        <v>3.1271877693327559</v>
      </c>
      <c r="H22" s="151">
        <f t="shared" si="3"/>
        <v>-2.070835224831832</v>
      </c>
      <c r="I22" s="141">
        <f t="shared" si="4"/>
        <v>-13.011036231060736</v>
      </c>
      <c r="K22" s="207">
        <f t="shared" si="2"/>
        <v>-0.34209212461905875</v>
      </c>
      <c r="L22" s="141">
        <f t="shared" si="5"/>
        <v>-2.1493612695044684</v>
      </c>
      <c r="N22" s="151">
        <f t="shared" si="6"/>
        <v>-1.6433816006771962</v>
      </c>
      <c r="O22" s="141">
        <f t="shared" si="7"/>
        <v>-10.325349545667487</v>
      </c>
      <c r="Q22" s="151">
        <v>-8.5361499535577201E-2</v>
      </c>
      <c r="R22" s="141">
        <f t="shared" si="8"/>
        <v>-0.5363254158887808</v>
      </c>
      <c r="T22" s="11"/>
    </row>
    <row r="23" spans="1:20" x14ac:dyDescent="0.2">
      <c r="A23" s="10" t="str">
        <f>name!$D19</f>
        <v>53 Skilled construction and building trades</v>
      </c>
      <c r="B23" s="151">
        <v>16.551294550227681</v>
      </c>
      <c r="C23" s="141">
        <f t="shared" si="0"/>
        <v>3.6580680171126025</v>
      </c>
      <c r="E23" s="151">
        <v>13.190411001333899</v>
      </c>
      <c r="F23" s="141">
        <f t="shared" si="1"/>
        <v>2.9793016141334885</v>
      </c>
      <c r="H23" s="151">
        <f t="shared" si="3"/>
        <v>-3.3608835488937814</v>
      </c>
      <c r="I23" s="141">
        <f t="shared" si="4"/>
        <v>-20.305865131543733</v>
      </c>
      <c r="K23" s="207">
        <f t="shared" si="2"/>
        <v>-0.35574711466419756</v>
      </c>
      <c r="L23" s="141">
        <f t="shared" si="5"/>
        <v>-2.1493612695044684</v>
      </c>
      <c r="N23" s="151">
        <f t="shared" si="6"/>
        <v>-4.5371418753804837</v>
      </c>
      <c r="O23" s="141">
        <f t="shared" si="7"/>
        <v>-27.412610304358765</v>
      </c>
      <c r="Q23" s="151">
        <v>1.5320054411509001</v>
      </c>
      <c r="R23" s="141">
        <f t="shared" si="8"/>
        <v>9.2561064423194956</v>
      </c>
      <c r="T23" s="11"/>
    </row>
    <row r="24" spans="1:20" x14ac:dyDescent="0.2">
      <c r="A24" s="10" t="str">
        <f>name!$D20</f>
        <v>54 Textiles, printing and other skilled trades</v>
      </c>
      <c r="B24" s="151">
        <v>11.311507400557058</v>
      </c>
      <c r="C24" s="141">
        <f t="shared" si="0"/>
        <v>2.5000016356268091</v>
      </c>
      <c r="E24" s="151">
        <v>9.1478110018597807</v>
      </c>
      <c r="F24" s="141">
        <f t="shared" si="1"/>
        <v>2.0662046149185813</v>
      </c>
      <c r="H24" s="151">
        <f t="shared" si="3"/>
        <v>-2.1636963986972777</v>
      </c>
      <c r="I24" s="141">
        <f t="shared" si="4"/>
        <v>-19.128276383311405</v>
      </c>
      <c r="K24" s="207">
        <f t="shared" si="2"/>
        <v>-0.24312515906470508</v>
      </c>
      <c r="L24" s="141">
        <f t="shared" si="5"/>
        <v>-2.1493612695044684</v>
      </c>
      <c r="N24" s="151">
        <f t="shared" si="6"/>
        <v>-1.5995665488887481</v>
      </c>
      <c r="O24" s="141">
        <f t="shared" si="7"/>
        <v>-14.141055583891267</v>
      </c>
      <c r="Q24" s="151">
        <v>-0.32100469074382465</v>
      </c>
      <c r="R24" s="141">
        <f t="shared" si="8"/>
        <v>-2.837859529915669</v>
      </c>
      <c r="T24" s="11"/>
    </row>
    <row r="25" spans="1:20" x14ac:dyDescent="0.2">
      <c r="A25" s="10" t="str">
        <f>name!$D21</f>
        <v>61 Caring personal service occupations</v>
      </c>
      <c r="B25" s="151">
        <v>33.664285785010208</v>
      </c>
      <c r="C25" s="141">
        <f t="shared" si="0"/>
        <v>7.4402788721677524</v>
      </c>
      <c r="E25" s="151">
        <v>30.620717023532396</v>
      </c>
      <c r="F25" s="141">
        <f t="shared" si="1"/>
        <v>6.9162630068850204</v>
      </c>
      <c r="H25" s="151">
        <f t="shared" si="3"/>
        <v>-3.0435687614778111</v>
      </c>
      <c r="I25" s="141">
        <f t="shared" si="4"/>
        <v>-9.0409426206601076</v>
      </c>
      <c r="K25" s="207">
        <f t="shared" si="2"/>
        <v>-0.72356712031830772</v>
      </c>
      <c r="L25" s="141">
        <f t="shared" si="5"/>
        <v>-2.1493612695044684</v>
      </c>
      <c r="N25" s="151">
        <f t="shared" si="6"/>
        <v>-1.1741286713929053</v>
      </c>
      <c r="O25" s="141">
        <f t="shared" si="7"/>
        <v>-3.4877575567508785</v>
      </c>
      <c r="Q25" s="151">
        <v>-1.1458729697665981</v>
      </c>
      <c r="R25" s="141">
        <f t="shared" si="8"/>
        <v>-3.4038237944047642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10.791936736667727</v>
      </c>
      <c r="C26" s="141">
        <f t="shared" si="0"/>
        <v>2.3851692385332912</v>
      </c>
      <c r="E26" s="151">
        <v>10.759783253529006</v>
      </c>
      <c r="F26" s="141">
        <f t="shared" si="1"/>
        <v>2.4302987686830737</v>
      </c>
      <c r="H26" s="151">
        <f t="shared" si="3"/>
        <v>-3.2153483138721128E-2</v>
      </c>
      <c r="I26" s="141">
        <f t="shared" si="4"/>
        <v>-0.29793987792268162</v>
      </c>
      <c r="K26" s="207">
        <f t="shared" si="2"/>
        <v>-0.23195770844736055</v>
      </c>
      <c r="L26" s="141">
        <f t="shared" si="5"/>
        <v>-2.1493612695044684</v>
      </c>
      <c r="N26" s="151">
        <f t="shared" si="6"/>
        <v>-0.70882201752369001</v>
      </c>
      <c r="O26" s="141">
        <f t="shared" si="7"/>
        <v>-6.5680705402518509</v>
      </c>
      <c r="Q26" s="151">
        <v>0.9086262428323294</v>
      </c>
      <c r="R26" s="141">
        <f t="shared" si="8"/>
        <v>8.419491931833635</v>
      </c>
      <c r="T26" s="11"/>
    </row>
    <row r="27" spans="1:20" x14ac:dyDescent="0.2">
      <c r="A27" s="10" t="str">
        <f>name!$D23</f>
        <v>63 Community and civil enforcement occupations</v>
      </c>
      <c r="B27" s="151">
        <v>0.46345010188848662</v>
      </c>
      <c r="C27" s="141">
        <f t="shared" si="0"/>
        <v>0.10242896651383253</v>
      </c>
      <c r="E27" s="151">
        <v>0.50792793636239031</v>
      </c>
      <c r="F27" s="141">
        <f t="shared" si="1"/>
        <v>0.11472504689315059</v>
      </c>
      <c r="H27" s="151">
        <f t="shared" si="3"/>
        <v>4.4477834473903688E-2</v>
      </c>
      <c r="I27" s="141">
        <f t="shared" si="4"/>
        <v>9.5971139703418871</v>
      </c>
      <c r="K27" s="207">
        <f t="shared" si="2"/>
        <v>-9.9612169934701275E-3</v>
      </c>
      <c r="L27" s="141">
        <f t="shared" si="5"/>
        <v>-2.1493612695044684</v>
      </c>
      <c r="N27" s="151">
        <f t="shared" si="6"/>
        <v>3.8462964220466508E-2</v>
      </c>
      <c r="O27" s="141">
        <f t="shared" si="7"/>
        <v>8.2992676155935552</v>
      </c>
      <c r="Q27" s="151">
        <v>1.5976087246907304E-2</v>
      </c>
      <c r="R27" s="141">
        <f t="shared" si="8"/>
        <v>3.4472076242528051</v>
      </c>
      <c r="T27" s="172"/>
    </row>
    <row r="28" spans="1:20" x14ac:dyDescent="0.2">
      <c r="A28" s="10" t="str">
        <f>name!$D24</f>
        <v>71 Sales occupations</v>
      </c>
      <c r="B28" s="151">
        <v>32.622060975062318</v>
      </c>
      <c r="C28" s="141">
        <f t="shared" si="0"/>
        <v>7.2099325852146761</v>
      </c>
      <c r="E28" s="151">
        <v>29.624490012511824</v>
      </c>
      <c r="F28" s="141">
        <f t="shared" si="1"/>
        <v>6.69124645951005</v>
      </c>
      <c r="H28" s="151">
        <f t="shared" si="3"/>
        <v>-2.997570962550494</v>
      </c>
      <c r="I28" s="141">
        <f t="shared" si="4"/>
        <v>-9.188784745519186</v>
      </c>
      <c r="K28" s="207">
        <f t="shared" si="2"/>
        <v>-0.70116594391212117</v>
      </c>
      <c r="L28" s="141">
        <f t="shared" si="5"/>
        <v>-2.1493612695044684</v>
      </c>
      <c r="N28" s="151">
        <f>H28-(K28+Q28)</f>
        <v>-1.8544258116932977</v>
      </c>
      <c r="O28" s="141">
        <f t="shared" si="7"/>
        <v>-5.6845758859653266</v>
      </c>
      <c r="Q28" s="151">
        <v>-0.44197920694507514</v>
      </c>
      <c r="R28" s="141">
        <f t="shared" si="8"/>
        <v>-1.3548475900493924</v>
      </c>
      <c r="T28" s="11"/>
    </row>
    <row r="29" spans="1:20" x14ac:dyDescent="0.2">
      <c r="A29" s="10" t="str">
        <f>name!$D25</f>
        <v>72 Customer service occupations</v>
      </c>
      <c r="B29" s="151">
        <v>7.8759575350962088</v>
      </c>
      <c r="C29" s="141">
        <f t="shared" si="0"/>
        <v>1.7406969754445056</v>
      </c>
      <c r="E29" s="151">
        <v>8.3412757956852204</v>
      </c>
      <c r="F29" s="141">
        <f t="shared" si="1"/>
        <v>1.8840335179475804</v>
      </c>
      <c r="H29" s="151">
        <f t="shared" si="3"/>
        <v>0.4653182605890116</v>
      </c>
      <c r="I29" s="141">
        <f t="shared" si="4"/>
        <v>5.9080849346317299</v>
      </c>
      <c r="K29" s="207">
        <f t="shared" si="2"/>
        <v>-0.16928278086197671</v>
      </c>
      <c r="L29" s="141">
        <f t="shared" si="5"/>
        <v>-2.1493612695044684</v>
      </c>
      <c r="N29" s="151">
        <f t="shared" si="6"/>
        <v>0.69127646464647119</v>
      </c>
      <c r="O29" s="141">
        <f t="shared" si="7"/>
        <v>8.7770466202498003</v>
      </c>
      <c r="Q29" s="151">
        <v>-5.6675423195482882E-2</v>
      </c>
      <c r="R29" s="141">
        <f t="shared" si="8"/>
        <v>-0.7196004161136017</v>
      </c>
      <c r="T29" s="11"/>
    </row>
    <row r="30" spans="1:20" x14ac:dyDescent="0.2">
      <c r="A30" s="10" t="str">
        <f>name!$D26</f>
        <v>81 Process, plant and machine operatives</v>
      </c>
      <c r="B30" s="151">
        <v>17.370783669444389</v>
      </c>
      <c r="C30" s="141">
        <f t="shared" si="0"/>
        <v>3.8391865953773578</v>
      </c>
      <c r="E30" s="151">
        <v>14.724850526255604</v>
      </c>
      <c r="F30" s="141">
        <f t="shared" si="1"/>
        <v>3.3258835480040219</v>
      </c>
      <c r="H30" s="151">
        <f t="shared" si="3"/>
        <v>-2.6459331431887847</v>
      </c>
      <c r="I30" s="141">
        <f t="shared" si="4"/>
        <v>-15.232088508724239</v>
      </c>
      <c r="K30" s="207">
        <f t="shared" si="2"/>
        <v>-0.37336089640044479</v>
      </c>
      <c r="L30" s="141">
        <f t="shared" si="5"/>
        <v>-2.1493612695044684</v>
      </c>
      <c r="N30" s="151">
        <f t="shared" si="6"/>
        <v>-2.6333527871897542</v>
      </c>
      <c r="O30" s="141">
        <f t="shared" si="7"/>
        <v>-15.159666007595746</v>
      </c>
      <c r="Q30" s="151">
        <v>0.36078054040141411</v>
      </c>
      <c r="R30" s="141">
        <f t="shared" si="8"/>
        <v>2.0769387683759795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17.569413630628773</v>
      </c>
      <c r="C31" s="141">
        <f t="shared" si="0"/>
        <v>3.8830866000594031</v>
      </c>
      <c r="E31" s="151">
        <v>14.824590088535395</v>
      </c>
      <c r="F31" s="141">
        <f t="shared" si="1"/>
        <v>3.3484115980293843</v>
      </c>
      <c r="H31" s="151">
        <f t="shared" si="3"/>
        <v>-2.7448235420933784</v>
      </c>
      <c r="I31" s="141">
        <f t="shared" si="4"/>
        <v>-15.622738469247066</v>
      </c>
      <c r="K31" s="207">
        <f t="shared" si="2"/>
        <v>-0.37763017185577369</v>
      </c>
      <c r="L31" s="141">
        <f t="shared" si="5"/>
        <v>-2.1493612695044684</v>
      </c>
      <c r="N31" s="151">
        <f t="shared" si="6"/>
        <v>-1.7752878784460964</v>
      </c>
      <c r="O31" s="141">
        <f t="shared" si="7"/>
        <v>-10.104423037495318</v>
      </c>
      <c r="Q31" s="151">
        <v>-0.59190549179150831</v>
      </c>
      <c r="R31" s="141">
        <f t="shared" si="8"/>
        <v>-3.3689541622472756</v>
      </c>
      <c r="T31" s="11"/>
    </row>
    <row r="32" spans="1:20" x14ac:dyDescent="0.2">
      <c r="A32" s="10" t="str">
        <f>name!$D28</f>
        <v>91 Elementary trades and related occupations</v>
      </c>
      <c r="B32" s="151">
        <v>10.67690267769315</v>
      </c>
      <c r="C32" s="141">
        <f t="shared" si="0"/>
        <v>2.3597450996095017</v>
      </c>
      <c r="E32" s="151">
        <v>7.8344182098662181</v>
      </c>
      <c r="F32" s="141">
        <f t="shared" si="1"/>
        <v>1.7695502297912336</v>
      </c>
      <c r="H32" s="151">
        <f t="shared" si="3"/>
        <v>-2.8424844678269316</v>
      </c>
      <c r="I32" s="141">
        <f t="shared" si="4"/>
        <v>-26.622744007638353</v>
      </c>
      <c r="K32" s="207">
        <f t="shared" si="2"/>
        <v>-0.22948521093702207</v>
      </c>
      <c r="L32" s="141">
        <f t="shared" si="5"/>
        <v>-2.1493612695044684</v>
      </c>
      <c r="N32" s="151">
        <f>H32-(K32+Q32)</f>
        <v>-2.4351590890837542</v>
      </c>
      <c r="O32" s="141">
        <f t="shared" si="7"/>
        <v>-22.807729569095354</v>
      </c>
      <c r="Q32" s="151">
        <v>-0.17784016780615525</v>
      </c>
      <c r="R32" s="141">
        <f t="shared" si="8"/>
        <v>-1.6656531690385266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51.447166343125417</v>
      </c>
      <c r="C33" s="141">
        <f t="shared" si="0"/>
        <v>11.370544654361806</v>
      </c>
      <c r="E33" s="151">
        <v>42.420969618213213</v>
      </c>
      <c r="F33" s="141">
        <f t="shared" si="1"/>
        <v>9.5815712826438411</v>
      </c>
      <c r="H33" s="151">
        <f t="shared" ref="H33" si="9">E33-B33</f>
        <v>-9.0261967249122037</v>
      </c>
      <c r="I33" s="141">
        <f>IF(B33&lt;&gt;0,((E33/B33)-1)*100,0)</f>
        <v>-17.544594516075463</v>
      </c>
      <c r="K33" s="207">
        <f t="shared" si="2"/>
        <v>-1.1057854676366761</v>
      </c>
      <c r="L33" s="141">
        <f t="shared" ref="L33" si="10">IF(B33&lt;&gt;0,K33/B33*100,0)</f>
        <v>-2.1493612695044684</v>
      </c>
      <c r="N33" s="151">
        <f>H33-(K33+Q33)</f>
        <v>-5.7986339359333812</v>
      </c>
      <c r="O33" s="141">
        <f t="shared" ref="O33" si="11">IF(B33&lt;&gt;0,N33/B33*100,0)</f>
        <v>-11.271046294871825</v>
      </c>
      <c r="Q33" s="151">
        <v>-2.1217773213421469</v>
      </c>
      <c r="R33" s="141">
        <f t="shared" ref="R33" si="12">IF(B33&lt;&gt;0,Q33/B33*100,0)</f>
        <v>-4.1241869516991727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452.45999999999992</v>
      </c>
      <c r="C35" s="147">
        <f>B35/B$35*100</f>
        <v>100</v>
      </c>
      <c r="D35" s="145"/>
      <c r="E35" s="152">
        <f>SUM(E8:E33)</f>
        <v>442.73500000000001</v>
      </c>
      <c r="F35" s="147">
        <f t="shared" ref="F35" si="13">E35/E$35*100</f>
        <v>100</v>
      </c>
      <c r="G35" s="145"/>
      <c r="H35" s="152">
        <f>E35-B35</f>
        <v>-9.7249999999999091</v>
      </c>
      <c r="I35" s="147">
        <f>IF(B35&lt;&gt;0,((E35/B35)-1)*100,0)</f>
        <v>-2.1493612695044684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York and North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29.620923152537905</v>
      </c>
      <c r="C44" s="141">
        <f t="shared" ref="C44:C68" si="15">B44/B$71*100</f>
        <v>6.6904408173146246</v>
      </c>
      <c r="E44" s="151">
        <v>29.996245465980628</v>
      </c>
      <c r="F44" s="141">
        <f t="shared" ref="F44:F68" si="16">E44/E$71*100</f>
        <v>6.4960684047948316</v>
      </c>
      <c r="H44" s="151">
        <f>E44-B44</f>
        <v>0.37532231344272304</v>
      </c>
      <c r="I44" s="141">
        <f>IF(B44&gt;0,((E44/B44)-1)*100,0)</f>
        <v>1.2670851327284405</v>
      </c>
      <c r="K44" s="151">
        <f>(($E$71/$B$71)-1)*B44</f>
        <v>1.2728563654941172</v>
      </c>
      <c r="L44" s="141">
        <f>IF(B44&gt;0,K44/B44*100,0)</f>
        <v>4.2971529244356432</v>
      </c>
      <c r="N44" s="151">
        <f>H44-(K44+Q44)</f>
        <v>-0.32268957367983564</v>
      </c>
      <c r="O44" s="141">
        <f>IF(B44&gt;0,N44/B44*100,0)</f>
        <v>-1.0893974236322468</v>
      </c>
      <c r="Q44" s="151">
        <v>-0.5748444783715585</v>
      </c>
      <c r="R44" s="141">
        <f>IF(B44&gt;0,Q44/B44*100,0)</f>
        <v>-1.9406703680749604</v>
      </c>
      <c r="T44" s="151"/>
    </row>
    <row r="45" spans="1:20" x14ac:dyDescent="0.2">
      <c r="A45" s="135" t="str">
        <f t="shared" si="14"/>
        <v>12 Other managers and proprietors</v>
      </c>
      <c r="B45" s="151">
        <v>15.961204425249392</v>
      </c>
      <c r="C45" s="141">
        <f t="shared" si="15"/>
        <v>3.6051372548475706</v>
      </c>
      <c r="E45" s="151">
        <v>22.049987393637014</v>
      </c>
      <c r="F45" s="141">
        <f t="shared" si="16"/>
        <v>4.7752051701396852</v>
      </c>
      <c r="H45" s="151">
        <f t="shared" ref="H45:H71" si="17">E45-B45</f>
        <v>6.0887829683876227</v>
      </c>
      <c r="I45" s="141">
        <f t="shared" ref="I45:I71" si="18">IF(B45&gt;0,((E45/B45)-1)*100,0)</f>
        <v>38.147390423467286</v>
      </c>
      <c r="K45" s="151">
        <f t="shared" ref="K45:K68" si="19">(($E$71/$B$71)-1)*B45</f>
        <v>0.68587736273475552</v>
      </c>
      <c r="L45" s="141">
        <f t="shared" ref="L45:L68" si="20">IF(B45&gt;0,K45/B45*100,0)</f>
        <v>4.2971529244356432</v>
      </c>
      <c r="N45" s="151">
        <f t="shared" ref="N45:N68" si="21">H45-(K45+Q45)</f>
        <v>5.1408745527176256</v>
      </c>
      <c r="O45" s="141">
        <f t="shared" ref="O45:O68" si="22">IF(B45&gt;0,N45/B45*100,0)</f>
        <v>32.208562811119442</v>
      </c>
      <c r="Q45" s="151">
        <v>0.2620310529352417</v>
      </c>
      <c r="R45" s="141">
        <f>IF(B45&gt;0,Q45/B45*100,0)</f>
        <v>1.6416746879122031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21.147604743448646</v>
      </c>
      <c r="C46" s="141">
        <f t="shared" si="15"/>
        <v>4.776582999638304</v>
      </c>
      <c r="E46" s="151">
        <v>24.832903190124789</v>
      </c>
      <c r="F46" s="141">
        <f t="shared" si="16"/>
        <v>5.3778809749923724</v>
      </c>
      <c r="H46" s="151">
        <f t="shared" si="17"/>
        <v>3.6852984466761427</v>
      </c>
      <c r="I46" s="141">
        <f t="shared" si="18"/>
        <v>17.426552516865137</v>
      </c>
      <c r="K46" s="151">
        <f t="shared" si="19"/>
        <v>0.90874491568119431</v>
      </c>
      <c r="L46" s="141">
        <f t="shared" si="20"/>
        <v>4.2971529244356432</v>
      </c>
      <c r="N46" s="151">
        <f t="shared" si="21"/>
        <v>2.8319689726552411</v>
      </c>
      <c r="O46" s="141">
        <f t="shared" si="22"/>
        <v>13.391440813326916</v>
      </c>
      <c r="Q46" s="151">
        <v>-5.5415441660292754E-2</v>
      </c>
      <c r="R46" s="141">
        <f t="shared" ref="R46:R68" si="23">IF(B46&gt;0,Q46/B46*100,0)</f>
        <v>-0.26204122089741627</v>
      </c>
      <c r="T46" s="151"/>
    </row>
    <row r="47" spans="1:20" x14ac:dyDescent="0.2">
      <c r="A47" s="135" t="str">
        <f t="shared" si="14"/>
        <v>22 Health professionals</v>
      </c>
      <c r="B47" s="151">
        <v>18.453387906795506</v>
      </c>
      <c r="C47" s="141">
        <f t="shared" si="15"/>
        <v>4.168043616790067</v>
      </c>
      <c r="E47" s="151">
        <v>21.671186561718319</v>
      </c>
      <c r="F47" s="141">
        <f t="shared" si="16"/>
        <v>4.6931710329431544</v>
      </c>
      <c r="H47" s="151">
        <f t="shared" si="17"/>
        <v>3.217798654922813</v>
      </c>
      <c r="I47" s="141">
        <f t="shared" si="18"/>
        <v>17.437441141839606</v>
      </c>
      <c r="K47" s="151">
        <f t="shared" si="19"/>
        <v>0.79297029809431641</v>
      </c>
      <c r="L47" s="141">
        <f t="shared" si="20"/>
        <v>4.2971529244356432</v>
      </c>
      <c r="N47" s="151">
        <f t="shared" si="21"/>
        <v>1.2686393716401927</v>
      </c>
      <c r="O47" s="141">
        <f t="shared" si="22"/>
        <v>6.8748317547316775</v>
      </c>
      <c r="Q47" s="151">
        <v>1.1561889851883038</v>
      </c>
      <c r="R47" s="141">
        <f t="shared" si="23"/>
        <v>6.2654564626722795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19.5026520663688</v>
      </c>
      <c r="C48" s="141">
        <f t="shared" si="15"/>
        <v>4.405039598488667</v>
      </c>
      <c r="E48" s="151">
        <v>21.639192988393837</v>
      </c>
      <c r="F48" s="141">
        <f t="shared" si="16"/>
        <v>4.6862424177914566</v>
      </c>
      <c r="H48" s="151">
        <f t="shared" si="17"/>
        <v>2.1365409220250378</v>
      </c>
      <c r="I48" s="141">
        <f t="shared" si="18"/>
        <v>10.955130177958615</v>
      </c>
      <c r="K48" s="151">
        <f t="shared" si="19"/>
        <v>0.83805878361247532</v>
      </c>
      <c r="L48" s="141">
        <f t="shared" si="20"/>
        <v>4.2971529244356432</v>
      </c>
      <c r="N48" s="151">
        <f t="shared" si="21"/>
        <v>1.5506407580262414</v>
      </c>
      <c r="O48" s="141">
        <f t="shared" si="22"/>
        <v>7.9509225347881376</v>
      </c>
      <c r="Q48" s="151">
        <v>-0.25215861961367897</v>
      </c>
      <c r="R48" s="141">
        <f t="shared" si="23"/>
        <v>-1.2929452812651669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28.195245584208109</v>
      </c>
      <c r="C49" s="141">
        <f t="shared" si="15"/>
        <v>6.3684248103737238</v>
      </c>
      <c r="E49" s="151">
        <v>35.267586143493226</v>
      </c>
      <c r="F49" s="141">
        <f t="shared" si="16"/>
        <v>7.6376442618445104</v>
      </c>
      <c r="H49" s="151">
        <f t="shared" si="17"/>
        <v>7.0723405592851165</v>
      </c>
      <c r="I49" s="141">
        <f t="shared" si="18"/>
        <v>25.083450818553143</v>
      </c>
      <c r="K49" s="151">
        <f t="shared" si="19"/>
        <v>1.2115928201736104</v>
      </c>
      <c r="L49" s="141">
        <f t="shared" si="20"/>
        <v>4.2971529244356432</v>
      </c>
      <c r="N49" s="151">
        <f t="shared" si="21"/>
        <v>5.651737096534033</v>
      </c>
      <c r="O49" s="141">
        <f t="shared" si="22"/>
        <v>20.045000422693668</v>
      </c>
      <c r="Q49" s="151">
        <v>0.20901064257747359</v>
      </c>
      <c r="R49" s="141">
        <f t="shared" si="23"/>
        <v>0.74129747142382929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8.9682746195598764</v>
      </c>
      <c r="C50" s="141">
        <f t="shared" si="15"/>
        <v>2.0256529570871686</v>
      </c>
      <c r="E50" s="151">
        <v>8.4189053867793344</v>
      </c>
      <c r="F50" s="141">
        <f t="shared" si="16"/>
        <v>1.8232210210454201</v>
      </c>
      <c r="H50" s="151">
        <f t="shared" si="17"/>
        <v>-0.54936923278054195</v>
      </c>
      <c r="I50" s="141">
        <f t="shared" si="18"/>
        <v>-6.1256959235209347</v>
      </c>
      <c r="K50" s="151">
        <f t="shared" si="19"/>
        <v>0.38538047508583678</v>
      </c>
      <c r="L50" s="141">
        <f t="shared" si="20"/>
        <v>4.2971529244356432</v>
      </c>
      <c r="N50" s="151">
        <f t="shared" si="21"/>
        <v>-0.78985240209154439</v>
      </c>
      <c r="O50" s="141">
        <f t="shared" si="22"/>
        <v>-8.8071834951270347</v>
      </c>
      <c r="Q50" s="151">
        <v>-0.14489730577483434</v>
      </c>
      <c r="R50" s="141">
        <f t="shared" si="23"/>
        <v>-1.6156653528295422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7.7617183914654584</v>
      </c>
      <c r="C51" s="141">
        <f t="shared" si="15"/>
        <v>1.7531296128531646</v>
      </c>
      <c r="E51" s="151">
        <v>8.5586536439030549</v>
      </c>
      <c r="F51" s="141">
        <f t="shared" si="16"/>
        <v>1.853485283243038</v>
      </c>
      <c r="H51" s="151">
        <f t="shared" si="17"/>
        <v>0.79693525243759655</v>
      </c>
      <c r="I51" s="141">
        <f t="shared" si="18"/>
        <v>10.267510520787271</v>
      </c>
      <c r="K51" s="151">
        <f t="shared" si="19"/>
        <v>0.33353290884531711</v>
      </c>
      <c r="L51" s="141">
        <f t="shared" si="20"/>
        <v>4.2971529244356432</v>
      </c>
      <c r="N51" s="151">
        <f t="shared" si="21"/>
        <v>-1.7861486028616591E-2</v>
      </c>
      <c r="O51" s="141">
        <f t="shared" si="22"/>
        <v>-0.23012283012298565</v>
      </c>
      <c r="Q51" s="151">
        <v>0.48126382962089603</v>
      </c>
      <c r="R51" s="141">
        <f t="shared" si="23"/>
        <v>6.2004804264746145</v>
      </c>
      <c r="T51" s="151"/>
    </row>
    <row r="52" spans="1:20" x14ac:dyDescent="0.2">
      <c r="A52" s="135" t="str">
        <f t="shared" si="14"/>
        <v>33 Protective service occupations</v>
      </c>
      <c r="B52" s="151">
        <v>4.9786204526087339</v>
      </c>
      <c r="C52" s="141">
        <f t="shared" si="15"/>
        <v>1.1245147667586104</v>
      </c>
      <c r="E52" s="151">
        <v>6.7661748097784935</v>
      </c>
      <c r="F52" s="141">
        <f t="shared" si="16"/>
        <v>1.4653011975438521</v>
      </c>
      <c r="H52" s="151">
        <f t="shared" si="17"/>
        <v>1.7875543571697596</v>
      </c>
      <c r="I52" s="141">
        <f t="shared" si="18"/>
        <v>35.904612014219794</v>
      </c>
      <c r="K52" s="151">
        <f t="shared" si="19"/>
        <v>0.21393893437582726</v>
      </c>
      <c r="L52" s="141">
        <f t="shared" si="20"/>
        <v>4.2971529244356432</v>
      </c>
      <c r="N52" s="151">
        <f t="shared" si="21"/>
        <v>1.6597038427114263</v>
      </c>
      <c r="O52" s="141">
        <f t="shared" si="22"/>
        <v>33.336621228914176</v>
      </c>
      <c r="Q52" s="151">
        <v>-8.6088419917493886E-2</v>
      </c>
      <c r="R52" s="141">
        <f t="shared" si="23"/>
        <v>-1.7291621391300205</v>
      </c>
      <c r="T52" s="151"/>
    </row>
    <row r="53" spans="1:20" x14ac:dyDescent="0.2">
      <c r="A53" s="135" t="str">
        <f t="shared" si="14"/>
        <v>34 Culture, media and sports occupations</v>
      </c>
      <c r="B53" s="151">
        <v>7.0556706035925316</v>
      </c>
      <c r="C53" s="141">
        <f t="shared" si="15"/>
        <v>1.5936554832106185</v>
      </c>
      <c r="E53" s="151">
        <v>7.0407432388017543</v>
      </c>
      <c r="F53" s="141">
        <f t="shared" si="16"/>
        <v>1.5247624824154868</v>
      </c>
      <c r="H53" s="151">
        <f t="shared" si="17"/>
        <v>-1.4927364790777276E-2</v>
      </c>
      <c r="I53" s="141">
        <f t="shared" si="18"/>
        <v>-0.21156549999905572</v>
      </c>
      <c r="K53" s="151">
        <f t="shared" si="19"/>
        <v>0.3031929556808225</v>
      </c>
      <c r="L53" s="141">
        <f t="shared" si="20"/>
        <v>4.2971529244356432</v>
      </c>
      <c r="N53" s="151">
        <f t="shared" si="21"/>
        <v>-0.17674864980048149</v>
      </c>
      <c r="O53" s="141">
        <f t="shared" si="22"/>
        <v>-2.5050581260197506</v>
      </c>
      <c r="Q53" s="151">
        <v>-0.14137167067111828</v>
      </c>
      <c r="R53" s="141">
        <f t="shared" si="23"/>
        <v>-2.0036602984149536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24.693244958650428</v>
      </c>
      <c r="C54" s="141">
        <f t="shared" si="15"/>
        <v>5.5774323147369032</v>
      </c>
      <c r="E54" s="151">
        <v>24.875248322894443</v>
      </c>
      <c r="F54" s="141">
        <f t="shared" si="16"/>
        <v>5.3870513519781777</v>
      </c>
      <c r="H54" s="151">
        <f t="shared" si="17"/>
        <v>0.18200336424401442</v>
      </c>
      <c r="I54" s="141">
        <f t="shared" si="18"/>
        <v>0.73705729866118119</v>
      </c>
      <c r="K54" s="151">
        <f t="shared" si="19"/>
        <v>1.0611064978787039</v>
      </c>
      <c r="L54" s="141">
        <f t="shared" si="20"/>
        <v>4.2971529244356432</v>
      </c>
      <c r="N54" s="151">
        <f t="shared" si="21"/>
        <v>-0.67405314125407922</v>
      </c>
      <c r="O54" s="141">
        <f t="shared" si="22"/>
        <v>-2.7297066156465108</v>
      </c>
      <c r="Q54" s="151">
        <v>-0.20504999238061025</v>
      </c>
      <c r="R54" s="141">
        <f t="shared" si="23"/>
        <v>-0.83038901012796229</v>
      </c>
      <c r="T54" s="151"/>
    </row>
    <row r="55" spans="1:20" x14ac:dyDescent="0.2">
      <c r="A55" s="135" t="str">
        <f t="shared" si="14"/>
        <v>41 Administrative occupations</v>
      </c>
      <c r="B55" s="151">
        <v>44.589995660364096</v>
      </c>
      <c r="C55" s="141">
        <f t="shared" si="15"/>
        <v>10.071486478449659</v>
      </c>
      <c r="E55" s="151">
        <v>40.350057112816195</v>
      </c>
      <c r="F55" s="141">
        <f t="shared" si="16"/>
        <v>8.7383179818122372</v>
      </c>
      <c r="H55" s="151">
        <f t="shared" si="17"/>
        <v>-4.2399385475479008</v>
      </c>
      <c r="I55" s="141">
        <f t="shared" si="18"/>
        <v>-9.508721597200708</v>
      </c>
      <c r="K55" s="151">
        <f t="shared" si="19"/>
        <v>1.9161003025250622</v>
      </c>
      <c r="L55" s="141">
        <f t="shared" si="20"/>
        <v>4.2971529244356432</v>
      </c>
      <c r="N55" s="151">
        <f t="shared" si="21"/>
        <v>-6.1832898226685753</v>
      </c>
      <c r="O55" s="141">
        <f t="shared" si="22"/>
        <v>-13.866989065811644</v>
      </c>
      <c r="Q55" s="151">
        <v>2.7250972595612565E-2</v>
      </c>
      <c r="R55" s="141">
        <f t="shared" si="23"/>
        <v>6.1114544175288776E-2</v>
      </c>
      <c r="T55" s="151"/>
    </row>
    <row r="56" spans="1:20" x14ac:dyDescent="0.2">
      <c r="A56" s="135" t="str">
        <f t="shared" si="14"/>
        <v>42 Secretarial and related occupations</v>
      </c>
      <c r="B56" s="151">
        <v>9.6682898206248993</v>
      </c>
      <c r="C56" s="141">
        <f t="shared" si="15"/>
        <v>2.1837645139021986</v>
      </c>
      <c r="E56" s="151">
        <v>8.4842703606591208</v>
      </c>
      <c r="F56" s="141">
        <f t="shared" si="16"/>
        <v>1.8373766373568776</v>
      </c>
      <c r="H56" s="151">
        <f t="shared" si="17"/>
        <v>-1.1840194599657785</v>
      </c>
      <c r="I56" s="141">
        <f t="shared" si="18"/>
        <v>-12.246420845183669</v>
      </c>
      <c r="K56" s="151">
        <f t="shared" si="19"/>
        <v>0.41546119876989646</v>
      </c>
      <c r="L56" s="141">
        <f t="shared" si="20"/>
        <v>4.2971529244356432</v>
      </c>
      <c r="N56" s="151">
        <f t="shared" si="21"/>
        <v>-1.8592082554359459</v>
      </c>
      <c r="O56" s="141">
        <f t="shared" si="22"/>
        <v>-19.229959899110451</v>
      </c>
      <c r="Q56" s="151">
        <v>0.2597275967002709</v>
      </c>
      <c r="R56" s="141">
        <f t="shared" si="23"/>
        <v>2.686386129491138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6.2957683762853529</v>
      </c>
      <c r="C57" s="141">
        <f t="shared" si="15"/>
        <v>1.4220173187765486</v>
      </c>
      <c r="E57" s="151">
        <v>6.9124284411720121</v>
      </c>
      <c r="F57" s="141">
        <f t="shared" si="16"/>
        <v>1.4969742812655946</v>
      </c>
      <c r="H57" s="151">
        <f t="shared" si="17"/>
        <v>0.61666006488665914</v>
      </c>
      <c r="I57" s="141">
        <f t="shared" si="18"/>
        <v>9.7948340540841663</v>
      </c>
      <c r="K57" s="151">
        <f t="shared" si="19"/>
        <v>0.27053879489724048</v>
      </c>
      <c r="L57" s="141">
        <f t="shared" si="20"/>
        <v>4.2971529244356432</v>
      </c>
      <c r="N57" s="151">
        <f t="shared" si="21"/>
        <v>0.46016235471401395</v>
      </c>
      <c r="O57" s="141">
        <f t="shared" si="22"/>
        <v>7.3090737652823288</v>
      </c>
      <c r="Q57" s="151">
        <v>-0.11404108472459529</v>
      </c>
      <c r="R57" s="141">
        <f t="shared" si="23"/>
        <v>-1.8113926356338117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13.845154770555379</v>
      </c>
      <c r="C58" s="141">
        <f t="shared" si="15"/>
        <v>3.1271877693327559</v>
      </c>
      <c r="E58" s="151">
        <v>12.568294463098148</v>
      </c>
      <c r="F58" s="141">
        <f t="shared" si="16"/>
        <v>2.7218239914886833</v>
      </c>
      <c r="H58" s="151">
        <f t="shared" si="17"/>
        <v>-1.2768603074572304</v>
      </c>
      <c r="I58" s="141">
        <f t="shared" si="18"/>
        <v>-9.222434336181939</v>
      </c>
      <c r="K58" s="151">
        <f t="shared" si="19"/>
        <v>0.5949474731155614</v>
      </c>
      <c r="L58" s="141">
        <f t="shared" si="20"/>
        <v>4.2971529244356432</v>
      </c>
      <c r="N58" s="151">
        <f t="shared" si="21"/>
        <v>-0.96742490375805368</v>
      </c>
      <c r="O58" s="141">
        <f t="shared" si="22"/>
        <v>-6.9874618217738185</v>
      </c>
      <c r="Q58" s="151">
        <v>-0.90438287681473817</v>
      </c>
      <c r="R58" s="141">
        <f t="shared" si="23"/>
        <v>-6.5321254388437593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13.190411001333899</v>
      </c>
      <c r="C59" s="141">
        <f t="shared" si="15"/>
        <v>2.9793016141334885</v>
      </c>
      <c r="E59" s="151">
        <v>11.431013276223926</v>
      </c>
      <c r="F59" s="141">
        <f t="shared" si="16"/>
        <v>2.475531288163531</v>
      </c>
      <c r="H59" s="151">
        <f t="shared" si="17"/>
        <v>-1.7593977251099737</v>
      </c>
      <c r="I59" s="141">
        <f t="shared" si="18"/>
        <v>-13.338460226387582</v>
      </c>
      <c r="K59" s="151">
        <f t="shared" si="19"/>
        <v>0.56681213208890047</v>
      </c>
      <c r="L59" s="141">
        <f t="shared" si="20"/>
        <v>4.2971529244356432</v>
      </c>
      <c r="N59" s="151">
        <f t="shared" si="21"/>
        <v>-1.6574767929659586</v>
      </c>
      <c r="O59" s="141">
        <f t="shared" si="22"/>
        <v>-12.565770640492884</v>
      </c>
      <c r="Q59" s="151">
        <v>-0.66873306423291567</v>
      </c>
      <c r="R59" s="141">
        <f t="shared" si="23"/>
        <v>-5.0698425103303384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9.1478110018597807</v>
      </c>
      <c r="C60" s="141">
        <f t="shared" si="15"/>
        <v>2.0662046149185813</v>
      </c>
      <c r="E60" s="151">
        <v>8.3727154089194329</v>
      </c>
      <c r="F60" s="141">
        <f t="shared" si="16"/>
        <v>1.813217993962108</v>
      </c>
      <c r="H60" s="151">
        <f t="shared" si="17"/>
        <v>-0.7750955929403478</v>
      </c>
      <c r="I60" s="141">
        <f t="shared" si="18"/>
        <v>-8.4730171270784744</v>
      </c>
      <c r="K60" s="151">
        <f t="shared" si="19"/>
        <v>0.39309542798826308</v>
      </c>
      <c r="L60" s="141">
        <f t="shared" si="20"/>
        <v>4.2971529244356432</v>
      </c>
      <c r="N60" s="151">
        <f t="shared" si="21"/>
        <v>-1.003195674612239</v>
      </c>
      <c r="O60" s="141">
        <f t="shared" si="22"/>
        <v>-10.966510724896764</v>
      </c>
      <c r="Q60" s="151">
        <v>-0.16499534631637194</v>
      </c>
      <c r="R60" s="141">
        <f t="shared" si="23"/>
        <v>-1.8036593266173497</v>
      </c>
      <c r="T60" s="151"/>
    </row>
    <row r="61" spans="1:20" x14ac:dyDescent="0.2">
      <c r="A61" s="135" t="str">
        <f t="shared" si="14"/>
        <v>61 Caring personal service occupations</v>
      </c>
      <c r="B61" s="151">
        <v>30.620717023532396</v>
      </c>
      <c r="C61" s="141">
        <f t="shared" si="15"/>
        <v>6.9162630068850204</v>
      </c>
      <c r="E61" s="151">
        <v>36.313880052891669</v>
      </c>
      <c r="F61" s="141">
        <f t="shared" si="16"/>
        <v>7.8642325131868622</v>
      </c>
      <c r="H61" s="151">
        <f t="shared" si="17"/>
        <v>5.6931630293592725</v>
      </c>
      <c r="I61" s="141">
        <f t="shared" si="18"/>
        <v>18.592520302460613</v>
      </c>
      <c r="K61" s="151">
        <f t="shared" si="19"/>
        <v>1.3158190370598852</v>
      </c>
      <c r="L61" s="141">
        <f t="shared" si="20"/>
        <v>4.2971529244356432</v>
      </c>
      <c r="N61" s="151">
        <f t="shared" si="21"/>
        <v>2.6174663490279269</v>
      </c>
      <c r="O61" s="141">
        <f t="shared" si="22"/>
        <v>8.5480243555902753</v>
      </c>
      <c r="Q61" s="151">
        <v>1.7598776432714607</v>
      </c>
      <c r="R61" s="141">
        <f t="shared" si="23"/>
        <v>5.7473430224346904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10.759783253529006</v>
      </c>
      <c r="C62" s="141">
        <f t="shared" si="15"/>
        <v>2.4302987686830737</v>
      </c>
      <c r="E62" s="151">
        <v>10.032422168846489</v>
      </c>
      <c r="F62" s="141">
        <f t="shared" si="16"/>
        <v>2.1726485985894155</v>
      </c>
      <c r="H62" s="151">
        <f t="shared" si="17"/>
        <v>-0.72736108468251714</v>
      </c>
      <c r="I62" s="141">
        <f t="shared" si="18"/>
        <v>-6.759997553333208</v>
      </c>
      <c r="K62" s="151">
        <f t="shared" si="19"/>
        <v>0.46236434074195831</v>
      </c>
      <c r="L62" s="141">
        <f t="shared" si="20"/>
        <v>4.2971529244356432</v>
      </c>
      <c r="N62" s="151">
        <f t="shared" si="21"/>
        <v>-0.78264196127906505</v>
      </c>
      <c r="O62" s="141">
        <f t="shared" si="22"/>
        <v>-7.2737706962858502</v>
      </c>
      <c r="Q62" s="151">
        <v>-0.40708346414541041</v>
      </c>
      <c r="R62" s="141">
        <f t="shared" si="23"/>
        <v>-3.7833797814830024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0.50792793636239031</v>
      </c>
      <c r="C63" s="141">
        <f t="shared" si="15"/>
        <v>0.11472504689315059</v>
      </c>
      <c r="E63" s="151">
        <v>0.44415953954659831</v>
      </c>
      <c r="F63" s="141">
        <f t="shared" si="16"/>
        <v>9.6188396471456633E-2</v>
      </c>
      <c r="H63" s="151">
        <f t="shared" si="17"/>
        <v>-6.3768396815791994E-2</v>
      </c>
      <c r="I63" s="141">
        <f t="shared" si="18"/>
        <v>-12.554614985834389</v>
      </c>
      <c r="K63" s="151">
        <f t="shared" si="19"/>
        <v>2.1826440171422067E-2</v>
      </c>
      <c r="L63" s="141">
        <f t="shared" si="20"/>
        <v>4.2971529244356432</v>
      </c>
      <c r="N63" s="151">
        <f t="shared" si="21"/>
        <v>-9.5753528124670723E-2</v>
      </c>
      <c r="O63" s="141">
        <f t="shared" si="22"/>
        <v>-18.851793978969813</v>
      </c>
      <c r="Q63" s="151">
        <v>1.0158691137456667E-2</v>
      </c>
      <c r="R63" s="141">
        <f t="shared" si="23"/>
        <v>2.0000260686997864</v>
      </c>
      <c r="T63" s="151"/>
    </row>
    <row r="64" spans="1:20" x14ac:dyDescent="0.2">
      <c r="A64" s="135" t="str">
        <f t="shared" si="14"/>
        <v>71 Sales occupations</v>
      </c>
      <c r="B64" s="151">
        <v>29.624490012511824</v>
      </c>
      <c r="C64" s="141">
        <f t="shared" si="15"/>
        <v>6.69124645951005</v>
      </c>
      <c r="E64" s="151">
        <v>25.696832101632655</v>
      </c>
      <c r="F64" s="141">
        <f t="shared" si="16"/>
        <v>5.5649757669855866</v>
      </c>
      <c r="H64" s="151">
        <f t="shared" si="17"/>
        <v>-3.9276579108791694</v>
      </c>
      <c r="I64" s="141">
        <f t="shared" si="18"/>
        <v>-13.258145234636387</v>
      </c>
      <c r="K64" s="151">
        <f t="shared" si="19"/>
        <v>1.2730096389217969</v>
      </c>
      <c r="L64" s="141">
        <f t="shared" si="20"/>
        <v>4.2971529244356432</v>
      </c>
      <c r="N64" s="151">
        <f t="shared" si="21"/>
        <v>-4.5361090622799258</v>
      </c>
      <c r="O64" s="141">
        <f t="shared" si="22"/>
        <v>-15.312024140716387</v>
      </c>
      <c r="Q64" s="151">
        <v>-0.66455848752104074</v>
      </c>
      <c r="R64" s="141">
        <f t="shared" si="23"/>
        <v>-2.243274018355645</v>
      </c>
      <c r="T64" s="151"/>
    </row>
    <row r="65" spans="1:20" x14ac:dyDescent="0.2">
      <c r="A65" s="135" t="str">
        <f t="shared" si="14"/>
        <v>72 Customer service occupations</v>
      </c>
      <c r="B65" s="151">
        <v>8.3412757956852204</v>
      </c>
      <c r="C65" s="141">
        <f t="shared" si="15"/>
        <v>1.8840335179475804</v>
      </c>
      <c r="E65" s="151">
        <v>12.653564562149809</v>
      </c>
      <c r="F65" s="141">
        <f t="shared" si="16"/>
        <v>2.7402903157808827</v>
      </c>
      <c r="H65" s="151">
        <f t="shared" si="17"/>
        <v>4.3122887664645884</v>
      </c>
      <c r="I65" s="141">
        <f t="shared" si="18"/>
        <v>51.698191884450708</v>
      </c>
      <c r="K65" s="151">
        <f t="shared" si="19"/>
        <v>0.35843737678952992</v>
      </c>
      <c r="L65" s="141">
        <f t="shared" si="20"/>
        <v>4.2971529244356432</v>
      </c>
      <c r="N65" s="151">
        <f t="shared" si="21"/>
        <v>3.8544284101382966</v>
      </c>
      <c r="O65" s="141">
        <f t="shared" si="22"/>
        <v>46.209099237938126</v>
      </c>
      <c r="Q65" s="151">
        <v>9.9422979536761852E-2</v>
      </c>
      <c r="R65" s="141">
        <f t="shared" si="23"/>
        <v>1.1919397220769445</v>
      </c>
      <c r="T65" s="151"/>
    </row>
    <row r="66" spans="1:20" x14ac:dyDescent="0.2">
      <c r="A66" s="135" t="str">
        <f t="shared" si="14"/>
        <v>81 Process, plant and machine operatives</v>
      </c>
      <c r="B66" s="151">
        <v>14.724850526255604</v>
      </c>
      <c r="C66" s="141">
        <f t="shared" si="15"/>
        <v>3.3258835480040219</v>
      </c>
      <c r="E66" s="151">
        <v>16.330590655371108</v>
      </c>
      <c r="F66" s="141">
        <f t="shared" si="16"/>
        <v>3.5365970754008798</v>
      </c>
      <c r="H66" s="151">
        <f t="shared" si="17"/>
        <v>1.6057401291155031</v>
      </c>
      <c r="I66" s="141">
        <f t="shared" si="18"/>
        <v>10.904967260973809</v>
      </c>
      <c r="K66" s="151">
        <f t="shared" si="19"/>
        <v>0.63274934500776991</v>
      </c>
      <c r="L66" s="141">
        <f t="shared" si="20"/>
        <v>4.2971529244356432</v>
      </c>
      <c r="N66" s="151">
        <f t="shared" si="21"/>
        <v>2.7498992395357318</v>
      </c>
      <c r="O66" s="141">
        <f t="shared" si="22"/>
        <v>18.675226852947937</v>
      </c>
      <c r="Q66" s="151">
        <v>-1.7769084554279986</v>
      </c>
      <c r="R66" s="141">
        <f t="shared" si="23"/>
        <v>-12.067412516409769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14.824590088535395</v>
      </c>
      <c r="C67" s="141">
        <f t="shared" si="15"/>
        <v>3.3484115980293843</v>
      </c>
      <c r="E67" s="151">
        <v>15.106375124936594</v>
      </c>
      <c r="F67" s="141">
        <f t="shared" si="16"/>
        <v>3.2714776344717142</v>
      </c>
      <c r="H67" s="151">
        <f t="shared" si="17"/>
        <v>0.28178503640119956</v>
      </c>
      <c r="I67" s="141">
        <f t="shared" si="18"/>
        <v>1.9007947924247759</v>
      </c>
      <c r="K67" s="151">
        <f t="shared" si="19"/>
        <v>0.63703530652509521</v>
      </c>
      <c r="L67" s="141">
        <f t="shared" si="20"/>
        <v>4.2971529244356432</v>
      </c>
      <c r="N67" s="151">
        <f t="shared" si="21"/>
        <v>-0.54580981679743379</v>
      </c>
      <c r="O67" s="141">
        <f t="shared" si="22"/>
        <v>-3.6817869063343354</v>
      </c>
      <c r="Q67" s="151">
        <v>0.19055954667353814</v>
      </c>
      <c r="R67" s="141">
        <f t="shared" si="23"/>
        <v>1.2854287743234631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7.8344182098662181</v>
      </c>
      <c r="C68" s="141">
        <f t="shared" si="15"/>
        <v>1.7695502297912336</v>
      </c>
      <c r="E68" s="151">
        <v>5.8810310444651552</v>
      </c>
      <c r="F68" s="141">
        <f t="shared" si="16"/>
        <v>1.2736120591790439</v>
      </c>
      <c r="H68" s="151">
        <f t="shared" si="17"/>
        <v>-1.9533871654010628</v>
      </c>
      <c r="I68" s="141">
        <f t="shared" si="18"/>
        <v>-24.93340428190416</v>
      </c>
      <c r="K68" s="151">
        <f t="shared" si="19"/>
        <v>0.33665693121778478</v>
      </c>
      <c r="L68" s="141">
        <f t="shared" si="20"/>
        <v>4.2971529244356432</v>
      </c>
      <c r="N68" s="151">
        <f t="shared" si="21"/>
        <v>-1.9853173152602601</v>
      </c>
      <c r="O68" s="141">
        <f t="shared" si="22"/>
        <v>-25.340966770960289</v>
      </c>
      <c r="Q68" s="151">
        <v>-0.3047267813585875</v>
      </c>
      <c r="R68" s="141">
        <f t="shared" si="23"/>
        <v>-3.8895904353795157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42.420969618213213</v>
      </c>
      <c r="C69" s="141">
        <f t="shared" ref="C69" si="25">B69/B$71*100</f>
        <v>9.5815712826438411</v>
      </c>
      <c r="E69" s="151">
        <v>40.065538541766315</v>
      </c>
      <c r="F69" s="141">
        <f t="shared" ref="F69" si="26">E69/E$71*100</f>
        <v>8.6767018671531311</v>
      </c>
      <c r="H69" s="151">
        <f t="shared" ref="H69" si="27">E69-B69</f>
        <v>-2.355431076446898</v>
      </c>
      <c r="I69" s="141">
        <f t="shared" ref="I69" si="28">IF(B69&gt;0,((E69/B69)-1)*100,0)</f>
        <v>-5.5525158845864953</v>
      </c>
      <c r="K69" s="151">
        <f t="shared" ref="K69" si="29">(($E$71/$B$71)-1)*B69</f>
        <v>1.8228939365230048</v>
      </c>
      <c r="L69" s="141">
        <f t="shared" ref="L69" si="30">IF(B69&gt;0,K69/B69*100,0)</f>
        <v>4.2971529244356432</v>
      </c>
      <c r="N69" s="151">
        <f t="shared" ref="N69" si="31">H69-(K69+Q69)</f>
        <v>-6.1880885616653201</v>
      </c>
      <c r="O69" s="141">
        <f t="shared" ref="O69" si="32">IF(B69&gt;0,N69/B69*100,0)</f>
        <v>-14.587334088206456</v>
      </c>
      <c r="Q69" s="151">
        <v>2.0097635486954175</v>
      </c>
      <c r="R69" s="141">
        <f t="shared" ref="R69" si="33">IF(B69&gt;0,Q69/B69*100,0)</f>
        <v>4.7376652791843217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442.73500000000001</v>
      </c>
      <c r="C71" s="147">
        <f>B71/B$71*100</f>
        <v>100</v>
      </c>
      <c r="D71" s="145"/>
      <c r="E71" s="152">
        <f>SUM(E44:E69)</f>
        <v>461.76000000000016</v>
      </c>
      <c r="F71" s="147">
        <f>E71/E$71*100</f>
        <v>100</v>
      </c>
      <c r="G71" s="145"/>
      <c r="H71" s="152">
        <f t="shared" si="17"/>
        <v>19.025000000000148</v>
      </c>
      <c r="I71" s="147">
        <f t="shared" si="18"/>
        <v>4.2971529244356432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York and North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York and North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York and North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York and North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29.620923152537902</v>
      </c>
      <c r="C7" s="11">
        <f t="shared" si="2"/>
        <v>29.9962454659806</v>
      </c>
      <c r="D7" s="11">
        <f t="shared" si="2"/>
        <v>0.37532231344269928</v>
      </c>
      <c r="E7" s="11">
        <f t="shared" si="2"/>
        <v>14.771694123878753</v>
      </c>
      <c r="F7" s="11">
        <f t="shared" si="2"/>
        <v>15.147016437321453</v>
      </c>
      <c r="G7" s="200">
        <f>IF(B7&gt;0,(1+(E7/B7))^(1/($C$6-$B$6))-1,0)</f>
        <v>2.7339872654482233E-2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19.322501653440405</v>
      </c>
      <c r="R7" s="11">
        <v>17.792062805353495</v>
      </c>
      <c r="S7" s="345">
        <f>R7-Q7</f>
        <v>-1.5304388480869093</v>
      </c>
      <c r="T7" s="345">
        <v>8.2398954622231031</v>
      </c>
      <c r="U7" s="345">
        <f>SUM(S7:T7)</f>
        <v>6.7094566141361938</v>
      </c>
      <c r="V7" s="346">
        <f>IF(Q7&gt;0,(1+(T7/Q7))^(1/($C$6-$B$6))-1,0)</f>
        <v>2.3961376513772503E-2</v>
      </c>
      <c r="X7" s="10" t="str">
        <f>name!B4</f>
        <v>Agriculture</v>
      </c>
      <c r="Y7" s="11">
        <v>6.4430000000000129</v>
      </c>
      <c r="Z7" s="11">
        <v>6.7700000000000049</v>
      </c>
      <c r="AA7" s="345">
        <f>Z7-Y7</f>
        <v>0.32699999999999196</v>
      </c>
      <c r="AB7" s="11">
        <v>3.4099980575887119</v>
      </c>
      <c r="AC7" s="345">
        <f>SUM(AA7:AB7)</f>
        <v>3.7369980575887038</v>
      </c>
      <c r="AD7" s="348">
        <f>IF(Y7&gt;0,(1+(AB7/Y7))^(1/($C$6-$B$6))-1,0)</f>
        <v>2.8723555628966224E-2</v>
      </c>
    </row>
    <row r="8" spans="1:30" x14ac:dyDescent="0.2">
      <c r="A8" s="10" t="str">
        <f>name!D5</f>
        <v>12 Other managers and proprietors</v>
      </c>
      <c r="B8" s="11">
        <f t="shared" si="2"/>
        <v>15.961204425249353</v>
      </c>
      <c r="C8" s="11">
        <f t="shared" si="2"/>
        <v>22.049987393636972</v>
      </c>
      <c r="D8" s="11">
        <f t="shared" si="2"/>
        <v>6.0887829683876165</v>
      </c>
      <c r="E8" s="11">
        <f t="shared" si="2"/>
        <v>11.161568747021745</v>
      </c>
      <c r="F8" s="11">
        <f t="shared" si="2"/>
        <v>17.250351715409359</v>
      </c>
      <c r="G8" s="200">
        <f t="shared" ref="G8:G33" si="3">IF(B8&gt;0,(1+(E8/B8))^(1/($C$6-$B$6))-1,0)</f>
        <v>3.5979660168851346E-2</v>
      </c>
      <c r="H8" s="11"/>
      <c r="I8" s="10" t="str">
        <f>name!E4</f>
        <v>Managers, directors and senior officials</v>
      </c>
      <c r="J8" s="11">
        <f t="array" ref="J8:J16">MMULT(aggregation!$B$13:$AA$21,B7:B32)</f>
        <v>45.582127577787254</v>
      </c>
      <c r="K8" s="11">
        <f t="array" ref="K8:K16">MMULT(aggregation!$B$13:$AA$21,C7:C32)</f>
        <v>52.046232859617575</v>
      </c>
      <c r="L8" s="11">
        <f t="array" ref="L8:L16">MMULT(aggregation!$B$13:$AA$21,D7:D32)</f>
        <v>6.4641052818303155</v>
      </c>
      <c r="M8" s="11">
        <f t="array" ref="M8:M16">MMULT(aggregation!$B$13:$AA$21,E7:E32)</f>
        <v>25.933262870900499</v>
      </c>
      <c r="N8" s="11">
        <f t="array" ref="N8:N16">MMULT(aggregation!$B$13:$AA$21,F7:F32)</f>
        <v>32.397368152730813</v>
      </c>
      <c r="O8" s="11"/>
      <c r="P8" s="10" t="str">
        <f>name!D5</f>
        <v>12 Other managers and proprietors</v>
      </c>
      <c r="Q8" s="11">
        <v>8.8555035345814943</v>
      </c>
      <c r="R8" s="11">
        <v>12.467598667085131</v>
      </c>
      <c r="S8" s="345">
        <f t="shared" ref="S8:S31" si="4">R8-Q8</f>
        <v>3.6120951325036366</v>
      </c>
      <c r="T8" s="345">
        <v>5.6937957053774344</v>
      </c>
      <c r="U8" s="345">
        <f t="shared" ref="U8:U31" si="5">SUM(S8:T8)</f>
        <v>9.305890837881071</v>
      </c>
      <c r="V8" s="346">
        <f t="shared" ref="V8:V33" si="6">IF(Q8&gt;0,(1+(T8/Q8))^(1/($C$6-$B$6))-1,0)</f>
        <v>3.3654154169383554E-2</v>
      </c>
      <c r="X8" s="10" t="str">
        <f>name!B5</f>
        <v>Mining and quarrying</v>
      </c>
      <c r="Y8" s="11">
        <v>0.40400000000000019</v>
      </c>
      <c r="Z8" s="11">
        <v>0.18900000000000008</v>
      </c>
      <c r="AA8" s="345">
        <f t="shared" ref="AA8:AA29" si="7">Z8-Y8</f>
        <v>-0.21500000000000011</v>
      </c>
      <c r="AB8" s="11">
        <v>0.11409370020540213</v>
      </c>
      <c r="AC8" s="345">
        <f t="shared" ref="AC8:AC29" si="8">SUM(AA8:AB8)</f>
        <v>-0.10090629979459798</v>
      </c>
      <c r="AD8" s="348">
        <f t="shared" ref="AD8:AD29" si="9">IF(Y8&gt;0,(1+(AB8/Y8))^(1/($C$6-$B$6))-1,0)</f>
        <v>1.6721006044411846E-2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21.147604743448639</v>
      </c>
      <c r="C9" s="11">
        <f t="shared" si="2"/>
        <v>24.832903190124824</v>
      </c>
      <c r="D9" s="11">
        <f t="shared" si="2"/>
        <v>3.685298446676176</v>
      </c>
      <c r="E9" s="11">
        <f t="shared" si="2"/>
        <v>8.7849497843297737</v>
      </c>
      <c r="F9" s="11">
        <f t="shared" si="2"/>
        <v>12.470248231005947</v>
      </c>
      <c r="G9" s="200">
        <f t="shared" si="3"/>
        <v>2.3431641239460843E-2</v>
      </c>
      <c r="H9" s="11"/>
      <c r="I9" s="10" t="str">
        <f>name!E5</f>
        <v>Professional occupations</v>
      </c>
      <c r="J9" s="11">
        <v>87.298890300821029</v>
      </c>
      <c r="K9" s="11">
        <v>103.41086888373019</v>
      </c>
      <c r="L9" s="11">
        <v>16.111978582909153</v>
      </c>
      <c r="M9" s="11">
        <v>45.838907635713419</v>
      </c>
      <c r="N9" s="11">
        <v>61.950886218622571</v>
      </c>
      <c r="O9" s="11"/>
      <c r="P9" s="10" t="str">
        <f>name!D6</f>
        <v>21 Science, research, engineering and technology professionals</v>
      </c>
      <c r="Q9" s="11">
        <v>15.905141469486351</v>
      </c>
      <c r="R9" s="11">
        <v>17.208061337734563</v>
      </c>
      <c r="S9" s="345">
        <f t="shared" si="4"/>
        <v>1.3029198682482122</v>
      </c>
      <c r="T9" s="345">
        <v>5.3988200390921115</v>
      </c>
      <c r="U9" s="345">
        <f t="shared" si="5"/>
        <v>6.7017399073403237</v>
      </c>
      <c r="V9" s="346">
        <f t="shared" si="6"/>
        <v>1.9674414423488384E-2</v>
      </c>
      <c r="X9" s="10" t="str">
        <f>name!B6</f>
        <v>Food drink and tobacco</v>
      </c>
      <c r="Y9" s="11">
        <v>16.051000000000002</v>
      </c>
      <c r="Z9" s="11">
        <v>12.410999999999992</v>
      </c>
      <c r="AA9" s="345">
        <f t="shared" si="7"/>
        <v>-3.6400000000000095</v>
      </c>
      <c r="AB9" s="11">
        <v>6.2534373669242527</v>
      </c>
      <c r="AC9" s="345">
        <f t="shared" si="8"/>
        <v>2.6134373669242432</v>
      </c>
      <c r="AD9" s="348">
        <f t="shared" si="9"/>
        <v>2.2176624633337472E-2</v>
      </c>
    </row>
    <row r="10" spans="1:30" x14ac:dyDescent="0.2">
      <c r="A10" s="10" t="str">
        <f>name!D7</f>
        <v>22 Health professionals</v>
      </c>
      <c r="B10" s="11">
        <f t="shared" si="2"/>
        <v>18.453387906795516</v>
      </c>
      <c r="C10" s="11">
        <f t="shared" si="2"/>
        <v>21.671186561718311</v>
      </c>
      <c r="D10" s="11">
        <f t="shared" si="2"/>
        <v>3.2177986549227993</v>
      </c>
      <c r="E10" s="11">
        <f t="shared" si="2"/>
        <v>10.777317473655028</v>
      </c>
      <c r="F10" s="11">
        <f t="shared" si="2"/>
        <v>13.995116128577827</v>
      </c>
      <c r="G10" s="200">
        <f t="shared" si="3"/>
        <v>3.1139789388146433E-2</v>
      </c>
      <c r="H10" s="11"/>
      <c r="I10" s="10" t="str">
        <f>name!E6</f>
        <v>Associate professional occupations</v>
      </c>
      <c r="J10" s="11">
        <v>53.457529025876994</v>
      </c>
      <c r="K10" s="11">
        <v>55.659725402157072</v>
      </c>
      <c r="L10" s="11">
        <v>2.2021963762800802</v>
      </c>
      <c r="M10" s="11">
        <v>24.59949728926469</v>
      </c>
      <c r="N10" s="11">
        <v>26.801693665544775</v>
      </c>
      <c r="O10" s="11"/>
      <c r="P10" s="10" t="str">
        <f>name!D7</f>
        <v>22 Health professionals</v>
      </c>
      <c r="Q10" s="11">
        <v>5.5161198692401978</v>
      </c>
      <c r="R10" s="11">
        <v>6.3174580243944112</v>
      </c>
      <c r="S10" s="345">
        <f t="shared" si="4"/>
        <v>0.80133815515421336</v>
      </c>
      <c r="T10" s="345">
        <v>2.3245733756050084</v>
      </c>
      <c r="U10" s="345">
        <f t="shared" si="5"/>
        <v>3.1259115307592218</v>
      </c>
      <c r="V10" s="346">
        <f t="shared" si="6"/>
        <v>2.372046325110122E-2</v>
      </c>
      <c r="X10" s="10" t="str">
        <f>name!B7</f>
        <v>Engineering</v>
      </c>
      <c r="Y10" s="11">
        <v>4.6960000000000015</v>
      </c>
      <c r="Z10" s="11">
        <v>4.9789999999999983</v>
      </c>
      <c r="AA10" s="345">
        <f t="shared" si="7"/>
        <v>0.28299999999999681</v>
      </c>
      <c r="AB10" s="11">
        <v>2.0791566771458116</v>
      </c>
      <c r="AC10" s="345">
        <f t="shared" si="8"/>
        <v>2.3621566771458085</v>
      </c>
      <c r="AD10" s="348">
        <f t="shared" si="9"/>
        <v>2.4737785306656379E-2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19.502652066368793</v>
      </c>
      <c r="C11" s="11">
        <f t="shared" si="2"/>
        <v>21.639192988393859</v>
      </c>
      <c r="D11" s="11">
        <f t="shared" si="2"/>
        <v>2.136540922025068</v>
      </c>
      <c r="E11" s="11">
        <f t="shared" si="2"/>
        <v>10.627420699121739</v>
      </c>
      <c r="F11" s="11">
        <f t="shared" si="2"/>
        <v>12.763961621146803</v>
      </c>
      <c r="G11" s="200">
        <f t="shared" si="3"/>
        <v>2.9422762681908576E-2</v>
      </c>
      <c r="H11" s="11"/>
      <c r="I11" s="10" t="str">
        <f>name!E7</f>
        <v>Administrative and secretarial occupations</v>
      </c>
      <c r="J11" s="11">
        <v>54.258285480989002</v>
      </c>
      <c r="K11" s="11">
        <v>48.834327473475255</v>
      </c>
      <c r="L11" s="11">
        <v>-5.4239580075137477</v>
      </c>
      <c r="M11" s="11">
        <v>25.334012292030977</v>
      </c>
      <c r="N11" s="11">
        <v>19.91005428451723</v>
      </c>
      <c r="O11" s="11"/>
      <c r="P11" s="10" t="str">
        <f>name!D8</f>
        <v>23 Teaching and other educational professionals</v>
      </c>
      <c r="Q11" s="11">
        <v>5.599965195432361</v>
      </c>
      <c r="R11" s="11">
        <v>5.9654796953407541</v>
      </c>
      <c r="S11" s="345">
        <f t="shared" si="4"/>
        <v>0.36551449990839302</v>
      </c>
      <c r="T11" s="345">
        <v>2.5042837116314276</v>
      </c>
      <c r="U11" s="345">
        <f t="shared" si="5"/>
        <v>2.8697982115398206</v>
      </c>
      <c r="V11" s="346">
        <f t="shared" si="6"/>
        <v>2.4947993441125416E-2</v>
      </c>
      <c r="X11" s="10" t="str">
        <f>name!B8</f>
        <v>Rest of manufacturing</v>
      </c>
      <c r="Y11" s="11">
        <v>19.978999999999971</v>
      </c>
      <c r="Z11" s="11">
        <v>16.693000000000037</v>
      </c>
      <c r="AA11" s="345">
        <f t="shared" si="7"/>
        <v>-3.2859999999999339</v>
      </c>
      <c r="AB11" s="11">
        <v>7.7074971547814553</v>
      </c>
      <c r="AC11" s="345">
        <f t="shared" si="8"/>
        <v>4.4214971547815214</v>
      </c>
      <c r="AD11" s="348">
        <f t="shared" si="9"/>
        <v>2.1989148350251897E-2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28.195245584208084</v>
      </c>
      <c r="C12" s="11">
        <f t="shared" si="2"/>
        <v>35.26758614349319</v>
      </c>
      <c r="D12" s="11">
        <f t="shared" si="2"/>
        <v>7.0723405592851112</v>
      </c>
      <c r="E12" s="11">
        <f t="shared" si="2"/>
        <v>15.649219678606881</v>
      </c>
      <c r="F12" s="11">
        <f t="shared" si="2"/>
        <v>22.721560237891996</v>
      </c>
      <c r="G12" s="200">
        <f t="shared" si="3"/>
        <v>2.987044033094155E-2</v>
      </c>
      <c r="H12" s="11"/>
      <c r="I12" s="10" t="str">
        <f>name!E8</f>
        <v>Skilled trades occupations</v>
      </c>
      <c r="J12" s="11">
        <v>42.479145150034427</v>
      </c>
      <c r="K12" s="11">
        <v>39.284451589413493</v>
      </c>
      <c r="L12" s="11">
        <v>-3.1946935606209323</v>
      </c>
      <c r="M12" s="11">
        <v>17.602507851631763</v>
      </c>
      <c r="N12" s="11">
        <v>14.407814291010833</v>
      </c>
      <c r="O12" s="11"/>
      <c r="P12" s="10" t="str">
        <f>name!D9</f>
        <v>24 Business, media and public service professionals</v>
      </c>
      <c r="Q12" s="11">
        <v>14.93649099167803</v>
      </c>
      <c r="R12" s="11">
        <v>17.713714472696388</v>
      </c>
      <c r="S12" s="345">
        <f t="shared" si="4"/>
        <v>2.7772234810183587</v>
      </c>
      <c r="T12" s="345">
        <v>7.0427364758799724</v>
      </c>
      <c r="U12" s="345">
        <f t="shared" si="5"/>
        <v>9.8199599568983302</v>
      </c>
      <c r="V12" s="346">
        <f t="shared" si="6"/>
        <v>2.6087167281579005E-2</v>
      </c>
      <c r="X12" s="10" t="str">
        <f>name!B9</f>
        <v>Electricity and gas</v>
      </c>
      <c r="Y12" s="11">
        <v>1.5690000000000004</v>
      </c>
      <c r="Z12" s="11">
        <v>1.5139999999999989</v>
      </c>
      <c r="AA12" s="345">
        <f t="shared" si="7"/>
        <v>-5.5000000000001492E-2</v>
      </c>
      <c r="AB12" s="11">
        <v>0.65430244129664816</v>
      </c>
      <c r="AC12" s="345">
        <f t="shared" si="8"/>
        <v>0.59930244129664667</v>
      </c>
      <c r="AD12" s="348">
        <f t="shared" si="9"/>
        <v>2.3509096304871191E-2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8.9682746195598781</v>
      </c>
      <c r="C13" s="11">
        <f t="shared" si="2"/>
        <v>8.4189053867793415</v>
      </c>
      <c r="D13" s="11">
        <f t="shared" si="2"/>
        <v>-0.54936923278053706</v>
      </c>
      <c r="E13" s="11">
        <f t="shared" si="2"/>
        <v>3.357357769736335</v>
      </c>
      <c r="F13" s="11">
        <f t="shared" si="2"/>
        <v>2.8079885369557984</v>
      </c>
      <c r="G13" s="200">
        <f t="shared" si="3"/>
        <v>2.1425480308854938E-2</v>
      </c>
      <c r="H13" s="11"/>
      <c r="I13" s="10" t="str">
        <f>name!E9</f>
        <v>Caring, leisure and other service occupations</v>
      </c>
      <c r="J13" s="11">
        <v>41.888428213423801</v>
      </c>
      <c r="K13" s="11">
        <v>46.790461761284789</v>
      </c>
      <c r="L13" s="11">
        <v>4.9020335478609907</v>
      </c>
      <c r="M13" s="11">
        <v>24.489851387970507</v>
      </c>
      <c r="N13" s="11">
        <v>29.391884935831499</v>
      </c>
      <c r="O13" s="11"/>
      <c r="P13" s="10" t="str">
        <f>name!D10</f>
        <v>31 Science, engineering and technology associate professionals</v>
      </c>
      <c r="Q13" s="11">
        <v>6.5503554236633326</v>
      </c>
      <c r="R13" s="11">
        <v>5.4315481382633113</v>
      </c>
      <c r="S13" s="345">
        <f t="shared" si="4"/>
        <v>-1.1188072854000213</v>
      </c>
      <c r="T13" s="345">
        <v>2.0037510738321127</v>
      </c>
      <c r="U13" s="345">
        <f t="shared" si="5"/>
        <v>0.88494378843209143</v>
      </c>
      <c r="V13" s="346">
        <f t="shared" si="6"/>
        <v>1.7952044947703749E-2</v>
      </c>
      <c r="X13" s="10" t="str">
        <f>name!B10</f>
        <v>Water and sewerage</v>
      </c>
      <c r="Y13" s="11">
        <v>1.4420000000000048</v>
      </c>
      <c r="Z13" s="11">
        <v>1.5639999999999983</v>
      </c>
      <c r="AA13" s="345">
        <f t="shared" si="7"/>
        <v>0.12199999999999345</v>
      </c>
      <c r="AB13" s="11">
        <v>0.68869717404667974</v>
      </c>
      <c r="AC13" s="345">
        <f t="shared" si="8"/>
        <v>0.81069717404667319</v>
      </c>
      <c r="AD13" s="348">
        <f t="shared" si="9"/>
        <v>2.6369563193844314E-2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7.7617183914654522</v>
      </c>
      <c r="C14" s="11">
        <f t="shared" si="2"/>
        <v>8.5586536439030567</v>
      </c>
      <c r="D14" s="11">
        <f t="shared" si="2"/>
        <v>0.79693525243760621</v>
      </c>
      <c r="E14" s="11">
        <f t="shared" si="2"/>
        <v>4.5852928017121393</v>
      </c>
      <c r="F14" s="11">
        <f t="shared" si="2"/>
        <v>5.3822280541497447</v>
      </c>
      <c r="G14" s="200">
        <f t="shared" si="3"/>
        <v>3.143119920349946E-2</v>
      </c>
      <c r="H14" s="11"/>
      <c r="I14" s="10" t="str">
        <f>name!E10</f>
        <v>Sales and customer service occupations</v>
      </c>
      <c r="J14" s="11">
        <v>37.965765808197062</v>
      </c>
      <c r="K14" s="11">
        <v>38.35039666378249</v>
      </c>
      <c r="L14" s="11">
        <v>0.38463085558542831</v>
      </c>
      <c r="M14" s="11">
        <v>17.431634697839904</v>
      </c>
      <c r="N14" s="11">
        <v>17.816265553425339</v>
      </c>
      <c r="O14" s="11"/>
      <c r="P14" s="10" t="str">
        <f>name!D11</f>
        <v>32 Health and social care associate professionals</v>
      </c>
      <c r="Q14" s="11">
        <v>2.0384578344808184</v>
      </c>
      <c r="R14" s="11">
        <v>2.0121764494039232</v>
      </c>
      <c r="S14" s="345">
        <f t="shared" si="4"/>
        <v>-2.6281385076895258E-2</v>
      </c>
      <c r="T14" s="345">
        <v>0.93522220057078909</v>
      </c>
      <c r="U14" s="345">
        <f t="shared" si="5"/>
        <v>0.90894081549389383</v>
      </c>
      <c r="V14" s="346">
        <f t="shared" si="6"/>
        <v>2.5493315020194585E-2</v>
      </c>
      <c r="X14" s="10" t="str">
        <f>name!B11</f>
        <v>Construction</v>
      </c>
      <c r="Y14" s="11">
        <v>33.33099999999996</v>
      </c>
      <c r="Z14" s="11">
        <v>33.361000000000097</v>
      </c>
      <c r="AA14" s="345">
        <f t="shared" si="7"/>
        <v>3.000000000013614E-2</v>
      </c>
      <c r="AB14" s="11">
        <v>13.722582992664336</v>
      </c>
      <c r="AC14" s="345">
        <f t="shared" si="8"/>
        <v>13.752582992664472</v>
      </c>
      <c r="AD14" s="348">
        <f t="shared" si="9"/>
        <v>2.3252836130892574E-2</v>
      </c>
    </row>
    <row r="15" spans="1:30" x14ac:dyDescent="0.2">
      <c r="A15" s="10" t="str">
        <f>name!D12</f>
        <v>33 Protective service occupations</v>
      </c>
      <c r="B15" s="11">
        <f t="shared" si="2"/>
        <v>4.9786204526087348</v>
      </c>
      <c r="C15" s="11">
        <f t="shared" si="2"/>
        <v>6.7661748097784811</v>
      </c>
      <c r="D15" s="11">
        <f t="shared" si="2"/>
        <v>1.7875543571697468</v>
      </c>
      <c r="E15" s="11">
        <f t="shared" si="2"/>
        <v>2.0934255401145423</v>
      </c>
      <c r="F15" s="11">
        <f t="shared" si="2"/>
        <v>3.8809798972842882</v>
      </c>
      <c r="G15" s="200">
        <f t="shared" si="3"/>
        <v>2.3675722870061922E-2</v>
      </c>
      <c r="H15" s="11"/>
      <c r="I15" s="10" t="str">
        <f>name!E11</f>
        <v>Process, plant and machine operatives</v>
      </c>
      <c r="J15" s="11">
        <v>29.549440614791003</v>
      </c>
      <c r="K15" s="11">
        <v>31.436965780307663</v>
      </c>
      <c r="L15" s="11">
        <v>1.8875251655166603</v>
      </c>
      <c r="M15" s="11">
        <v>14.756191374921571</v>
      </c>
      <c r="N15" s="11">
        <v>16.643716540438234</v>
      </c>
      <c r="O15" s="11"/>
      <c r="P15" s="10" t="str">
        <f>name!D12</f>
        <v>33 Protective service occupations</v>
      </c>
      <c r="Q15" s="11">
        <v>3.8175362029698663</v>
      </c>
      <c r="R15" s="11">
        <v>4.7778680328474756</v>
      </c>
      <c r="S15" s="345">
        <f t="shared" si="4"/>
        <v>0.96033182987760934</v>
      </c>
      <c r="T15" s="345">
        <v>1.2850058542953129</v>
      </c>
      <c r="U15" s="345">
        <f t="shared" si="5"/>
        <v>2.245337684172922</v>
      </c>
      <c r="V15" s="346">
        <f t="shared" si="6"/>
        <v>1.9530514171510971E-2</v>
      </c>
      <c r="X15" s="10" t="str">
        <f>name!B12</f>
        <v>Wholesale and retail trade</v>
      </c>
      <c r="Y15" s="11">
        <v>64.215999999999894</v>
      </c>
      <c r="Z15" s="11">
        <v>64.069999999999922</v>
      </c>
      <c r="AA15" s="345">
        <f t="shared" si="7"/>
        <v>-0.14599999999997237</v>
      </c>
      <c r="AB15" s="11">
        <v>29.216780272367316</v>
      </c>
      <c r="AC15" s="345">
        <f t="shared" si="8"/>
        <v>29.070780272367344</v>
      </c>
      <c r="AD15" s="348">
        <f t="shared" si="9"/>
        <v>2.5314426683309632E-2</v>
      </c>
    </row>
    <row r="16" spans="1:30" x14ac:dyDescent="0.2">
      <c r="A16" s="10" t="str">
        <f>name!D13</f>
        <v>34 Culture, media and sports occupations</v>
      </c>
      <c r="B16" s="11">
        <f t="shared" si="2"/>
        <v>7.0556706035925272</v>
      </c>
      <c r="C16" s="11">
        <f t="shared" si="2"/>
        <v>7.0407432388017508</v>
      </c>
      <c r="D16" s="11">
        <f t="shared" si="2"/>
        <v>-1.4927364790777511E-2</v>
      </c>
      <c r="E16" s="11">
        <f t="shared" si="2"/>
        <v>3.2178902231903566</v>
      </c>
      <c r="F16" s="11">
        <f t="shared" si="2"/>
        <v>3.2029628583995793</v>
      </c>
      <c r="G16" s="200">
        <f t="shared" si="3"/>
        <v>2.5365844159217943E-2</v>
      </c>
      <c r="H16" s="11"/>
      <c r="I16" s="10" t="str">
        <f>name!E12</f>
        <v>Elementary occupations</v>
      </c>
      <c r="J16" s="11">
        <v>50.25538782807935</v>
      </c>
      <c r="K16" s="11">
        <v>45.946569586231433</v>
      </c>
      <c r="L16" s="11">
        <v>-4.3088182418479262</v>
      </c>
      <c r="M16" s="11">
        <v>22.814723095329615</v>
      </c>
      <c r="N16" s="11">
        <v>18.505904853481681</v>
      </c>
      <c r="O16" s="11"/>
      <c r="P16" s="10" t="str">
        <f>name!D13</f>
        <v>34 Culture, media and sports occupations</v>
      </c>
      <c r="Q16" s="11">
        <v>3.4156517481801885</v>
      </c>
      <c r="R16" s="11">
        <v>3.1152348866472748</v>
      </c>
      <c r="S16" s="345">
        <f t="shared" si="4"/>
        <v>-0.30041686153291369</v>
      </c>
      <c r="T16" s="345">
        <v>1.2269905947270034</v>
      </c>
      <c r="U16" s="345">
        <f t="shared" si="5"/>
        <v>0.92657373319408975</v>
      </c>
      <c r="V16" s="346">
        <f t="shared" si="6"/>
        <v>2.0671785160853995E-2</v>
      </c>
      <c r="X16" s="10" t="str">
        <f>name!B13</f>
        <v>Transport and storage</v>
      </c>
      <c r="Y16" s="11">
        <v>19.111000000000022</v>
      </c>
      <c r="Z16" s="11">
        <v>22.002999999999943</v>
      </c>
      <c r="AA16" s="345">
        <f t="shared" si="7"/>
        <v>2.8919999999999213</v>
      </c>
      <c r="AB16" s="11">
        <v>9.7443094097403105</v>
      </c>
      <c r="AC16" s="345">
        <f t="shared" si="8"/>
        <v>12.636309409740232</v>
      </c>
      <c r="AD16" s="348">
        <f t="shared" si="9"/>
        <v>2.7849403550562313E-2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24.6932449586504</v>
      </c>
      <c r="C17" s="11">
        <f t="shared" si="10"/>
        <v>24.875248322894443</v>
      </c>
      <c r="D17" s="11">
        <f t="shared" si="10"/>
        <v>0.18200336424404207</v>
      </c>
      <c r="E17" s="11">
        <f t="shared" si="10"/>
        <v>11.34553095451132</v>
      </c>
      <c r="F17" s="11">
        <f t="shared" si="10"/>
        <v>11.527534318755363</v>
      </c>
      <c r="G17" s="200">
        <f t="shared" si="3"/>
        <v>2.5524698901596699E-2</v>
      </c>
      <c r="H17" s="11"/>
      <c r="O17" s="11"/>
      <c r="P17" s="10" t="str">
        <f>name!D14</f>
        <v>35 Business and public service associate professionals</v>
      </c>
      <c r="Q17" s="11">
        <v>12.304088812440465</v>
      </c>
      <c r="R17" s="11">
        <v>11.2225894775861</v>
      </c>
      <c r="S17" s="345">
        <f t="shared" si="4"/>
        <v>-1.0814993348543656</v>
      </c>
      <c r="T17" s="345">
        <v>4.3912884041000986</v>
      </c>
      <c r="U17" s="345">
        <f t="shared" si="5"/>
        <v>3.309789069245733</v>
      </c>
      <c r="V17" s="346">
        <f t="shared" si="6"/>
        <v>2.0555087246224568E-2</v>
      </c>
      <c r="X17" s="10" t="str">
        <f>name!B14</f>
        <v>Accommodation and food</v>
      </c>
      <c r="Y17" s="11">
        <v>40.266000000000012</v>
      </c>
      <c r="Z17" s="11">
        <v>46.117000000000012</v>
      </c>
      <c r="AA17" s="345">
        <f t="shared" si="7"/>
        <v>5.8509999999999991</v>
      </c>
      <c r="AB17" s="11">
        <v>21.456391634733421</v>
      </c>
      <c r="AC17" s="345">
        <f t="shared" si="8"/>
        <v>27.30739163473342</v>
      </c>
      <c r="AD17" s="348">
        <f t="shared" si="9"/>
        <v>2.8885271751623698E-2</v>
      </c>
    </row>
    <row r="18" spans="1:30" x14ac:dyDescent="0.2">
      <c r="A18" s="10" t="str">
        <f>name!D15</f>
        <v>41 Administrative occupations</v>
      </c>
      <c r="B18" s="11">
        <f t="shared" si="10"/>
        <v>44.589995660364089</v>
      </c>
      <c r="C18" s="11">
        <f t="shared" si="10"/>
        <v>40.350057112816131</v>
      </c>
      <c r="D18" s="11">
        <f t="shared" si="10"/>
        <v>-4.239938547547963</v>
      </c>
      <c r="E18" s="11">
        <f t="shared" si="10"/>
        <v>20.214479551003524</v>
      </c>
      <c r="F18" s="11">
        <f t="shared" si="10"/>
        <v>15.974541003455561</v>
      </c>
      <c r="G18" s="200">
        <f t="shared" si="3"/>
        <v>2.5237550957676547E-2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17.609823948701457</v>
      </c>
      <c r="R18" s="11">
        <v>18.876431607769526</v>
      </c>
      <c r="S18" s="345">
        <f t="shared" si="4"/>
        <v>1.2666076590680682</v>
      </c>
      <c r="T18" s="345">
        <v>6.7138914419804596</v>
      </c>
      <c r="U18" s="345">
        <f t="shared" si="5"/>
        <v>7.9804991010485278</v>
      </c>
      <c r="V18" s="346">
        <f t="shared" si="6"/>
        <v>2.1766500664889499E-2</v>
      </c>
      <c r="X18" s="10" t="str">
        <f>name!B15</f>
        <v>Media</v>
      </c>
      <c r="Y18" s="11">
        <v>2.3370000000000024</v>
      </c>
      <c r="Z18" s="11">
        <v>2.3379999999999983</v>
      </c>
      <c r="AA18" s="345">
        <f t="shared" si="7"/>
        <v>9.9999999999589306E-4</v>
      </c>
      <c r="AB18" s="11">
        <v>1.0954250930628266</v>
      </c>
      <c r="AC18" s="345">
        <f t="shared" si="8"/>
        <v>1.0964250930628225</v>
      </c>
      <c r="AD18" s="348">
        <f t="shared" si="9"/>
        <v>2.5957782937485963E-2</v>
      </c>
    </row>
    <row r="19" spans="1:30" x14ac:dyDescent="0.2">
      <c r="A19" s="10" t="str">
        <f>name!D16</f>
        <v>42 Secretarial and related occupations</v>
      </c>
      <c r="B19" s="11">
        <f t="shared" si="10"/>
        <v>9.6682898206249099</v>
      </c>
      <c r="C19" s="11">
        <f t="shared" si="10"/>
        <v>8.4842703606591261</v>
      </c>
      <c r="D19" s="11">
        <f t="shared" si="10"/>
        <v>-1.1840194599657845</v>
      </c>
      <c r="E19" s="11">
        <f t="shared" si="10"/>
        <v>5.1195327410274523</v>
      </c>
      <c r="F19" s="11">
        <f t="shared" si="10"/>
        <v>3.9355132810616684</v>
      </c>
      <c r="G19" s="200">
        <f t="shared" si="3"/>
        <v>2.8735289484804527E-2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0.48118444617820455</v>
      </c>
      <c r="K19" s="11">
        <f t="array" ref="K19:K27">MMULT(aggregation!$B$13:$AA$21,C36:C61)</f>
        <v>0.98641152664945153</v>
      </c>
      <c r="L19" s="11">
        <f t="array" ref="L19:L27">MMULT(aggregation!$B$13:$AA$21,D36:D61)</f>
        <v>0.50522708047124709</v>
      </c>
      <c r="M19" s="11">
        <f t="array" ref="M19:M27">MMULT(aggregation!$B$13:$AA$21,E36:E61)</f>
        <v>0.46744395823905649</v>
      </c>
      <c r="N19" s="11">
        <f t="array" ref="N19:N27">MMULT(aggregation!$B$13:$AA$21,F36:F61)</f>
        <v>0.97267103871030347</v>
      </c>
      <c r="O19" s="11"/>
      <c r="P19" s="10" t="str">
        <f>name!D16</f>
        <v>42 Secretarial and related occupations</v>
      </c>
      <c r="Q19" s="11">
        <v>0.73877646875694936</v>
      </c>
      <c r="R19" s="11">
        <v>1.2064997243080209</v>
      </c>
      <c r="S19" s="345">
        <f t="shared" si="4"/>
        <v>0.46772325555107153</v>
      </c>
      <c r="T19" s="345">
        <v>0.34648652463240037</v>
      </c>
      <c r="U19" s="345">
        <f t="shared" si="5"/>
        <v>0.8142097801834719</v>
      </c>
      <c r="V19" s="346">
        <f t="shared" si="6"/>
        <v>2.5970316772200741E-2</v>
      </c>
      <c r="X19" s="10" t="str">
        <f>name!B16</f>
        <v>Information technology</v>
      </c>
      <c r="Y19" s="11">
        <v>7.6929999999999934</v>
      </c>
      <c r="Z19" s="11">
        <v>8.756000000000018</v>
      </c>
      <c r="AA19" s="345">
        <f t="shared" si="7"/>
        <v>1.0630000000000246</v>
      </c>
      <c r="AB19" s="11">
        <v>3.6366773048207603</v>
      </c>
      <c r="AC19" s="345">
        <f t="shared" si="8"/>
        <v>4.6996773048207849</v>
      </c>
      <c r="AD19" s="348">
        <f t="shared" si="9"/>
        <v>2.6143552054990415E-2</v>
      </c>
    </row>
    <row r="20" spans="1:30" x14ac:dyDescent="0.2">
      <c r="A20" s="10" t="str">
        <f>name!D17</f>
        <v>51 Skilled agricultural and related trades</v>
      </c>
      <c r="B20" s="11">
        <f t="shared" si="10"/>
        <v>6.2957683762853636</v>
      </c>
      <c r="C20" s="11">
        <f t="shared" si="10"/>
        <v>6.9124284411720156</v>
      </c>
      <c r="D20" s="11">
        <f t="shared" si="10"/>
        <v>0.61666006488665137</v>
      </c>
      <c r="E20" s="11">
        <f t="shared" si="10"/>
        <v>3.6615536629407397</v>
      </c>
      <c r="F20" s="11">
        <f t="shared" si="10"/>
        <v>4.2782137278273913</v>
      </c>
      <c r="G20" s="200">
        <f t="shared" si="3"/>
        <v>3.1033842576906778E-2</v>
      </c>
      <c r="H20" s="11"/>
      <c r="I20" s="11" t="str">
        <f t="shared" si="11"/>
        <v>Professional occupations</v>
      </c>
      <c r="J20" s="11">
        <v>4.0402403376086857</v>
      </c>
      <c r="K20" s="11">
        <v>6.9109546588365554</v>
      </c>
      <c r="L20" s="11">
        <v>2.8707143212278687</v>
      </c>
      <c r="M20" s="11">
        <v>2.8492990369408164</v>
      </c>
      <c r="N20" s="11">
        <v>5.7200133581686856</v>
      </c>
      <c r="O20" s="11"/>
      <c r="P20" s="10" t="str">
        <f>name!D17</f>
        <v>51 Skilled agricultural and related trades</v>
      </c>
      <c r="Q20" s="11">
        <v>5.2790764394405825</v>
      </c>
      <c r="R20" s="11">
        <v>5.4963105784788118</v>
      </c>
      <c r="S20" s="345">
        <f t="shared" si="4"/>
        <v>0.2172341390382293</v>
      </c>
      <c r="T20" s="345">
        <v>2.8704845207149847</v>
      </c>
      <c r="U20" s="345">
        <f t="shared" si="5"/>
        <v>3.087718659753214</v>
      </c>
      <c r="V20" s="346">
        <f t="shared" si="6"/>
        <v>2.9370577882425364E-2</v>
      </c>
      <c r="X20" s="10" t="str">
        <f>name!B17</f>
        <v>Finance and insurance</v>
      </c>
      <c r="Y20" s="11">
        <v>10.06999999999999</v>
      </c>
      <c r="Z20" s="11">
        <v>9.9680000000000248</v>
      </c>
      <c r="AA20" s="345">
        <f t="shared" si="7"/>
        <v>-0.10199999999996479</v>
      </c>
      <c r="AB20" s="11">
        <v>5.0053653244274434</v>
      </c>
      <c r="AC20" s="345">
        <f t="shared" si="8"/>
        <v>4.9033653244274786</v>
      </c>
      <c r="AD20" s="348">
        <f t="shared" si="9"/>
        <v>2.7265158052671268E-2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13.845154770555359</v>
      </c>
      <c r="C21" s="11">
        <f t="shared" si="10"/>
        <v>12.568294463098132</v>
      </c>
      <c r="D21" s="11">
        <f t="shared" si="10"/>
        <v>-1.2768603074572253</v>
      </c>
      <c r="E21" s="11">
        <f t="shared" si="10"/>
        <v>5.0474789726192055</v>
      </c>
      <c r="F21" s="11">
        <f t="shared" si="10"/>
        <v>3.7706186651619813</v>
      </c>
      <c r="G21" s="200">
        <f t="shared" si="3"/>
        <v>2.0938651583511048E-2</v>
      </c>
      <c r="H21" s="11"/>
      <c r="I21" s="11" t="str">
        <f t="shared" si="11"/>
        <v>Associate professional occupations</v>
      </c>
      <c r="J21" s="11">
        <v>0.54918749188654481</v>
      </c>
      <c r="K21" s="11">
        <v>1.0881395318347908</v>
      </c>
      <c r="L21" s="11">
        <v>0.53895203994824592</v>
      </c>
      <c r="M21" s="11">
        <v>0.45020120834877786</v>
      </c>
      <c r="N21" s="11">
        <v>0.98915324829702389</v>
      </c>
      <c r="O21" s="11"/>
      <c r="P21" s="10" t="str">
        <f>name!D18</f>
        <v>52 Skilled metal, electrical and electronic trades</v>
      </c>
      <c r="Q21" s="11">
        <v>13.523779368599744</v>
      </c>
      <c r="R21" s="11">
        <v>11.613508883107054</v>
      </c>
      <c r="S21" s="345">
        <f t="shared" si="4"/>
        <v>-1.9102704854926902</v>
      </c>
      <c r="T21" s="345">
        <v>4.6052258207635495</v>
      </c>
      <c r="U21" s="345">
        <f t="shared" si="5"/>
        <v>2.6949553352708593</v>
      </c>
      <c r="V21" s="346">
        <f t="shared" si="6"/>
        <v>1.9729679536284239E-2</v>
      </c>
      <c r="X21" s="10" t="str">
        <f>name!B18</f>
        <v>Real estate</v>
      </c>
      <c r="Y21" s="11">
        <v>8.3349999999999813</v>
      </c>
      <c r="Z21" s="11">
        <v>7.8489999999999984</v>
      </c>
      <c r="AA21" s="345">
        <f t="shared" si="7"/>
        <v>-0.48599999999998289</v>
      </c>
      <c r="AB21" s="11">
        <v>3.8260506628149442</v>
      </c>
      <c r="AC21" s="345">
        <f t="shared" si="8"/>
        <v>3.3400506628149613</v>
      </c>
      <c r="AD21" s="348">
        <f t="shared" si="9"/>
        <v>2.5504804946403059E-2</v>
      </c>
    </row>
    <row r="22" spans="1:30" x14ac:dyDescent="0.2">
      <c r="A22" s="10" t="str">
        <f>name!D19</f>
        <v>53 Skilled construction and building trades</v>
      </c>
      <c r="B22" s="11">
        <f t="shared" si="10"/>
        <v>13.190411001333906</v>
      </c>
      <c r="C22" s="11">
        <f t="shared" si="10"/>
        <v>11.431013276223913</v>
      </c>
      <c r="D22" s="11">
        <f t="shared" si="10"/>
        <v>-1.7593977251099919</v>
      </c>
      <c r="E22" s="11">
        <f t="shared" si="10"/>
        <v>5.2168361367610032</v>
      </c>
      <c r="F22" s="11">
        <f t="shared" si="10"/>
        <v>3.4574384116510117</v>
      </c>
      <c r="G22" s="200">
        <f t="shared" si="3"/>
        <v>2.246558956402267E-2</v>
      </c>
      <c r="H22" s="11"/>
      <c r="I22" s="11" t="str">
        <f t="shared" si="11"/>
        <v>Administrative and secretarial occupations</v>
      </c>
      <c r="J22" s="11">
        <v>0.25825276693614585</v>
      </c>
      <c r="K22" s="11">
        <v>0.59395639782694587</v>
      </c>
      <c r="L22" s="11">
        <v>0.33570363089080002</v>
      </c>
      <c r="M22" s="11">
        <v>0.24640337211065194</v>
      </c>
      <c r="N22" s="11">
        <v>0.58210700300145202</v>
      </c>
      <c r="O22" s="11"/>
      <c r="P22" s="10" t="str">
        <f>name!D19</f>
        <v>53 Skilled construction and building trades</v>
      </c>
      <c r="Q22" s="11">
        <v>12.936551797898504</v>
      </c>
      <c r="R22" s="11">
        <v>11.16375404713844</v>
      </c>
      <c r="S22" s="345">
        <f t="shared" si="4"/>
        <v>-1.7727977507600645</v>
      </c>
      <c r="T22" s="345">
        <v>5.0813866073616802</v>
      </c>
      <c r="U22" s="345">
        <f t="shared" si="5"/>
        <v>3.3085888566016157</v>
      </c>
      <c r="V22" s="346">
        <f t="shared" si="6"/>
        <v>2.2333136731555348E-2</v>
      </c>
      <c r="X22" s="10" t="str">
        <f>name!B19</f>
        <v>Professional services</v>
      </c>
      <c r="Y22" s="11">
        <v>33.975000000000023</v>
      </c>
      <c r="Z22" s="11">
        <v>38.146000000000008</v>
      </c>
      <c r="AA22" s="345">
        <f t="shared" si="7"/>
        <v>4.1709999999999852</v>
      </c>
      <c r="AB22" s="11">
        <v>17.971650201214654</v>
      </c>
      <c r="AC22" s="345">
        <f t="shared" si="8"/>
        <v>22.142650201214639</v>
      </c>
      <c r="AD22" s="348">
        <f t="shared" si="9"/>
        <v>2.8710577620829181E-2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9.1478110018597931</v>
      </c>
      <c r="C23" s="11">
        <f t="shared" si="10"/>
        <v>8.3727154089194293</v>
      </c>
      <c r="D23" s="11">
        <f t="shared" si="10"/>
        <v>-0.77509559294036645</v>
      </c>
      <c r="E23" s="11">
        <f t="shared" si="10"/>
        <v>3.6766390793108172</v>
      </c>
      <c r="F23" s="11">
        <f t="shared" si="10"/>
        <v>2.9015434863704499</v>
      </c>
      <c r="G23" s="200">
        <f t="shared" si="3"/>
        <v>2.2778141569480992E-2</v>
      </c>
      <c r="H23" s="11"/>
      <c r="I23" s="11" t="str">
        <f t="shared" si="11"/>
        <v>Skilled trades occupations</v>
      </c>
      <c r="J23" s="11">
        <v>4.9757617827348409E-2</v>
      </c>
      <c r="K23" s="11">
        <v>0.1072952035638281</v>
      </c>
      <c r="L23" s="11">
        <v>5.7537585736479699E-2</v>
      </c>
      <c r="M23" s="11">
        <v>4.7072068495346855E-2</v>
      </c>
      <c r="N23" s="11">
        <v>0.10460965423182655</v>
      </c>
      <c r="O23" s="11"/>
      <c r="P23" s="10" t="str">
        <f>name!D20</f>
        <v>54 Textiles, printing and other skilled trades</v>
      </c>
      <c r="Q23" s="11">
        <v>5.1826497547011332</v>
      </c>
      <c r="R23" s="11">
        <v>4.5145741712688432</v>
      </c>
      <c r="S23" s="345">
        <f t="shared" si="4"/>
        <v>-0.66807558343229001</v>
      </c>
      <c r="T23" s="345">
        <v>1.4627180265272604</v>
      </c>
      <c r="U23" s="345">
        <f t="shared" si="5"/>
        <v>0.79464244309497034</v>
      </c>
      <c r="V23" s="346">
        <f t="shared" si="6"/>
        <v>1.6711675312540031E-2</v>
      </c>
      <c r="X23" s="10" t="str">
        <f>name!B20</f>
        <v>Support services</v>
      </c>
      <c r="Y23" s="11">
        <v>31.311999999999987</v>
      </c>
      <c r="Z23" s="11">
        <v>36.677999999999976</v>
      </c>
      <c r="AA23" s="345">
        <f t="shared" si="7"/>
        <v>5.365999999999989</v>
      </c>
      <c r="AB23" s="11">
        <v>16.265835133825465</v>
      </c>
      <c r="AC23" s="345">
        <f t="shared" si="8"/>
        <v>21.631835133825454</v>
      </c>
      <c r="AD23" s="348">
        <f t="shared" si="9"/>
        <v>2.8283636099339704E-2</v>
      </c>
    </row>
    <row r="24" spans="1:30" x14ac:dyDescent="0.2">
      <c r="A24" s="10" t="str">
        <f>name!D21</f>
        <v>61 Caring personal service occupations</v>
      </c>
      <c r="B24" s="11">
        <f t="shared" si="10"/>
        <v>30.620717023532393</v>
      </c>
      <c r="C24" s="11">
        <f t="shared" si="10"/>
        <v>36.313880052891705</v>
      </c>
      <c r="D24" s="11">
        <f t="shared" si="10"/>
        <v>5.6931630293593098</v>
      </c>
      <c r="E24" s="11">
        <f t="shared" si="10"/>
        <v>19.175278837008538</v>
      </c>
      <c r="F24" s="11">
        <f t="shared" si="10"/>
        <v>24.868441866367846</v>
      </c>
      <c r="G24" s="200">
        <f t="shared" si="3"/>
        <v>3.2948345612549668E-2</v>
      </c>
      <c r="H24" s="11"/>
      <c r="I24" s="11" t="str">
        <f t="shared" si="11"/>
        <v>Caring, leisure and other service occupations</v>
      </c>
      <c r="J24" s="11">
        <v>3.2639620228099256E-2</v>
      </c>
      <c r="K24" s="11">
        <v>8.80837683054429E-2</v>
      </c>
      <c r="L24" s="11">
        <v>5.5444148077343651E-2</v>
      </c>
      <c r="M24" s="11">
        <v>3.8618139266190912E-2</v>
      </c>
      <c r="N24" s="11">
        <v>9.4062287343534542E-2</v>
      </c>
      <c r="O24" s="11"/>
      <c r="P24" s="10" t="str">
        <f>name!D21</f>
        <v>61 Caring personal service occupations</v>
      </c>
      <c r="Q24" s="11">
        <v>4.2982089578798828</v>
      </c>
      <c r="R24" s="11">
        <v>6.1549349737735302</v>
      </c>
      <c r="S24" s="345">
        <f t="shared" si="4"/>
        <v>1.8567260158936474</v>
      </c>
      <c r="T24" s="345">
        <v>2.4349706636513577</v>
      </c>
      <c r="U24" s="345">
        <f t="shared" si="5"/>
        <v>4.2916966795450051</v>
      </c>
      <c r="V24" s="346">
        <f t="shared" si="6"/>
        <v>3.0375471755042405E-2</v>
      </c>
      <c r="X24" s="10" t="str">
        <f>name!B21</f>
        <v>Public admin. and defence</v>
      </c>
      <c r="Y24" s="11">
        <v>20.006999999999966</v>
      </c>
      <c r="Z24" s="11">
        <v>20.09200000000002</v>
      </c>
      <c r="AA24" s="345">
        <f t="shared" si="7"/>
        <v>8.5000000000054143E-2</v>
      </c>
      <c r="AB24" s="11">
        <v>9.8689737252263541</v>
      </c>
      <c r="AC24" s="345">
        <f t="shared" si="8"/>
        <v>9.9539737252264082</v>
      </c>
      <c r="AD24" s="348">
        <f t="shared" si="9"/>
        <v>2.7091984054729457E-2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10.759783253529013</v>
      </c>
      <c r="C25" s="11">
        <f t="shared" si="10"/>
        <v>10.032422168846486</v>
      </c>
      <c r="D25" s="11">
        <f t="shared" si="10"/>
        <v>-0.7273610846825278</v>
      </c>
      <c r="E25" s="11">
        <f t="shared" si="10"/>
        <v>5.1115412697490861</v>
      </c>
      <c r="F25" s="11">
        <f t="shared" si="10"/>
        <v>4.3841801850665592</v>
      </c>
      <c r="G25" s="200">
        <f t="shared" si="3"/>
        <v>2.6251905700506617E-2</v>
      </c>
      <c r="H25" s="11"/>
      <c r="I25" s="11" t="str">
        <f t="shared" si="11"/>
        <v>Sales and customer service occupations</v>
      </c>
      <c r="J25" s="11">
        <v>8.4605342517963283E-2</v>
      </c>
      <c r="K25" s="11">
        <v>0.19121897576893232</v>
      </c>
      <c r="L25" s="11">
        <v>0.10661363325096904</v>
      </c>
      <c r="M25" s="11">
        <v>7.5059214078805087E-2</v>
      </c>
      <c r="N25" s="11">
        <v>0.18167284732977412</v>
      </c>
      <c r="O25" s="11"/>
      <c r="P25" s="10" t="str">
        <f>name!D22</f>
        <v>62 Leisure, travel and related personal service occupations</v>
      </c>
      <c r="Q25" s="11">
        <v>3.2379636003686403</v>
      </c>
      <c r="R25" s="11">
        <v>3.4989243024745904</v>
      </c>
      <c r="S25" s="345">
        <f t="shared" si="4"/>
        <v>0.26096070210595013</v>
      </c>
      <c r="T25" s="345">
        <v>1.4434619133646016</v>
      </c>
      <c r="U25" s="345">
        <f t="shared" si="5"/>
        <v>1.7044226154705517</v>
      </c>
      <c r="V25" s="346">
        <f t="shared" si="6"/>
        <v>2.4881712112066356E-2</v>
      </c>
      <c r="X25" s="10" t="str">
        <f>name!B22</f>
        <v>Education</v>
      </c>
      <c r="Y25" s="11">
        <v>37.450000000000031</v>
      </c>
      <c r="Z25" s="11">
        <v>38.372999999999962</v>
      </c>
      <c r="AA25" s="345">
        <f t="shared" si="7"/>
        <v>0.92299999999993076</v>
      </c>
      <c r="AB25" s="11">
        <v>20.083625846898325</v>
      </c>
      <c r="AC25" s="345">
        <f t="shared" si="8"/>
        <v>21.006625846898256</v>
      </c>
      <c r="AD25" s="348">
        <f t="shared" si="9"/>
        <v>2.9037800081211262E-2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0.5079279363623902</v>
      </c>
      <c r="C26" s="11">
        <f t="shared" si="10"/>
        <v>0.44415953954659843</v>
      </c>
      <c r="D26" s="11">
        <f t="shared" si="10"/>
        <v>-6.37683968157918E-2</v>
      </c>
      <c r="E26" s="11">
        <f t="shared" si="10"/>
        <v>0.20303128121288463</v>
      </c>
      <c r="F26" s="11">
        <f t="shared" si="10"/>
        <v>0.13926288439709289</v>
      </c>
      <c r="G26" s="200">
        <f t="shared" si="3"/>
        <v>2.2671545916155056E-2</v>
      </c>
      <c r="H26" s="11"/>
      <c r="I26" s="11" t="str">
        <f t="shared" si="11"/>
        <v>Process, plant and machine operatives</v>
      </c>
      <c r="J26" s="11">
        <v>4.8626100346650949E-2</v>
      </c>
      <c r="K26" s="11">
        <v>0.17599566604169437</v>
      </c>
      <c r="L26" s="11">
        <v>0.12736956569504343</v>
      </c>
      <c r="M26" s="11">
        <v>7.8320330900994717E-2</v>
      </c>
      <c r="N26" s="11">
        <v>0.20568989659603815</v>
      </c>
      <c r="O26" s="11"/>
      <c r="P26" s="10" t="str">
        <f>name!D23</f>
        <v>63 Community and civil enforcement occupations</v>
      </c>
      <c r="Q26" s="11">
        <v>0.4041512333726473</v>
      </c>
      <c r="R26" s="11">
        <v>0.31678775921387592</v>
      </c>
      <c r="S26" s="345">
        <f t="shared" si="4"/>
        <v>-8.7363474158771381E-2</v>
      </c>
      <c r="T26" s="345">
        <v>0.12363096229128233</v>
      </c>
      <c r="U26" s="345">
        <f t="shared" si="5"/>
        <v>3.6267488132510947E-2</v>
      </c>
      <c r="V26" s="346">
        <f t="shared" si="6"/>
        <v>1.795220741449155E-2</v>
      </c>
      <c r="X26" s="10" t="str">
        <f>name!B23</f>
        <v>Health and social work</v>
      </c>
      <c r="Y26" s="11">
        <v>53.512000000000043</v>
      </c>
      <c r="Z26" s="11">
        <v>61.422000000000004</v>
      </c>
      <c r="AA26" s="345">
        <f t="shared" si="7"/>
        <v>7.9099999999999611</v>
      </c>
      <c r="AB26" s="11">
        <v>32.066002619083243</v>
      </c>
      <c r="AC26" s="345">
        <f t="shared" si="8"/>
        <v>39.976002619083204</v>
      </c>
      <c r="AD26" s="348">
        <f t="shared" si="9"/>
        <v>3.1796532891736229E-2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29.624490012511849</v>
      </c>
      <c r="C27" s="11">
        <f t="shared" si="12"/>
        <v>25.696832101632676</v>
      </c>
      <c r="D27" s="11">
        <f t="shared" si="12"/>
        <v>-3.9276579108791725</v>
      </c>
      <c r="E27" s="11">
        <f t="shared" si="12"/>
        <v>12.437384828055173</v>
      </c>
      <c r="F27" s="11">
        <f t="shared" si="12"/>
        <v>8.5097269171759997</v>
      </c>
      <c r="G27" s="200">
        <f t="shared" si="3"/>
        <v>2.364456036406426E-2</v>
      </c>
      <c r="H27" s="11"/>
      <c r="I27" s="11" t="str">
        <f t="shared" si="11"/>
        <v>Elementary occupations</v>
      </c>
      <c r="J27" s="11">
        <v>2.4681904546634457E-2</v>
      </c>
      <c r="K27" s="11">
        <v>6.5107145940916628E-2</v>
      </c>
      <c r="L27" s="11">
        <v>4.0425241394282177E-2</v>
      </c>
      <c r="M27" s="11">
        <v>3.020313118284576E-2</v>
      </c>
      <c r="N27" s="11">
        <v>7.0628372577127937E-2</v>
      </c>
      <c r="O27" s="11"/>
      <c r="P27" s="10" t="str">
        <f>name!D24</f>
        <v>71 Sales occupations</v>
      </c>
      <c r="Q27" s="11">
        <v>12.13852311868307</v>
      </c>
      <c r="R27" s="11">
        <v>11.137514261445597</v>
      </c>
      <c r="S27" s="345">
        <f t="shared" si="4"/>
        <v>-1.0010088572374727</v>
      </c>
      <c r="T27" s="345">
        <v>3.8229081614569052</v>
      </c>
      <c r="U27" s="345">
        <f t="shared" si="5"/>
        <v>2.8218993042194325</v>
      </c>
      <c r="V27" s="346">
        <f t="shared" si="6"/>
        <v>1.8420342349751762E-2</v>
      </c>
      <c r="X27" s="10" t="str">
        <f>name!B24</f>
        <v>Arts and entertainment</v>
      </c>
      <c r="Y27" s="11">
        <v>13.700999999999976</v>
      </c>
      <c r="Z27" s="11">
        <v>13.720999999999993</v>
      </c>
      <c r="AA27" s="345">
        <f t="shared" si="7"/>
        <v>2.0000000000017337E-2</v>
      </c>
      <c r="AB27" s="11">
        <v>6.3515392905810142</v>
      </c>
      <c r="AC27" s="345">
        <f t="shared" si="8"/>
        <v>6.3715392905810315</v>
      </c>
      <c r="AD27" s="348">
        <f t="shared" si="9"/>
        <v>2.5717599508418232E-2</v>
      </c>
    </row>
    <row r="28" spans="1:30" x14ac:dyDescent="0.2">
      <c r="A28" s="10" t="str">
        <f>name!D25</f>
        <v>72 Customer service occupations</v>
      </c>
      <c r="B28" s="11">
        <f t="shared" si="12"/>
        <v>8.3412757956852097</v>
      </c>
      <c r="C28" s="11">
        <f t="shared" si="12"/>
        <v>12.653564562149811</v>
      </c>
      <c r="D28" s="11">
        <f t="shared" si="12"/>
        <v>4.3122887664646008</v>
      </c>
      <c r="E28" s="11">
        <f t="shared" si="12"/>
        <v>4.9942498697847331</v>
      </c>
      <c r="F28" s="11">
        <f t="shared" si="12"/>
        <v>9.3065386362493374</v>
      </c>
      <c r="G28" s="200">
        <f t="shared" si="3"/>
        <v>3.1775419490160495E-2</v>
      </c>
      <c r="H28" s="11"/>
      <c r="O28" s="11"/>
      <c r="P28" s="10" t="str">
        <f>name!D25</f>
        <v>72 Customer service occupations</v>
      </c>
      <c r="Q28" s="11">
        <v>3.8105158554958347</v>
      </c>
      <c r="R28" s="11">
        <v>6.4746430632617722</v>
      </c>
      <c r="S28" s="345">
        <f t="shared" si="4"/>
        <v>2.6641272077659375</v>
      </c>
      <c r="T28" s="345">
        <v>1.9321125751924302</v>
      </c>
      <c r="U28" s="345">
        <f t="shared" si="5"/>
        <v>4.5962397829583672</v>
      </c>
      <c r="V28" s="346">
        <f t="shared" si="6"/>
        <v>2.7720760463899596E-2</v>
      </c>
      <c r="X28" s="10" t="str">
        <f>name!B25</f>
        <v>Other services</v>
      </c>
      <c r="Y28" s="11">
        <v>16.834999999999969</v>
      </c>
      <c r="Z28" s="11">
        <v>14.745999999999965</v>
      </c>
      <c r="AA28" s="345">
        <f t="shared" si="7"/>
        <v>-2.089000000000004</v>
      </c>
      <c r="AB28" s="11">
        <v>7.5821964121535865</v>
      </c>
      <c r="AC28" s="345">
        <f t="shared" si="8"/>
        <v>5.4931964121535826</v>
      </c>
      <c r="AD28" s="348">
        <f t="shared" si="9"/>
        <v>2.5098296307992873E-2</v>
      </c>
    </row>
    <row r="29" spans="1:30" x14ac:dyDescent="0.2">
      <c r="A29" s="10" t="str">
        <f>name!D26</f>
        <v>81 Process, plant and machine operatives</v>
      </c>
      <c r="B29" s="11">
        <f t="shared" si="12"/>
        <v>14.724850526255615</v>
      </c>
      <c r="C29" s="11">
        <f t="shared" si="12"/>
        <v>16.330590655371083</v>
      </c>
      <c r="D29" s="11">
        <f t="shared" si="12"/>
        <v>1.6057401291154698</v>
      </c>
      <c r="E29" s="11">
        <f t="shared" si="12"/>
        <v>6.69640308083238</v>
      </c>
      <c r="F29" s="11">
        <f t="shared" si="12"/>
        <v>8.3021432099478503</v>
      </c>
      <c r="G29" s="200">
        <f t="shared" si="3"/>
        <v>2.5304663041151754E-2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10.647704207705317</v>
      </c>
      <c r="R29" s="11">
        <v>11.437895321616756</v>
      </c>
      <c r="S29" s="345">
        <f t="shared" si="4"/>
        <v>0.79019111391143859</v>
      </c>
      <c r="T29" s="345">
        <v>4.2322150952479207</v>
      </c>
      <c r="U29" s="345">
        <f t="shared" si="5"/>
        <v>5.0224062091593593</v>
      </c>
      <c r="V29" s="346">
        <f t="shared" si="6"/>
        <v>2.2561977008388912E-2</v>
      </c>
      <c r="X29" s="231" t="str">
        <f>name!B3</f>
        <v>All industries</v>
      </c>
      <c r="Y29" s="34">
        <f>SUM(Y7:Y28)</f>
        <v>442.7349999999999</v>
      </c>
      <c r="Z29" s="34">
        <f>SUM(Z7:Z28)</f>
        <v>461.76</v>
      </c>
      <c r="AA29" s="349">
        <f t="shared" si="7"/>
        <v>19.025000000000091</v>
      </c>
      <c r="AB29" s="34">
        <f>SUM(AB7:AB28)</f>
        <v>218.80058849560297</v>
      </c>
      <c r="AC29" s="349">
        <f t="shared" si="8"/>
        <v>237.82558849560306</v>
      </c>
      <c r="AD29" s="350">
        <f t="shared" si="9"/>
        <v>2.7134437667473588E-2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14.824590088535389</v>
      </c>
      <c r="C30" s="11">
        <f t="shared" si="12"/>
        <v>15.10637512493658</v>
      </c>
      <c r="D30" s="11">
        <f t="shared" si="12"/>
        <v>0.28178503640119046</v>
      </c>
      <c r="E30" s="11">
        <f t="shared" si="12"/>
        <v>8.0597882940891914</v>
      </c>
      <c r="F30" s="11">
        <f t="shared" si="12"/>
        <v>8.3415733304903821</v>
      </c>
      <c r="G30" s="200">
        <f t="shared" si="3"/>
        <v>2.9367443546953975E-2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4.3326352620375319</v>
      </c>
      <c r="K30" s="11">
        <f t="array" ref="K30:K38">MMULT(aggregation!$B$13:$AA$21,C65:C90)</f>
        <v>8.8810058942349013</v>
      </c>
      <c r="L30" s="11">
        <f t="array" ref="L30:L38">MMULT(aggregation!$B$13:$AA$21,D65:D90)</f>
        <v>4.5483706321973703</v>
      </c>
      <c r="M30" s="11">
        <f t="array" ref="M30:M38">MMULT(aggregation!$B$13:$AA$21,E65:E90)</f>
        <v>4.1705241797084298</v>
      </c>
      <c r="N30" s="11">
        <f t="array" ref="N30:N38">MMULT(aggregation!$B$13:$AA$21,F65:F90)</f>
        <v>8.7188948119058001</v>
      </c>
      <c r="O30" s="11"/>
      <c r="P30" s="10" t="str">
        <f>name!D27</f>
        <v>82 Transport and mobile machine drivers and operatives</v>
      </c>
      <c r="Q30" s="11">
        <v>14.078655152618269</v>
      </c>
      <c r="R30" s="11">
        <v>13.81526798382329</v>
      </c>
      <c r="S30" s="345">
        <f t="shared" si="4"/>
        <v>-0.26338716879497959</v>
      </c>
      <c r="T30" s="345">
        <v>7.3210065122489469</v>
      </c>
      <c r="U30" s="345">
        <f t="shared" si="5"/>
        <v>7.0576193434539674</v>
      </c>
      <c r="V30" s="346">
        <f t="shared" si="6"/>
        <v>2.830760818782796E-2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7.8344182098662154</v>
      </c>
      <c r="C31" s="11">
        <f t="shared" si="12"/>
        <v>5.8810310444651517</v>
      </c>
      <c r="D31" s="11">
        <f t="shared" si="12"/>
        <v>-1.9533871654010635</v>
      </c>
      <c r="E31" s="11">
        <f t="shared" si="12"/>
        <v>2.5963197534816689</v>
      </c>
      <c r="F31" s="11">
        <f t="shared" si="12"/>
        <v>0.64293258808060516</v>
      </c>
      <c r="G31" s="200">
        <f t="shared" si="3"/>
        <v>1.926525230013687E-2</v>
      </c>
      <c r="H31" s="11"/>
      <c r="I31" s="11" t="str">
        <f>I20</f>
        <v>Professional occupations</v>
      </c>
      <c r="J31" s="11">
        <v>21.907299275437744</v>
      </c>
      <c r="K31" s="11">
        <v>37.225034760723453</v>
      </c>
      <c r="L31" s="11">
        <v>15.317735485285709</v>
      </c>
      <c r="M31" s="11">
        <v>16.10936578247421</v>
      </c>
      <c r="N31" s="11">
        <v>31.42710126775992</v>
      </c>
      <c r="O31" s="11"/>
      <c r="P31" s="10" t="str">
        <f>name!D28</f>
        <v>91 Elementary trades and related occupations</v>
      </c>
      <c r="Q31" s="11">
        <v>5.8630401888011985</v>
      </c>
      <c r="R31" s="11">
        <v>4.3902569539240828</v>
      </c>
      <c r="S31" s="345">
        <f t="shared" si="4"/>
        <v>-1.4727832348771157</v>
      </c>
      <c r="T31" s="345">
        <v>1.5747911204860405</v>
      </c>
      <c r="U31" s="345">
        <f t="shared" si="5"/>
        <v>0.10200788560892482</v>
      </c>
      <c r="V31" s="346">
        <f t="shared" si="6"/>
        <v>1.5987185321258535E-2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42.420969618213135</v>
      </c>
      <c r="C32" s="11">
        <f t="shared" si="12"/>
        <v>40.06553854176628</v>
      </c>
      <c r="D32" s="11">
        <f t="shared" si="12"/>
        <v>-2.3554310764468624</v>
      </c>
      <c r="E32" s="11">
        <f t="shared" si="12"/>
        <v>20.218403341847946</v>
      </c>
      <c r="F32" s="11">
        <f t="shared" si="12"/>
        <v>17.862972265401076</v>
      </c>
      <c r="G32" s="200">
        <f t="shared" ref="G32" si="13">IF(B32&gt;0,(1+(E32/B32))^(1/($C$6-$B$6))-1,0)</f>
        <v>2.6323927432045258E-2</v>
      </c>
      <c r="H32" s="11"/>
      <c r="I32" s="11" t="str">
        <f>I21</f>
        <v>Associate professional occupations</v>
      </c>
      <c r="J32" s="11">
        <v>5.7593616175656877</v>
      </c>
      <c r="K32" s="11">
        <v>10.558534839760839</v>
      </c>
      <c r="L32" s="11">
        <v>4.79917322219515</v>
      </c>
      <c r="M32" s="11">
        <v>4.4722300349495363</v>
      </c>
      <c r="N32" s="11">
        <v>9.2714032571446854</v>
      </c>
      <c r="O32" s="11"/>
      <c r="P32" s="10" t="str">
        <f>name!D29</f>
        <v>92 Elementary administration and service occupations</v>
      </c>
      <c r="Q32" s="11">
        <v>21.280577333599073</v>
      </c>
      <c r="R32" s="11">
        <v>21.788856934357081</v>
      </c>
      <c r="S32" s="345">
        <f t="shared" ref="S32" si="14">R32-Q32</f>
        <v>0.5082796007580086</v>
      </c>
      <c r="T32" s="345">
        <v>8.980678537904673</v>
      </c>
      <c r="U32" s="345">
        <f>SUM(S32:T32)</f>
        <v>9.4889581386626816</v>
      </c>
      <c r="V32" s="346">
        <f t="shared" ref="V32" si="15">IF(Q32&gt;0,(1+(T32/Q32))^(1/($C$6-$B$6))-1,0)</f>
        <v>2.3749185980634469E-2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442.73499999999984</v>
      </c>
      <c r="C33" s="11">
        <f>SUM(C62,C91,C120,C149,C178,C207,C236,C265,C294)</f>
        <v>461.76</v>
      </c>
      <c r="D33" s="11">
        <f t="shared" si="12"/>
        <v>19.025000000000013</v>
      </c>
      <c r="E33" s="11">
        <f t="shared" si="12"/>
        <v>218.80058849560297</v>
      </c>
      <c r="F33" s="11">
        <f t="shared" si="12"/>
        <v>237.82558849560294</v>
      </c>
      <c r="G33" s="200">
        <f t="shared" si="3"/>
        <v>2.7134437667473588E-2</v>
      </c>
      <c r="H33" s="11"/>
      <c r="I33" s="11" t="str">
        <f>I22</f>
        <v>Administrative and secretarial occupations</v>
      </c>
      <c r="J33" s="11">
        <v>2.8376518455474895</v>
      </c>
      <c r="K33" s="11">
        <v>5.9287988900187303</v>
      </c>
      <c r="L33" s="11">
        <v>3.0911470444712403</v>
      </c>
      <c r="M33" s="11">
        <v>2.6629467459078433</v>
      </c>
      <c r="N33" s="11">
        <v>5.7540937903790832</v>
      </c>
      <c r="O33" s="11"/>
      <c r="P33" s="10" t="str">
        <f>name!D3</f>
        <v>All occupations</v>
      </c>
      <c r="Q33" s="11">
        <f>SUM(Q7:Q32)</f>
        <v>229.29181016221585</v>
      </c>
      <c r="R33" s="11">
        <f>SUM(R7:R32)</f>
        <v>235.90995255331404</v>
      </c>
      <c r="S33" s="345">
        <f>R33-Q33</f>
        <v>6.6181423910981891</v>
      </c>
      <c r="T33" s="11">
        <f>SUM(T7:T32)</f>
        <v>93.992331381158891</v>
      </c>
      <c r="U33" s="345">
        <f>SUM(S33:T33)</f>
        <v>100.61047377225708</v>
      </c>
      <c r="V33" s="346">
        <f t="shared" si="6"/>
        <v>2.3166684463363785E-2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0.69151999522421492</v>
      </c>
      <c r="K34" s="11">
        <v>1.6615269968766169</v>
      </c>
      <c r="L34" s="11">
        <v>0.97000700165240183</v>
      </c>
      <c r="M34" s="11">
        <v>0.72413844607308286</v>
      </c>
      <c r="N34" s="11">
        <v>1.6941454477254847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1.1685957934522815</v>
      </c>
      <c r="K35" s="11">
        <v>3.0235865735702045</v>
      </c>
      <c r="L35" s="11">
        <v>1.8549907801179233</v>
      </c>
      <c r="M35" s="11">
        <v>1.3741472188381043</v>
      </c>
      <c r="N35" s="11">
        <v>3.2291379989560274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0.32682387355243586</v>
      </c>
      <c r="C36" s="11">
        <v>0.58108220365592977</v>
      </c>
      <c r="D36" s="11">
        <f>C36-B36</f>
        <v>0.25425833010349391</v>
      </c>
      <c r="E36" s="11">
        <v>0.26624768424125739</v>
      </c>
      <c r="F36" s="11">
        <f>SUM(D36:E36)</f>
        <v>0.5205060143447513</v>
      </c>
      <c r="G36" s="200">
        <f>IF(B36&gt;0,(1+(E36/B36))^(1/($C$6-$B$6))-1,0)</f>
        <v>4.0525884282488711E-2</v>
      </c>
      <c r="I36" s="11" t="str">
        <f t="shared" si="17"/>
        <v>Sales and customer service occupations</v>
      </c>
      <c r="J36" s="11">
        <v>1.0532067894271857</v>
      </c>
      <c r="K36" s="11">
        <v>2.5227956679155668</v>
      </c>
      <c r="L36" s="11">
        <v>1.469588878488381</v>
      </c>
      <c r="M36" s="11">
        <v>0.99970725637320301</v>
      </c>
      <c r="N36" s="11">
        <v>2.4692961348615841</v>
      </c>
      <c r="P36" s="10" t="str">
        <f>name!D4</f>
        <v>11 Corporate managers and directors</v>
      </c>
      <c r="Q36" s="11">
        <v>10.29842149909749</v>
      </c>
      <c r="R36" s="11">
        <v>12.204182660627097</v>
      </c>
      <c r="S36" s="345">
        <f>R36-Q36</f>
        <v>1.9057611615296075</v>
      </c>
      <c r="T36" s="345">
        <v>6.5317986616556478</v>
      </c>
      <c r="U36" s="345">
        <f>SUM(S36:T36)</f>
        <v>8.4375598231852553</v>
      </c>
      <c r="V36" s="346">
        <f>IF(Q36&gt;0,(1+(T36/Q36))^(1/($C$6-$B$6))-1,0)</f>
        <v>3.3287737902701675E-2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0.15436057262576866</v>
      </c>
      <c r="C37" s="11">
        <v>0.40532932299352176</v>
      </c>
      <c r="D37" s="11">
        <f t="shared" ref="D37:D60" si="25">C37-B37</f>
        <v>0.25096875036775312</v>
      </c>
      <c r="E37" s="11">
        <v>0.2011962739977991</v>
      </c>
      <c r="F37" s="11">
        <f t="shared" ref="F37:F60" si="26">SUM(D37:E37)</f>
        <v>0.45216502436555223</v>
      </c>
      <c r="G37" s="200">
        <f t="shared" ref="G37:G62" si="27">IF(B37&gt;0,(1+(E37/B37))^(1/($C$6-$B$6))-1,0)</f>
        <v>5.7202490767129577E-2</v>
      </c>
      <c r="I37" s="11" t="str">
        <f t="shared" si="17"/>
        <v>Process, plant and machine operatives</v>
      </c>
      <c r="J37" s="11">
        <v>0.41813856029427932</v>
      </c>
      <c r="K37" s="11">
        <v>1.2658231127902626</v>
      </c>
      <c r="L37" s="11">
        <v>0.84768455249598329</v>
      </c>
      <c r="M37" s="11">
        <v>0.55775117957555453</v>
      </c>
      <c r="N37" s="11">
        <v>1.4054357320715378</v>
      </c>
      <c r="P37" s="10" t="str">
        <f>name!D5</f>
        <v>12 Other managers and proprietors</v>
      </c>
      <c r="Q37" s="11">
        <v>7.1057008906678636</v>
      </c>
      <c r="R37" s="11">
        <v>9.5823887265518373</v>
      </c>
      <c r="S37" s="345">
        <f t="shared" ref="S37:S60" si="28">R37-Q37</f>
        <v>2.4766878358839737</v>
      </c>
      <c r="T37" s="345">
        <v>5.4677730416443122</v>
      </c>
      <c r="U37" s="345">
        <f t="shared" ref="U37:U60" si="29">SUM(S37:T37)</f>
        <v>7.9444608775282859</v>
      </c>
      <c r="V37" s="346">
        <f t="shared" ref="V37:V62" si="30">IF(Q37&gt;0,(1+(T37/Q37))^(1/($C$6-$B$6))-1,0)</f>
        <v>3.8779150457488143E-2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0.95328963555222357</v>
      </c>
      <c r="C38" s="11">
        <v>1.6515295247294008</v>
      </c>
      <c r="D38" s="11">
        <f t="shared" si="25"/>
        <v>0.69823988917717728</v>
      </c>
      <c r="E38" s="11">
        <v>0.57274242268861419</v>
      </c>
      <c r="F38" s="11">
        <f t="shared" si="26"/>
        <v>1.2709823118657915</v>
      </c>
      <c r="G38" s="200">
        <f t="shared" si="27"/>
        <v>3.1864296553687277E-2</v>
      </c>
      <c r="I38" s="11" t="str">
        <f t="shared" si="17"/>
        <v>Elementary occupations</v>
      </c>
      <c r="J38" s="11">
        <v>0.81723568541708869</v>
      </c>
      <c r="K38" s="11">
        <v>2.1024387390061428</v>
      </c>
      <c r="L38" s="11">
        <v>1.2852030535890542</v>
      </c>
      <c r="M38" s="11">
        <v>0.95409904908607734</v>
      </c>
      <c r="N38" s="11">
        <v>2.2393021026751314</v>
      </c>
      <c r="P38" s="10" t="str">
        <f>name!D6</f>
        <v>21 Science, research, engineering and technology professionals</v>
      </c>
      <c r="Q38" s="11">
        <v>5.2424632739623016</v>
      </c>
      <c r="R38" s="11">
        <v>7.624841852390249</v>
      </c>
      <c r="S38" s="345">
        <f t="shared" si="28"/>
        <v>2.3823785784279474</v>
      </c>
      <c r="T38" s="345">
        <v>3.3861297452376622</v>
      </c>
      <c r="U38" s="345">
        <f t="shared" si="29"/>
        <v>5.7685083236656096</v>
      </c>
      <c r="V38" s="346">
        <f t="shared" si="30"/>
        <v>3.3777254795208433E-2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1.1005871540130339</v>
      </c>
      <c r="C39" s="11">
        <v>2.1197663001433567</v>
      </c>
      <c r="D39" s="11">
        <f t="shared" si="25"/>
        <v>1.0191791461303228</v>
      </c>
      <c r="E39" s="11">
        <v>0.87961848339136417</v>
      </c>
      <c r="F39" s="11">
        <f t="shared" si="26"/>
        <v>1.8987976295216868</v>
      </c>
      <c r="G39" s="200">
        <f t="shared" si="27"/>
        <v>3.9933870965063623E-2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12.937268037555306</v>
      </c>
      <c r="R39" s="11">
        <v>15.353728537323907</v>
      </c>
      <c r="S39" s="345">
        <f t="shared" si="28"/>
        <v>2.4164604997686006</v>
      </c>
      <c r="T39" s="345">
        <v>8.4527440980500188</v>
      </c>
      <c r="U39" s="345">
        <f t="shared" si="29"/>
        <v>10.869204597818619</v>
      </c>
      <c r="V39" s="346">
        <f t="shared" si="30"/>
        <v>3.4088949039868144E-2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1.5579027594271573</v>
      </c>
      <c r="C40" s="11">
        <v>2.2672985057776303</v>
      </c>
      <c r="D40" s="11">
        <f>C40-B40</f>
        <v>0.70939574635047298</v>
      </c>
      <c r="E40" s="11">
        <v>1.0247695763998288</v>
      </c>
      <c r="F40" s="11">
        <f>SUM(D40:E40)</f>
        <v>1.7341653227503018</v>
      </c>
      <c r="G40" s="200">
        <f>IF(B40&gt;0,(1+(E40/B40))^(1/($C$6-$B$6))-1,0)</f>
        <v>3.4273182958472148E-2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13.90268687093644</v>
      </c>
      <c r="R40" s="11">
        <v>15.673713293053092</v>
      </c>
      <c r="S40" s="345">
        <f t="shared" si="28"/>
        <v>1.7710264221166518</v>
      </c>
      <c r="T40" s="345">
        <v>8.1231369874903088</v>
      </c>
      <c r="U40" s="345">
        <f t="shared" si="29"/>
        <v>9.8941634096069606</v>
      </c>
      <c r="V40" s="346">
        <f t="shared" si="30"/>
        <v>3.11509068063478E-2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0.42846078861627163</v>
      </c>
      <c r="C41" s="11">
        <v>0.87236032818616716</v>
      </c>
      <c r="D41" s="11">
        <f t="shared" si="25"/>
        <v>0.44389953956989553</v>
      </c>
      <c r="E41" s="11">
        <v>0.37216855446100944</v>
      </c>
      <c r="F41" s="11">
        <f t="shared" si="26"/>
        <v>0.81606809403090497</v>
      </c>
      <c r="G41" s="200">
        <f t="shared" si="27"/>
        <v>4.2560727498762052E-2</v>
      </c>
      <c r="I41" s="11" t="str">
        <f>I30</f>
        <v>Managers, directors and senior officials</v>
      </c>
      <c r="J41" s="11">
        <f t="array" ref="J41:J49">MMULT(aggregation!$B$13:$AA$21,B94:B119)</f>
        <v>10.962661640888028</v>
      </c>
      <c r="K41" s="11">
        <f t="array" ref="K41:K49">MMULT(aggregation!$B$13:$AA$21,C94:C119)</f>
        <v>15.421038873539835</v>
      </c>
      <c r="L41" s="11">
        <f t="array" ref="L41:L49">MMULT(aggregation!$B$13:$AA$21,D94:D119)</f>
        <v>4.4583772326518094</v>
      </c>
      <c r="M41" s="11">
        <f t="array" ref="M41:M49">MMULT(aggregation!$B$13:$AA$21,E94:E119)</f>
        <v>8.0906448757959559</v>
      </c>
      <c r="N41" s="11">
        <f t="array" ref="N41:N49">MMULT(aggregation!$B$13:$AA$21,F94:F119)</f>
        <v>12.549022108447765</v>
      </c>
      <c r="P41" s="10" t="str">
        <f>name!D9</f>
        <v>24 Business, media and public service professionals</v>
      </c>
      <c r="Q41" s="11">
        <v>13.25875459253009</v>
      </c>
      <c r="R41" s="11">
        <v>17.553871670796791</v>
      </c>
      <c r="S41" s="345">
        <f t="shared" si="28"/>
        <v>4.295117078266701</v>
      </c>
      <c r="T41" s="345">
        <v>8.6064832027269116</v>
      </c>
      <c r="U41" s="345">
        <f t="shared" si="29"/>
        <v>12.901600280993613</v>
      </c>
      <c r="V41" s="346">
        <f t="shared" si="30"/>
        <v>3.3911656119575806E-2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0.15515544131547215</v>
      </c>
      <c r="C42" s="11">
        <v>0.30466513095086112</v>
      </c>
      <c r="D42" s="11">
        <f t="shared" si="25"/>
        <v>0.14950968963538896</v>
      </c>
      <c r="E42" s="11">
        <v>0.1184433670309578</v>
      </c>
      <c r="F42" s="11">
        <f t="shared" si="26"/>
        <v>0.26795305666634678</v>
      </c>
      <c r="G42" s="200">
        <f t="shared" si="27"/>
        <v>3.8539803260112082E-2</v>
      </c>
      <c r="I42" s="11" t="str">
        <f>I31</f>
        <v>Professional occupations</v>
      </c>
      <c r="J42" s="11">
        <v>28.971298866508498</v>
      </c>
      <c r="K42" s="11">
        <v>32.420594194048299</v>
      </c>
      <c r="L42" s="11">
        <v>3.4492953275398008</v>
      </c>
      <c r="M42" s="11">
        <v>15.586130287593548</v>
      </c>
      <c r="N42" s="11">
        <v>19.035425615133349</v>
      </c>
      <c r="P42" s="10" t="str">
        <f>name!D10</f>
        <v>31 Science, engineering and technology associate professionals</v>
      </c>
      <c r="Q42" s="11">
        <v>2.4179191958965349</v>
      </c>
      <c r="R42" s="11">
        <v>2.987357248516032</v>
      </c>
      <c r="S42" s="345">
        <f t="shared" si="28"/>
        <v>0.56943805261949709</v>
      </c>
      <c r="T42" s="345">
        <v>1.3536066959042228</v>
      </c>
      <c r="U42" s="345">
        <f t="shared" si="29"/>
        <v>1.9230447485237199</v>
      </c>
      <c r="V42" s="346">
        <f t="shared" si="30"/>
        <v>3.0081737031735889E-2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2.6291798993793126E-2</v>
      </c>
      <c r="C43" s="11">
        <v>6.2882141129834868E-2</v>
      </c>
      <c r="D43" s="11">
        <f t="shared" si="25"/>
        <v>3.6590342136041745E-2</v>
      </c>
      <c r="E43" s="11">
        <v>2.8739377058044011E-2</v>
      </c>
      <c r="F43" s="11">
        <f t="shared" si="26"/>
        <v>6.5329719194085756E-2</v>
      </c>
      <c r="G43" s="200">
        <f t="shared" si="27"/>
        <v>5.0475430995694515E-2</v>
      </c>
      <c r="I43" s="11" t="str">
        <f>I32</f>
        <v>Associate professional occupations</v>
      </c>
      <c r="J43" s="11">
        <v>14.005075553609235</v>
      </c>
      <c r="K43" s="11">
        <v>17.059728132643077</v>
      </c>
      <c r="L43" s="11">
        <v>3.0546525790338408</v>
      </c>
      <c r="M43" s="11">
        <v>7.9660267069941328</v>
      </c>
      <c r="N43" s="11">
        <v>11.020679286027974</v>
      </c>
      <c r="P43" s="10" t="str">
        <f>name!D11</f>
        <v>32 Health and social care associate professionals</v>
      </c>
      <c r="Q43" s="11">
        <v>5.7232605569846307</v>
      </c>
      <c r="R43" s="11">
        <v>6.5464771944991336</v>
      </c>
      <c r="S43" s="345">
        <f t="shared" si="28"/>
        <v>0.82321663751450291</v>
      </c>
      <c r="T43" s="345">
        <v>3.65007060114135</v>
      </c>
      <c r="U43" s="345">
        <f t="shared" si="29"/>
        <v>4.4732872386558533</v>
      </c>
      <c r="V43" s="346">
        <f t="shared" si="30"/>
        <v>3.3435468461512574E-2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1.4123406664637595E-2</v>
      </c>
      <c r="C44" s="11">
        <v>4.0000358153823558E-2</v>
      </c>
      <c r="D44" s="11">
        <f t="shared" si="25"/>
        <v>2.5876951489185965E-2</v>
      </c>
      <c r="E44" s="11">
        <v>1.1134116871421709E-2</v>
      </c>
      <c r="F44" s="11">
        <f t="shared" si="26"/>
        <v>3.7011068360607677E-2</v>
      </c>
      <c r="G44" s="200">
        <f t="shared" si="27"/>
        <v>3.9513387478116391E-2</v>
      </c>
      <c r="I44" s="11" t="str">
        <f>I33</f>
        <v>Administrative and secretarial occupations</v>
      </c>
      <c r="J44" s="11">
        <v>9.4246147689771878</v>
      </c>
      <c r="K44" s="11">
        <v>13.721181374637951</v>
      </c>
      <c r="L44" s="11">
        <v>4.2965666056607628</v>
      </c>
      <c r="M44" s="11">
        <v>6.6455696716149681</v>
      </c>
      <c r="N44" s="11">
        <v>10.942136277275731</v>
      </c>
      <c r="P44" s="10" t="str">
        <f>name!D12</f>
        <v>33 Protective service occupations</v>
      </c>
      <c r="Q44" s="11">
        <v>1.1610842496388718</v>
      </c>
      <c r="R44" s="11">
        <v>1.9883067769310081</v>
      </c>
      <c r="S44" s="345">
        <f t="shared" si="28"/>
        <v>0.8272225272921363</v>
      </c>
      <c r="T44" s="345">
        <v>0.80841968581922963</v>
      </c>
      <c r="U44" s="345">
        <f t="shared" si="29"/>
        <v>1.6356422131113659</v>
      </c>
      <c r="V44" s="346">
        <f t="shared" si="30"/>
        <v>3.5856370459615761E-2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0.11234080499247628</v>
      </c>
      <c r="C45" s="11">
        <v>0.21594195039057543</v>
      </c>
      <c r="D45" s="11">
        <f t="shared" ref="D45:D46" si="31">C45-B45</f>
        <v>0.10360114539809914</v>
      </c>
      <c r="E45" s="11">
        <v>9.8444388538398708E-2</v>
      </c>
      <c r="F45" s="11">
        <f t="shared" ref="F45:F46" si="32">SUM(D45:E45)</f>
        <v>0.20204553393649785</v>
      </c>
      <c r="G45" s="200">
        <f t="shared" si="27"/>
        <v>4.2845979863902706E-2</v>
      </c>
      <c r="I45" s="11" t="str">
        <f t="shared" ref="I45:I49" si="33">I34</f>
        <v>Skilled trades occupations</v>
      </c>
      <c r="J45" s="11">
        <v>2.4651365216101966</v>
      </c>
      <c r="K45" s="11">
        <v>4.1455329110049535</v>
      </c>
      <c r="L45" s="11">
        <v>1.6803963893947576</v>
      </c>
      <c r="M45" s="11">
        <v>2.0111227395149047</v>
      </c>
      <c r="N45" s="11">
        <v>3.6915191289096621</v>
      </c>
      <c r="P45" s="10" t="str">
        <f>name!D13</f>
        <v>34 Culture, media and sports occupations</v>
      </c>
      <c r="Q45" s="11">
        <v>3.6400188554123392</v>
      </c>
      <c r="R45" s="11">
        <v>3.9255083521544769</v>
      </c>
      <c r="S45" s="345">
        <f t="shared" si="28"/>
        <v>0.28548949674213775</v>
      </c>
      <c r="T45" s="345">
        <v>1.9908996284633529</v>
      </c>
      <c r="U45" s="345">
        <f t="shared" si="29"/>
        <v>2.2763891252054904</v>
      </c>
      <c r="V45" s="346">
        <f t="shared" si="30"/>
        <v>2.9512696961815355E-2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0.24127603992016566</v>
      </c>
      <c r="C46" s="11">
        <v>0.46464995120969582</v>
      </c>
      <c r="D46" s="11">
        <f t="shared" si="31"/>
        <v>0.22337391128953016</v>
      </c>
      <c r="E46" s="11">
        <v>0.19343995884995563</v>
      </c>
      <c r="F46" s="11">
        <f t="shared" si="32"/>
        <v>0.41681387013948579</v>
      </c>
      <c r="G46" s="200">
        <f t="shared" si="27"/>
        <v>4.0030546794398214E-2</v>
      </c>
      <c r="I46" s="11" t="str">
        <f t="shared" si="33"/>
        <v>Caring, leisure and other service occupations</v>
      </c>
      <c r="J46" s="11">
        <v>4.152394646752616</v>
      </c>
      <c r="K46" s="11">
        <v>6.4792309019227909</v>
      </c>
      <c r="L46" s="11">
        <v>2.3268362551701749</v>
      </c>
      <c r="M46" s="11">
        <v>3.6198324406471567</v>
      </c>
      <c r="N46" s="11">
        <v>5.9466686958173325</v>
      </c>
      <c r="P46" s="10" t="str">
        <f>name!D14</f>
        <v>35 Business and public service associate professionals</v>
      </c>
      <c r="Q46" s="11">
        <v>12.38915614620994</v>
      </c>
      <c r="R46" s="11">
        <v>13.65265884530838</v>
      </c>
      <c r="S46" s="345">
        <f t="shared" si="28"/>
        <v>1.2635026990984404</v>
      </c>
      <c r="T46" s="345">
        <v>6.9542425504112195</v>
      </c>
      <c r="U46" s="345">
        <f t="shared" si="29"/>
        <v>8.2177452495096599</v>
      </c>
      <c r="V46" s="346">
        <f t="shared" si="30"/>
        <v>3.0147478358961921E-2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0.24025139657041375</v>
      </c>
      <c r="C47" s="11">
        <v>0.52209565474290143</v>
      </c>
      <c r="D47" s="11">
        <f t="shared" si="25"/>
        <v>0.2818442581724877</v>
      </c>
      <c r="E47" s="11">
        <v>0.21639217278027942</v>
      </c>
      <c r="F47" s="11">
        <f t="shared" si="26"/>
        <v>0.49823643095276715</v>
      </c>
      <c r="G47" s="200">
        <f t="shared" si="27"/>
        <v>4.3744247717909079E-2</v>
      </c>
      <c r="I47" s="11" t="str">
        <f t="shared" si="33"/>
        <v>Sales and customer service occupations</v>
      </c>
      <c r="J47" s="11">
        <v>4.4961991256887188</v>
      </c>
      <c r="K47" s="11">
        <v>7.3081586548365252</v>
      </c>
      <c r="L47" s="11">
        <v>2.8119595291478054</v>
      </c>
      <c r="M47" s="11">
        <v>3.2686780373694533</v>
      </c>
      <c r="N47" s="11">
        <v>6.0806375665172592</v>
      </c>
      <c r="P47" s="10" t="str">
        <f>name!D15</f>
        <v>41 Administrative occupations</v>
      </c>
      <c r="Q47" s="11">
        <v>26.980171711662589</v>
      </c>
      <c r="R47" s="11">
        <v>21.473625505046577</v>
      </c>
      <c r="S47" s="345">
        <f t="shared" si="28"/>
        <v>-5.5065462066160116</v>
      </c>
      <c r="T47" s="345">
        <v>13.500588109023063</v>
      </c>
      <c r="U47" s="345">
        <f t="shared" si="29"/>
        <v>7.9940419024070515</v>
      </c>
      <c r="V47" s="346">
        <f t="shared" si="30"/>
        <v>2.741743130027996E-2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1.8001370365732124E-2</v>
      </c>
      <c r="C48" s="11">
        <v>7.1860743084044471E-2</v>
      </c>
      <c r="D48" s="11">
        <f t="shared" si="25"/>
        <v>5.3859372718312343E-2</v>
      </c>
      <c r="E48" s="11">
        <v>3.0011199330372513E-2</v>
      </c>
      <c r="F48" s="11">
        <f t="shared" si="26"/>
        <v>8.3870572048684852E-2</v>
      </c>
      <c r="G48" s="200">
        <f t="shared" si="27"/>
        <v>6.7587038037039804E-2</v>
      </c>
      <c r="I48" s="11" t="str">
        <f t="shared" si="33"/>
        <v>Process, plant and machine operatives</v>
      </c>
      <c r="J48" s="11">
        <v>1.2465748589455958</v>
      </c>
      <c r="K48" s="11">
        <v>2.8475062466368466</v>
      </c>
      <c r="L48" s="11">
        <v>1.6009313876912508</v>
      </c>
      <c r="M48" s="11">
        <v>1.3398122684907792</v>
      </c>
      <c r="N48" s="11">
        <v>2.9407436561820299</v>
      </c>
      <c r="P48" s="10" t="str">
        <f>name!D16</f>
        <v>42 Secretarial and related occupations</v>
      </c>
      <c r="Q48" s="11">
        <v>8.9295133518679517</v>
      </c>
      <c r="R48" s="11">
        <v>7.2777706363511028</v>
      </c>
      <c r="S48" s="345">
        <f t="shared" si="28"/>
        <v>-1.6517427155168489</v>
      </c>
      <c r="T48" s="345">
        <v>4.773046216395052</v>
      </c>
      <c r="U48" s="345">
        <f t="shared" si="29"/>
        <v>3.1213035008782031</v>
      </c>
      <c r="V48" s="346">
        <f t="shared" si="30"/>
        <v>2.8959450987257052E-2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9.9310552457359726E-3</v>
      </c>
      <c r="C49" s="11">
        <v>1.9687038085331968E-2</v>
      </c>
      <c r="D49" s="11">
        <f t="shared" si="25"/>
        <v>9.755982839595995E-3</v>
      </c>
      <c r="E49" s="11">
        <v>9.6665828583861382E-3</v>
      </c>
      <c r="F49" s="11">
        <f t="shared" si="26"/>
        <v>1.9422565697982133E-2</v>
      </c>
      <c r="G49" s="200">
        <f t="shared" si="27"/>
        <v>4.635861830784016E-2</v>
      </c>
      <c r="I49" s="11" t="str">
        <f t="shared" si="33"/>
        <v>Elementary occupations</v>
      </c>
      <c r="J49" s="11">
        <v>3.451464981145461</v>
      </c>
      <c r="K49" s="11">
        <v>5.7703710108310498</v>
      </c>
      <c r="L49" s="11">
        <v>2.3189060296855883</v>
      </c>
      <c r="M49" s="11">
        <v>3.0924840916655874</v>
      </c>
      <c r="N49" s="11">
        <v>5.4113901213511761</v>
      </c>
      <c r="P49" s="10" t="str">
        <f>name!D17</f>
        <v>51 Skilled agricultural and related trades</v>
      </c>
      <c r="Q49" s="11">
        <v>1.0166919368447822</v>
      </c>
      <c r="R49" s="11">
        <v>1.4161178626932036</v>
      </c>
      <c r="S49" s="345">
        <f t="shared" si="28"/>
        <v>0.3994259258484214</v>
      </c>
      <c r="T49" s="345">
        <v>0.7910691422257552</v>
      </c>
      <c r="U49" s="345">
        <f t="shared" si="29"/>
        <v>1.1904950680741766</v>
      </c>
      <c r="V49" s="346">
        <f t="shared" si="30"/>
        <v>3.9114591906932672E-2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1.1796457232451639E-2</v>
      </c>
      <c r="C50" s="11">
        <v>2.1700236138585724E-2</v>
      </c>
      <c r="D50" s="11">
        <f t="shared" si="25"/>
        <v>9.9037789061340847E-3</v>
      </c>
      <c r="E50" s="11">
        <v>8.672081185651704E-3</v>
      </c>
      <c r="F50" s="11">
        <f t="shared" si="26"/>
        <v>1.8575860091785787E-2</v>
      </c>
      <c r="G50" s="200">
        <f t="shared" si="27"/>
        <v>3.7422546410187829E-2</v>
      </c>
      <c r="O50" s="71"/>
      <c r="P50" s="10" t="str">
        <f>name!D18</f>
        <v>52 Skilled metal, electrical and electronic trades</v>
      </c>
      <c r="Q50" s="11">
        <v>0.32137540195561642</v>
      </c>
      <c r="R50" s="11">
        <v>0.95478557999108893</v>
      </c>
      <c r="S50" s="345">
        <f t="shared" si="28"/>
        <v>0.6334101780354725</v>
      </c>
      <c r="T50" s="345">
        <v>0.44225315185565572</v>
      </c>
      <c r="U50" s="345">
        <f t="shared" si="29"/>
        <v>1.0756633298911282</v>
      </c>
      <c r="V50" s="346">
        <f t="shared" si="30"/>
        <v>5.9395120879712993E-2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3.1715086627243662E-3</v>
      </c>
      <c r="C51" s="11">
        <v>6.4102282858901644E-3</v>
      </c>
      <c r="D51" s="11">
        <f t="shared" ref="D51" si="34">C51-B51</f>
        <v>3.2387196231657982E-3</v>
      </c>
      <c r="E51" s="11">
        <v>3.0108555775632314E-3</v>
      </c>
      <c r="F51" s="11">
        <f t="shared" ref="F51" si="35">SUM(D51:E51)</f>
        <v>6.2495752007290292E-3</v>
      </c>
      <c r="G51" s="200">
        <f t="shared" si="27"/>
        <v>4.550451445433823E-2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0.25385920343539542</v>
      </c>
      <c r="R51" s="11">
        <v>0.26725922908549032</v>
      </c>
      <c r="S51" s="345">
        <f t="shared" si="28"/>
        <v>1.3400025650094904E-2</v>
      </c>
      <c r="T51" s="345">
        <v>0.13544952939932431</v>
      </c>
      <c r="U51" s="345">
        <f t="shared" si="29"/>
        <v>0.14884955504941921</v>
      </c>
      <c r="V51" s="346">
        <f t="shared" si="30"/>
        <v>2.8916382576157584E-2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2.4858596686436432E-2</v>
      </c>
      <c r="C52" s="11">
        <v>5.9497701054020254E-2</v>
      </c>
      <c r="D52" s="11">
        <f t="shared" si="25"/>
        <v>3.4639104367583821E-2</v>
      </c>
      <c r="E52" s="11">
        <v>2.5722548873745778E-2</v>
      </c>
      <c r="F52" s="11">
        <f t="shared" si="26"/>
        <v>6.0361653241329596E-2</v>
      </c>
      <c r="G52" s="200">
        <f t="shared" si="27"/>
        <v>4.8497671160697031E-2</v>
      </c>
      <c r="I52" s="11" t="str">
        <f>I41</f>
        <v>Managers, directors and senior officials</v>
      </c>
      <c r="J52" s="11">
        <f t="array" ref="J52:J60">MMULT(aggregation!$B$13:$AA$21,B123:B148)</f>
        <v>2.6220200928063058</v>
      </c>
      <c r="K52" s="11">
        <f t="array" ref="K52:K60">MMULT(aggregation!$B$13:$AA$21,C123:C148)</f>
        <v>3.3376824248583938</v>
      </c>
      <c r="L52" s="11">
        <f t="array" ref="L52:L60">MMULT(aggregation!$B$13:$AA$21,D123:D148)</f>
        <v>0.71566233205208807</v>
      </c>
      <c r="M52" s="11">
        <f t="array" ref="M52:M60">MMULT(aggregation!$B$13:$AA$21,E123:E148)</f>
        <v>1.7408567267870321</v>
      </c>
      <c r="N52" s="11">
        <f t="array" ref="N52:N60">MMULT(aggregation!$B$13:$AA$21,F123:F148)</f>
        <v>2.4565190588391199</v>
      </c>
      <c r="P52" s="10" t="str">
        <f>name!D20</f>
        <v>54 Textiles, printing and other skilled trades</v>
      </c>
      <c r="Q52" s="11">
        <v>3.9651612471586581</v>
      </c>
      <c r="R52" s="11">
        <v>3.8581412376505844</v>
      </c>
      <c r="S52" s="345">
        <f t="shared" si="28"/>
        <v>-0.10702000950807378</v>
      </c>
      <c r="T52" s="345">
        <v>2.2139210527835562</v>
      </c>
      <c r="U52" s="345">
        <f t="shared" si="29"/>
        <v>2.1069010432754824</v>
      </c>
      <c r="V52" s="346">
        <f t="shared" si="30"/>
        <v>3.0016563204294355E-2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1.7716971416305901E-2</v>
      </c>
      <c r="C53" s="11">
        <v>4.7185390837524203E-2</v>
      </c>
      <c r="D53" s="11">
        <f t="shared" si="25"/>
        <v>2.9468419421218302E-2</v>
      </c>
      <c r="E53" s="11">
        <v>2.1289499170093713E-2</v>
      </c>
      <c r="F53" s="11">
        <f t="shared" si="26"/>
        <v>5.0757918591312012E-2</v>
      </c>
      <c r="G53" s="200">
        <f t="shared" si="27"/>
        <v>5.4022329281566028E-2</v>
      </c>
      <c r="I53" s="11" t="str">
        <f>I42</f>
        <v>Professional occupations</v>
      </c>
      <c r="J53" s="11">
        <v>4.106716079147799</v>
      </c>
      <c r="K53" s="11">
        <v>2.4644978108856015</v>
      </c>
      <c r="L53" s="11">
        <v>-1.6422182682621975</v>
      </c>
      <c r="M53" s="11">
        <v>1.1151747157453149</v>
      </c>
      <c r="N53" s="11">
        <v>-0.5270435525168824</v>
      </c>
      <c r="P53" s="10" t="str">
        <f>name!D21</f>
        <v>61 Caring personal service occupations</v>
      </c>
      <c r="Q53" s="11">
        <v>26.32250806565251</v>
      </c>
      <c r="R53" s="11">
        <v>30.158945079118169</v>
      </c>
      <c r="S53" s="345">
        <f t="shared" si="28"/>
        <v>3.8364370134656589</v>
      </c>
      <c r="T53" s="345">
        <v>16.740308173357185</v>
      </c>
      <c r="U53" s="345">
        <f t="shared" si="29"/>
        <v>20.576745186822844</v>
      </c>
      <c r="V53" s="346">
        <f t="shared" si="30"/>
        <v>3.3360073380875876E-2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1.4176317466658865E-2</v>
      </c>
      <c r="C54" s="11">
        <v>3.9275569161104938E-2</v>
      </c>
      <c r="D54" s="11">
        <f t="shared" ref="D54:D55" si="36">C54-B54</f>
        <v>2.5099251694446073E-2</v>
      </c>
      <c r="E54" s="11">
        <v>1.6619318169527181E-2</v>
      </c>
      <c r="F54" s="11">
        <f t="shared" ref="F54:F55" si="37">SUM(D54:E54)</f>
        <v>4.1718569863973251E-2</v>
      </c>
      <c r="G54" s="200">
        <f t="shared" si="27"/>
        <v>5.3080852041514248E-2</v>
      </c>
      <c r="I54" s="11" t="str">
        <f>I43</f>
        <v>Associate professional occupations</v>
      </c>
      <c r="J54" s="11">
        <v>3.7954417401451304</v>
      </c>
      <c r="K54" s="11">
        <v>4.1239673979810458</v>
      </c>
      <c r="L54" s="11">
        <v>0.32852565783591497</v>
      </c>
      <c r="M54" s="11">
        <v>1.8124420278407176</v>
      </c>
      <c r="N54" s="11">
        <v>2.1409676856766326</v>
      </c>
      <c r="P54" s="10" t="str">
        <f>name!D22</f>
        <v>62 Leisure, travel and related personal service occupations</v>
      </c>
      <c r="Q54" s="11">
        <v>7.52181965316037</v>
      </c>
      <c r="R54" s="11">
        <v>6.5334978663718903</v>
      </c>
      <c r="S54" s="345">
        <f t="shared" si="28"/>
        <v>-0.98832178678847971</v>
      </c>
      <c r="T54" s="345">
        <v>3.6680793563844851</v>
      </c>
      <c r="U54" s="345">
        <f t="shared" si="29"/>
        <v>2.6797575695960054</v>
      </c>
      <c r="V54" s="346">
        <f t="shared" si="30"/>
        <v>2.683394404672157E-2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7.4633134513449372E-4</v>
      </c>
      <c r="C55" s="11">
        <v>1.6228083068137633E-3</v>
      </c>
      <c r="D55" s="11">
        <f t="shared" si="36"/>
        <v>8.7647696167926959E-4</v>
      </c>
      <c r="E55" s="11">
        <v>7.0932192657001359E-4</v>
      </c>
      <c r="F55" s="11">
        <f t="shared" si="37"/>
        <v>1.5857988882492832E-3</v>
      </c>
      <c r="G55" s="200">
        <f t="shared" si="27"/>
        <v>4.5542643368806424E-2</v>
      </c>
      <c r="I55" s="11" t="str">
        <f>I44</f>
        <v>Administrative and secretarial occupations</v>
      </c>
      <c r="J55" s="11">
        <v>3.4777923699408531</v>
      </c>
      <c r="K55" s="11">
        <v>4.5258248417099072</v>
      </c>
      <c r="L55" s="11">
        <v>1.0480324717690546</v>
      </c>
      <c r="M55" s="11">
        <v>2.3907954017143114</v>
      </c>
      <c r="N55" s="11">
        <v>3.4388278734833664</v>
      </c>
      <c r="P55" s="10" t="str">
        <f>name!D23</f>
        <v>63 Community and civil enforcement occupations</v>
      </c>
      <c r="Q55" s="11">
        <v>0.10377670298974256</v>
      </c>
      <c r="R55" s="11">
        <v>0.1273717803327227</v>
      </c>
      <c r="S55" s="345">
        <f t="shared" si="28"/>
        <v>2.3595077342980136E-2</v>
      </c>
      <c r="T55" s="345">
        <v>7.940031892160232E-2</v>
      </c>
      <c r="U55" s="345">
        <f t="shared" si="29"/>
        <v>0.10299539626458246</v>
      </c>
      <c r="V55" s="346">
        <f t="shared" si="30"/>
        <v>3.8607389838047679E-2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5.8322893005238179E-2</v>
      </c>
      <c r="C56" s="11">
        <v>0.10847929584385678</v>
      </c>
      <c r="D56" s="11">
        <f t="shared" si="25"/>
        <v>5.0156402838618601E-2</v>
      </c>
      <c r="E56" s="11">
        <v>4.5899036322485487E-2</v>
      </c>
      <c r="F56" s="11">
        <f t="shared" si="26"/>
        <v>9.6055439161104095E-2</v>
      </c>
      <c r="G56" s="200">
        <f t="shared" si="27"/>
        <v>3.9460530550049722E-2</v>
      </c>
      <c r="I56" s="11" t="str">
        <f t="shared" ref="I56:I60" si="38">I45</f>
        <v>Skilled trades occupations</v>
      </c>
      <c r="J56" s="11">
        <v>1.194994851395718</v>
      </c>
      <c r="K56" s="11">
        <v>1.9296974237822968</v>
      </c>
      <c r="L56" s="11">
        <v>0.73470257238657877</v>
      </c>
      <c r="M56" s="11">
        <v>0.97209088014221123</v>
      </c>
      <c r="N56" s="11">
        <v>1.7067934525287902</v>
      </c>
      <c r="P56" s="10" t="str">
        <f>name!D24</f>
        <v>71 Sales occupations</v>
      </c>
      <c r="Q56" s="11">
        <v>17.485966893828746</v>
      </c>
      <c r="R56" s="11">
        <v>14.559317840187061</v>
      </c>
      <c r="S56" s="345">
        <f t="shared" si="28"/>
        <v>-2.9266490536416843</v>
      </c>
      <c r="T56" s="345">
        <v>8.6144766665982679</v>
      </c>
      <c r="U56" s="345">
        <f t="shared" si="29"/>
        <v>5.6878276129565837</v>
      </c>
      <c r="V56" s="346">
        <f t="shared" si="30"/>
        <v>2.7063311515609145E-2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2.6282449512725112E-2</v>
      </c>
      <c r="C57" s="11">
        <v>8.273967992507554E-2</v>
      </c>
      <c r="D57" s="11">
        <f t="shared" si="25"/>
        <v>5.6457230412350429E-2</v>
      </c>
      <c r="E57" s="11">
        <v>2.9160177756319596E-2</v>
      </c>
      <c r="F57" s="11">
        <f t="shared" si="26"/>
        <v>8.5617408168670028E-2</v>
      </c>
      <c r="G57" s="200">
        <f t="shared" si="27"/>
        <v>5.1022139003741529E-2</v>
      </c>
      <c r="I57" s="11" t="str">
        <f t="shared" si="38"/>
        <v>Caring, leisure and other service occupations</v>
      </c>
      <c r="J57" s="11">
        <v>3.102109381686911</v>
      </c>
      <c r="K57" s="11">
        <v>3.7271797230868899</v>
      </c>
      <c r="L57" s="11">
        <v>0.62507034139997919</v>
      </c>
      <c r="M57" s="11">
        <v>2.1323329705916683</v>
      </c>
      <c r="N57" s="11">
        <v>2.7574033119916477</v>
      </c>
      <c r="P57" s="10" t="str">
        <f>name!D25</f>
        <v>72 Customer service occupations</v>
      </c>
      <c r="Q57" s="11">
        <v>4.530759940189383</v>
      </c>
      <c r="R57" s="11">
        <v>6.1789214988880348</v>
      </c>
      <c r="S57" s="345">
        <f t="shared" si="28"/>
        <v>1.6481615586986518</v>
      </c>
      <c r="T57" s="345">
        <v>3.0621372945923042</v>
      </c>
      <c r="U57" s="345">
        <f t="shared" si="29"/>
        <v>4.710298853290956</v>
      </c>
      <c r="V57" s="346">
        <f t="shared" si="30"/>
        <v>3.5020848734765186E-2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2.2422227590917502E-2</v>
      </c>
      <c r="C58" s="11">
        <v>0.10176385585400849</v>
      </c>
      <c r="D58" s="11">
        <f t="shared" ref="D58:D59" si="39">C58-B58</f>
        <v>7.9341628263090991E-2</v>
      </c>
      <c r="E58" s="11">
        <v>3.7949629217553717E-2</v>
      </c>
      <c r="F58" s="11">
        <f t="shared" ref="F58:F59" si="40">SUM(D58:E58)</f>
        <v>0.1172912574806447</v>
      </c>
      <c r="G58" s="200">
        <f t="shared" si="27"/>
        <v>6.8260208696195868E-2</v>
      </c>
      <c r="I58" s="11" t="str">
        <f t="shared" si="38"/>
        <v>Sales and customer service occupations</v>
      </c>
      <c r="J58" s="11">
        <v>1.4599445388737242</v>
      </c>
      <c r="K58" s="11">
        <v>2.2080395280139857</v>
      </c>
      <c r="L58" s="11">
        <v>0.74809498914026129</v>
      </c>
      <c r="M58" s="11">
        <v>1.0411845608014245</v>
      </c>
      <c r="N58" s="11">
        <v>1.7892795499416858</v>
      </c>
      <c r="P58" s="10" t="str">
        <f>name!D26</f>
        <v>81 Process, plant and machine operatives</v>
      </c>
      <c r="Q58" s="11">
        <v>4.0771463185503052</v>
      </c>
      <c r="R58" s="11">
        <v>4.8926953337543448</v>
      </c>
      <c r="S58" s="345">
        <f t="shared" si="28"/>
        <v>0.81554901520403966</v>
      </c>
      <c r="T58" s="345">
        <v>2.4641879855844593</v>
      </c>
      <c r="U58" s="345">
        <f t="shared" si="29"/>
        <v>3.2797370007884989</v>
      </c>
      <c r="V58" s="346">
        <f t="shared" si="30"/>
        <v>3.2018152959578661E-2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2.6203872755733448E-2</v>
      </c>
      <c r="C59" s="11">
        <v>7.4231810187685876E-2</v>
      </c>
      <c r="D59" s="11">
        <f t="shared" si="39"/>
        <v>4.8027937431952425E-2</v>
      </c>
      <c r="E59" s="11">
        <v>4.0370701683441007E-2</v>
      </c>
      <c r="F59" s="11">
        <f t="shared" si="40"/>
        <v>8.8398639115393432E-2</v>
      </c>
      <c r="G59" s="200">
        <f t="shared" si="27"/>
        <v>6.4133693667101754E-2</v>
      </c>
      <c r="I59" s="11" t="str">
        <f t="shared" si="38"/>
        <v>Process, plant and machine operatives</v>
      </c>
      <c r="J59" s="11">
        <v>0.53219486317536491</v>
      </c>
      <c r="K59" s="11">
        <v>1.0745350385864034</v>
      </c>
      <c r="L59" s="11">
        <v>0.54234017541103841</v>
      </c>
      <c r="M59" s="11">
        <v>0.50130681235150543</v>
      </c>
      <c r="N59" s="11">
        <v>1.0436469877625438</v>
      </c>
      <c r="P59" s="10" t="str">
        <f>name!D27</f>
        <v>82 Transport and mobile machine drivers and operatives</v>
      </c>
      <c r="Q59" s="11">
        <v>0.74593493591712634</v>
      </c>
      <c r="R59" s="11">
        <v>1.2911071411132982</v>
      </c>
      <c r="S59" s="345">
        <f t="shared" si="28"/>
        <v>0.54517220519617182</v>
      </c>
      <c r="T59" s="345">
        <v>0.73878178184024446</v>
      </c>
      <c r="U59" s="345">
        <f t="shared" si="29"/>
        <v>1.2839539870364163</v>
      </c>
      <c r="V59" s="346">
        <f t="shared" si="30"/>
        <v>4.6958603354840589E-2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3.0673782338401935E-4</v>
      </c>
      <c r="C60" s="11">
        <v>7.25084844194678E-4</v>
      </c>
      <c r="D60" s="11">
        <f t="shared" si="25"/>
        <v>4.1834702081065865E-4</v>
      </c>
      <c r="E60" s="11">
        <v>3.5396654450487055E-4</v>
      </c>
      <c r="F60" s="11">
        <f t="shared" si="26"/>
        <v>7.7231356531552915E-4</v>
      </c>
      <c r="G60" s="200">
        <f t="shared" si="27"/>
        <v>5.2485181196656905E-2</v>
      </c>
      <c r="I60" s="11" t="str">
        <f t="shared" si="38"/>
        <v>Elementary occupations</v>
      </c>
      <c r="J60" s="11">
        <v>1.6343236515521151</v>
      </c>
      <c r="K60" s="11">
        <v>2.8050017740945785</v>
      </c>
      <c r="L60" s="11">
        <v>1.1706781225424634</v>
      </c>
      <c r="M60" s="11">
        <v>1.4207031945350641</v>
      </c>
      <c r="N60" s="11">
        <v>2.5913813170775275</v>
      </c>
      <c r="P60" s="10" t="str">
        <f>name!D28</f>
        <v>91 Elementary trades and related occupations</v>
      </c>
      <c r="Q60" s="11">
        <v>1.9713780210650174</v>
      </c>
      <c r="R60" s="11">
        <v>1.4907740905410691</v>
      </c>
      <c r="S60" s="345">
        <f t="shared" si="28"/>
        <v>-0.48060393052394823</v>
      </c>
      <c r="T60" s="345">
        <v>1.0215286329956279</v>
      </c>
      <c r="U60" s="345">
        <f t="shared" si="29"/>
        <v>0.54092470247167967</v>
      </c>
      <c r="V60" s="346">
        <f t="shared" si="30"/>
        <v>2.8225138386576365E-2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2.4375166723250439E-2</v>
      </c>
      <c r="C61" s="11">
        <v>6.4382061096721954E-2</v>
      </c>
      <c r="D61" s="11">
        <f t="shared" ref="D61" si="41">C61-B61</f>
        <v>4.0006894373471519E-2</v>
      </c>
      <c r="E61" s="11">
        <v>2.9849164638340892E-2</v>
      </c>
      <c r="F61" s="11">
        <f t="shared" ref="F61" si="42">SUM(D61:E61)</f>
        <v>6.985605901181241E-2</v>
      </c>
      <c r="G61" s="200">
        <f t="shared" ref="G61" si="43">IF(B61&gt;0,(1+(E61/B61))^(1/($C$6-$B$6))-1,0)</f>
        <v>5.4750582833855921E-2</v>
      </c>
      <c r="P61" s="10" t="str">
        <f>name!D29</f>
        <v>92 Elementary administration and service occupations</v>
      </c>
      <c r="Q61" s="11">
        <v>21.140392284614098</v>
      </c>
      <c r="R61" s="11">
        <v>18.27668160740922</v>
      </c>
      <c r="S61" s="345">
        <f t="shared" ref="S61" si="44">R61-Q61</f>
        <v>-2.8637106772048782</v>
      </c>
      <c r="T61" s="345">
        <v>11.237724803943268</v>
      </c>
      <c r="U61" s="345">
        <f t="shared" ref="U61" si="45">SUM(S61:T61)</f>
        <v>8.3740141267383894</v>
      </c>
      <c r="V61" s="346">
        <f t="shared" ref="V61" si="46">IF(Q61&gt;0,(1+(T61/Q61))^(1/($C$6-$B$6))-1,0)</f>
        <v>2.8827513347828404E-2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5.5691756280762759</v>
      </c>
      <c r="C62" s="11">
        <f t="shared" ref="C62:F62" si="47">SUM(C36:C61)</f>
        <v>10.20716287476856</v>
      </c>
      <c r="D62" s="11">
        <f t="shared" si="47"/>
        <v>4.6379872466922789</v>
      </c>
      <c r="E62" s="11">
        <f t="shared" si="47"/>
        <v>4.2826204595634865</v>
      </c>
      <c r="F62" s="11">
        <f t="shared" si="47"/>
        <v>8.9206077062557636</v>
      </c>
      <c r="G62" s="200">
        <f t="shared" si="27"/>
        <v>3.8759399609997969E-2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213.44318983778408</v>
      </c>
      <c r="R62" s="11">
        <f>SUM(R36:R61)</f>
        <v>225.85004744668581</v>
      </c>
      <c r="S62" s="345">
        <f>R62-Q62</f>
        <v>12.406857608901731</v>
      </c>
      <c r="T62" s="11">
        <f>SUM(T36:T61)</f>
        <v>124.80825711444407</v>
      </c>
      <c r="U62" s="345">
        <f>SUM(S62:T62)</f>
        <v>137.21511472334581</v>
      </c>
      <c r="V62" s="346">
        <f t="shared" si="30"/>
        <v>3.1170525126438031E-2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3.1494575433217027</v>
      </c>
      <c r="K63" s="11">
        <f t="array" ref="K63:K71">MMULT(aggregation!$B$13:$AA$21,C152:C177)</f>
        <v>3.993963468622586</v>
      </c>
      <c r="L63" s="11">
        <f t="array" ref="L63:L71">MMULT(aggregation!$B$13:$AA$21,D152:D177)</f>
        <v>0.84450592530088331</v>
      </c>
      <c r="M63" s="11">
        <f t="array" ref="M63:M71">MMULT(aggregation!$B$13:$AA$21,E152:E177)</f>
        <v>2.0261698872929981</v>
      </c>
      <c r="N63" s="11">
        <f t="array" ref="N63:N71">MMULT(aggregation!$B$13:$AA$21,F152:F177)</f>
        <v>2.8706758125938814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4.0114099038884197</v>
      </c>
      <c r="K64" s="11">
        <v>4.6587215636414232</v>
      </c>
      <c r="L64" s="11">
        <v>0.64731165975300387</v>
      </c>
      <c r="M64" s="11">
        <v>1.8827157663330967</v>
      </c>
      <c r="N64" s="11">
        <v>2.5300274260861007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3.031716233166533</v>
      </c>
      <c r="C65" s="11">
        <v>5.345493227513348</v>
      </c>
      <c r="D65" s="11">
        <f>C65-B65</f>
        <v>2.3137769943468149</v>
      </c>
      <c r="E65" s="11">
        <v>2.5077208979482553</v>
      </c>
      <c r="F65" s="11">
        <f>SUM(D65:E65)</f>
        <v>4.8214978922950706</v>
      </c>
      <c r="G65" s="200">
        <f>IF(B65&gt;0,(1+(E65/B65))^(1/($C$6-$B$6))-1,0)</f>
        <v>4.1002580119422705E-2</v>
      </c>
      <c r="I65" s="11" t="str">
        <f>I54</f>
        <v>Associate professional occupations</v>
      </c>
      <c r="J65" s="11">
        <v>3.2858363009366722</v>
      </c>
      <c r="K65" s="11">
        <v>3.5848598998611667</v>
      </c>
      <c r="L65" s="11">
        <v>0.29902359892449437</v>
      </c>
      <c r="M65" s="11">
        <v>1.5421090760987264</v>
      </c>
      <c r="N65" s="11">
        <v>1.8411326750232206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1.3009190288709991</v>
      </c>
      <c r="C66" s="11">
        <v>3.5355126667215537</v>
      </c>
      <c r="D66" s="11">
        <f t="shared" ref="D66:D89" si="50">C66-B66</f>
        <v>2.2345936378505549</v>
      </c>
      <c r="E66" s="11">
        <v>1.6628032817601746</v>
      </c>
      <c r="F66" s="11">
        <f t="shared" ref="F66:F89" si="51">SUM(D66:E66)</f>
        <v>3.8973969196107294</v>
      </c>
      <c r="G66" s="200">
        <f t="shared" ref="G66:G89" si="52">IF(B66&gt;0,(1+(E66/B66))^(1/($C$6-$B$6))-1,0)</f>
        <v>5.6426166230589159E-2</v>
      </c>
      <c r="I66" s="11" t="str">
        <f>I55</f>
        <v>Administrative and secretarial occupations</v>
      </c>
      <c r="J66" s="11">
        <v>3.1914822603935344</v>
      </c>
      <c r="K66" s="11">
        <v>3.9496103213669169</v>
      </c>
      <c r="L66" s="11">
        <v>0.75812806097338259</v>
      </c>
      <c r="M66" s="11">
        <v>1.9849899727195601</v>
      </c>
      <c r="N66" s="11">
        <v>2.7431180336929426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3.7123073232804122</v>
      </c>
      <c r="C67" s="11">
        <v>6.8692743402203593</v>
      </c>
      <c r="D67" s="11">
        <f t="shared" si="50"/>
        <v>3.1569670169399471</v>
      </c>
      <c r="E67" s="11">
        <v>2.4534559917791987</v>
      </c>
      <c r="F67" s="11">
        <f t="shared" si="51"/>
        <v>5.6104230087191453</v>
      </c>
      <c r="G67" s="200">
        <f t="shared" si="52"/>
        <v>3.4402421379741588E-2</v>
      </c>
      <c r="I67" s="11" t="str">
        <f t="shared" ref="I67:I71" si="53">I56</f>
        <v>Skilled trades occupations</v>
      </c>
      <c r="J67" s="11">
        <v>2.2079511598093085</v>
      </c>
      <c r="K67" s="11">
        <v>3.2842610582164413</v>
      </c>
      <c r="L67" s="11">
        <v>1.0763098984071326</v>
      </c>
      <c r="M67" s="11">
        <v>1.5637068338081161</v>
      </c>
      <c r="N67" s="11">
        <v>2.640016732215249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3.2301753301470453</v>
      </c>
      <c r="C68" s="11">
        <v>6.0626139171797915</v>
      </c>
      <c r="D68" s="11">
        <f t="shared" si="50"/>
        <v>2.8324385870327462</v>
      </c>
      <c r="E68" s="11">
        <v>2.6616888927863402</v>
      </c>
      <c r="F68" s="11">
        <f t="shared" si="51"/>
        <v>5.4941274798190864</v>
      </c>
      <c r="G68" s="200">
        <f t="shared" si="52"/>
        <v>4.0882664537502666E-2</v>
      </c>
      <c r="I68" s="11" t="str">
        <f t="shared" si="53"/>
        <v>Caring, leisure and other service occupations</v>
      </c>
      <c r="J68" s="11">
        <v>2.2042099205615648</v>
      </c>
      <c r="K68" s="11">
        <v>3.0129187000363702</v>
      </c>
      <c r="L68" s="11">
        <v>0.80870877947480524</v>
      </c>
      <c r="M68" s="11">
        <v>1.6530181611469059</v>
      </c>
      <c r="N68" s="11">
        <v>2.4617269406217108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9.4087734672713719</v>
      </c>
      <c r="C69" s="11">
        <v>13.816889876661351</v>
      </c>
      <c r="D69" s="11">
        <f t="shared" ref="D69" si="54">C69-B69</f>
        <v>4.4081164093899794</v>
      </c>
      <c r="E69" s="11">
        <v>6.4554204638632751</v>
      </c>
      <c r="F69" s="11">
        <f t="shared" ref="F69" si="55">SUM(D69:E69)</f>
        <v>10.863536873253254</v>
      </c>
      <c r="G69" s="200">
        <f t="shared" si="52"/>
        <v>3.5441736565985371E-2</v>
      </c>
      <c r="I69" s="11" t="str">
        <f t="shared" si="53"/>
        <v>Sales and customer service occupations</v>
      </c>
      <c r="J69" s="11">
        <v>1.3643901734618447</v>
      </c>
      <c r="K69" s="11">
        <v>2.020067490395034</v>
      </c>
      <c r="L69" s="11">
        <v>0.65567731693318942</v>
      </c>
      <c r="M69" s="11">
        <v>0.83323570967532445</v>
      </c>
      <c r="N69" s="11">
        <v>1.4889130266085138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5.5560431547389149</v>
      </c>
      <c r="C70" s="11">
        <v>10.476256626661952</v>
      </c>
      <c r="D70" s="11">
        <f t="shared" si="50"/>
        <v>4.920213471923037</v>
      </c>
      <c r="E70" s="11">
        <v>4.5388004340453962</v>
      </c>
      <c r="F70" s="11">
        <f t="shared" si="51"/>
        <v>9.4590139059684333</v>
      </c>
      <c r="G70" s="200">
        <f t="shared" si="52"/>
        <v>4.0612245680180736E-2</v>
      </c>
      <c r="I70" s="11" t="str">
        <f t="shared" si="53"/>
        <v>Process, plant and machine operatives</v>
      </c>
      <c r="J70" s="11">
        <v>0.95685911482466168</v>
      </c>
      <c r="K70" s="11">
        <v>1.8912479790689951</v>
      </c>
      <c r="L70" s="11">
        <v>0.93438886424433332</v>
      </c>
      <c r="M70" s="11">
        <v>0.92006480186214734</v>
      </c>
      <c r="N70" s="11">
        <v>1.8544536661064805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0.89805331156383494</v>
      </c>
      <c r="C71" s="11">
        <v>1.4473276949887992</v>
      </c>
      <c r="D71" s="11">
        <f t="shared" si="50"/>
        <v>0.54927438342496426</v>
      </c>
      <c r="E71" s="11">
        <v>0.56977151865221831</v>
      </c>
      <c r="F71" s="11">
        <f t="shared" si="51"/>
        <v>1.1190459020771826</v>
      </c>
      <c r="G71" s="200">
        <f t="shared" si="52"/>
        <v>3.3296140940214158E-2</v>
      </c>
      <c r="I71" s="11" t="str">
        <f t="shared" si="53"/>
        <v>Elementary occupations</v>
      </c>
      <c r="J71" s="11">
        <v>1.6183435226407004</v>
      </c>
      <c r="K71" s="11">
        <v>2.6017147555835622</v>
      </c>
      <c r="L71" s="11">
        <v>0.98337123294286166</v>
      </c>
      <c r="M71" s="11">
        <v>1.2908287655637483</v>
      </c>
      <c r="N71" s="11">
        <v>2.2741999985066097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0.69768276157998688</v>
      </c>
      <c r="C72" s="11">
        <v>1.5288656835493841</v>
      </c>
      <c r="D72" s="11">
        <f t="shared" si="50"/>
        <v>0.83118292196939725</v>
      </c>
      <c r="E72" s="11">
        <v>0.69360404170443135</v>
      </c>
      <c r="F72" s="11">
        <f t="shared" si="51"/>
        <v>1.5247869636738285</v>
      </c>
      <c r="G72" s="200">
        <f t="shared" si="52"/>
        <v>4.7089757863836512E-2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0.23082910292324293</v>
      </c>
      <c r="C73" s="11">
        <v>0.61034615359562006</v>
      </c>
      <c r="D73" s="11">
        <f t="shared" si="50"/>
        <v>0.37951705067237712</v>
      </c>
      <c r="E73" s="11">
        <v>0.1673003530425963</v>
      </c>
      <c r="F73" s="11">
        <f t="shared" si="51"/>
        <v>0.54681740371497345</v>
      </c>
      <c r="G73" s="200">
        <f t="shared" si="52"/>
        <v>3.7008341481295837E-2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1.1839689498155133</v>
      </c>
      <c r="C74" s="11">
        <v>1.9161402034020474</v>
      </c>
      <c r="D74" s="11">
        <f t="shared" ref="D74:D75" si="56">C74-B74</f>
        <v>0.73217125358653412</v>
      </c>
      <c r="E74" s="11">
        <v>0.86843879470691976</v>
      </c>
      <c r="F74" s="11">
        <f t="shared" ref="F74:F75" si="57">SUM(D74:E74)</f>
        <v>1.6006100482934538</v>
      </c>
      <c r="G74" s="200">
        <f t="shared" si="52"/>
        <v>3.7356952814759925E-2</v>
      </c>
      <c r="I74" s="11" t="str">
        <f>I63</f>
        <v>Managers, directors and senior officials</v>
      </c>
      <c r="J74" s="11">
        <f t="array" ref="J74:J82">MMULT(aggregation!$B$13:$AA$21,B181:B206)</f>
        <v>9.7813637339431558</v>
      </c>
      <c r="K74" s="11">
        <f t="array" ref="K74:K82">MMULT(aggregation!$B$13:$AA$21,C181:C206)</f>
        <v>9.5635966902087439</v>
      </c>
      <c r="L74" s="11">
        <f t="array" ref="L74:L82">MMULT(aggregation!$B$13:$AA$21,D181:D206)</f>
        <v>-0.21776704373441325</v>
      </c>
      <c r="M74" s="11">
        <f t="array" ref="M74:M82">MMULT(aggregation!$B$13:$AA$21,E181:E206)</f>
        <v>4.0253472591305925</v>
      </c>
      <c r="N74" s="11">
        <f t="array" ref="N74:N82">MMULT(aggregation!$B$13:$AA$21,F181:F206)</f>
        <v>3.8075802153961789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2.7488274916831097</v>
      </c>
      <c r="C75" s="11">
        <v>5.0558551042249871</v>
      </c>
      <c r="D75" s="11">
        <f t="shared" si="56"/>
        <v>2.3070276125418774</v>
      </c>
      <c r="E75" s="11">
        <v>2.1731153268433707</v>
      </c>
      <c r="F75" s="11">
        <f t="shared" si="57"/>
        <v>4.4801429393852477</v>
      </c>
      <c r="G75" s="200">
        <f t="shared" si="52"/>
        <v>3.9599204602176696E-2</v>
      </c>
      <c r="I75" s="11" t="str">
        <f>I64</f>
        <v>Professional occupations</v>
      </c>
      <c r="J75" s="11">
        <v>11.572932559953287</v>
      </c>
      <c r="K75" s="11">
        <v>11.758143877689296</v>
      </c>
      <c r="L75" s="11">
        <v>0.18521131773600819</v>
      </c>
      <c r="M75" s="11">
        <v>4.4924589154423744</v>
      </c>
      <c r="N75" s="11">
        <v>4.6776702331783824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2.4636955563843692</v>
      </c>
      <c r="C76" s="11">
        <v>4.9072006747684362</v>
      </c>
      <c r="D76" s="11">
        <f t="shared" si="50"/>
        <v>2.443505118384067</v>
      </c>
      <c r="E76" s="11">
        <v>2.1917660451571312</v>
      </c>
      <c r="F76" s="11">
        <f t="shared" si="51"/>
        <v>4.6352711635411978</v>
      </c>
      <c r="G76" s="200">
        <f t="shared" si="52"/>
        <v>4.3338052598062005E-2</v>
      </c>
      <c r="I76" s="11" t="str">
        <f>I65</f>
        <v>Associate professional occupations</v>
      </c>
      <c r="J76" s="11">
        <v>11.838956966788345</v>
      </c>
      <c r="K76" s="11">
        <v>10.817588683347552</v>
      </c>
      <c r="L76" s="11">
        <v>-1.0213682834407929</v>
      </c>
      <c r="M76" s="11">
        <v>4.3886033655805452</v>
      </c>
      <c r="N76" s="11">
        <v>3.3672350821397528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0.3739562891631204</v>
      </c>
      <c r="C77" s="11">
        <v>1.0215982152502938</v>
      </c>
      <c r="D77" s="11">
        <f t="shared" si="50"/>
        <v>0.64764192608717341</v>
      </c>
      <c r="E77" s="11">
        <v>0.47118070075071211</v>
      </c>
      <c r="F77" s="11">
        <f t="shared" si="51"/>
        <v>1.1188226268378856</v>
      </c>
      <c r="G77" s="200">
        <f t="shared" si="52"/>
        <v>5.5861816412058563E-2</v>
      </c>
      <c r="I77" s="11" t="str">
        <f>I66</f>
        <v>Administrative and secretarial occupations</v>
      </c>
      <c r="J77" s="11">
        <v>13.076473605926699</v>
      </c>
      <c r="K77" s="11">
        <v>10.541708211480445</v>
      </c>
      <c r="L77" s="11">
        <v>-2.5347653944462536</v>
      </c>
      <c r="M77" s="11">
        <v>5.4490780080090282</v>
      </c>
      <c r="N77" s="11">
        <v>2.9143126135627746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9.8249082195827023E-2</v>
      </c>
      <c r="C78" s="11">
        <v>0.21947045646559399</v>
      </c>
      <c r="D78" s="11">
        <f t="shared" si="50"/>
        <v>0.12122137426976697</v>
      </c>
      <c r="E78" s="11">
        <v>9.8131346115230111E-2</v>
      </c>
      <c r="F78" s="11">
        <f t="shared" si="51"/>
        <v>0.21935272038499709</v>
      </c>
      <c r="G78" s="200">
        <f t="shared" si="52"/>
        <v>4.7252277206282223E-2</v>
      </c>
      <c r="I78" s="11" t="str">
        <f t="shared" ref="I78:I82" si="58">I67</f>
        <v>Skilled trades occupations</v>
      </c>
      <c r="J78" s="11">
        <v>14.489332202762515</v>
      </c>
      <c r="K78" s="11">
        <v>12.989145239943692</v>
      </c>
      <c r="L78" s="11">
        <v>-1.5001869628188225</v>
      </c>
      <c r="M78" s="11">
        <v>5.0769222403336354</v>
      </c>
      <c r="N78" s="11">
        <v>3.5767352775148127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0.22477395922981386</v>
      </c>
      <c r="C79" s="11">
        <v>0.60154936199499165</v>
      </c>
      <c r="D79" s="11">
        <f t="shared" si="50"/>
        <v>0.37677540276517779</v>
      </c>
      <c r="E79" s="11">
        <v>0.24503176373288366</v>
      </c>
      <c r="F79" s="11">
        <f t="shared" si="51"/>
        <v>0.62180716649806145</v>
      </c>
      <c r="G79" s="200">
        <f t="shared" si="52"/>
        <v>5.0376073712951941E-2</v>
      </c>
      <c r="I79" s="11" t="str">
        <f t="shared" si="58"/>
        <v>Caring, leisure and other service occupations</v>
      </c>
      <c r="J79" s="11">
        <v>15.309993498777247</v>
      </c>
      <c r="K79" s="11">
        <v>20.202863828050774</v>
      </c>
      <c r="L79" s="11">
        <v>4.8928703292735278</v>
      </c>
      <c r="M79" s="11">
        <v>9.7522429589599025</v>
      </c>
      <c r="N79" s="11">
        <v>14.64511328823343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9.5843623534617881E-2</v>
      </c>
      <c r="C80" s="11">
        <v>0.19537322313757888</v>
      </c>
      <c r="D80" s="11">
        <f t="shared" ref="D80" si="59">C80-B80</f>
        <v>9.9529599602960997E-2</v>
      </c>
      <c r="E80" s="11">
        <v>9.5480134115712878E-2</v>
      </c>
      <c r="F80" s="11">
        <f t="shared" ref="F80" si="60">SUM(D80:E80)</f>
        <v>0.19500973371867386</v>
      </c>
      <c r="G80" s="200">
        <f t="shared" si="52"/>
        <v>4.7161609182617692E-2</v>
      </c>
      <c r="I80" s="11" t="str">
        <f t="shared" si="58"/>
        <v>Sales and customer service occupations</v>
      </c>
      <c r="J80" s="11">
        <v>11.078187270556679</v>
      </c>
      <c r="K80" s="11">
        <v>12.581652765110444</v>
      </c>
      <c r="L80" s="11">
        <v>1.5034654945537649</v>
      </c>
      <c r="M80" s="11">
        <v>5.1856785360529658</v>
      </c>
      <c r="N80" s="11">
        <v>6.6891440306067302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0.27265333026395616</v>
      </c>
      <c r="C81" s="11">
        <v>0.6451339552784523</v>
      </c>
      <c r="D81" s="11">
        <f t="shared" si="50"/>
        <v>0.37248062501449614</v>
      </c>
      <c r="E81" s="11">
        <v>0.28549520210925622</v>
      </c>
      <c r="F81" s="11">
        <f t="shared" si="51"/>
        <v>0.65797582712375235</v>
      </c>
      <c r="G81" s="200">
        <f t="shared" si="52"/>
        <v>4.8920561333787749E-2</v>
      </c>
      <c r="I81" s="11" t="str">
        <f t="shared" si="58"/>
        <v>Process, plant and machine operatives</v>
      </c>
      <c r="J81" s="11">
        <v>6.8874378125387654</v>
      </c>
      <c r="K81" s="11">
        <v>9.0660112296994679</v>
      </c>
      <c r="L81" s="11">
        <v>2.1785734171607025</v>
      </c>
      <c r="M81" s="11">
        <v>3.4924548525139523</v>
      </c>
      <c r="N81" s="11">
        <v>5.6710282696746548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0.96106473747600929</v>
      </c>
      <c r="C82" s="11">
        <v>2.5092021268502824</v>
      </c>
      <c r="D82" s="11">
        <f t="shared" si="50"/>
        <v>1.5481373893742731</v>
      </c>
      <c r="E82" s="11">
        <v>1.1641369361831424</v>
      </c>
      <c r="F82" s="11">
        <f t="shared" si="51"/>
        <v>2.7122743255574155</v>
      </c>
      <c r="G82" s="200">
        <f t="shared" si="52"/>
        <v>5.4329845314491809E-2</v>
      </c>
      <c r="I82" s="11" t="str">
        <f t="shared" si="58"/>
        <v>Elementary occupations</v>
      </c>
      <c r="J82" s="11">
        <v>9.9722984841079878</v>
      </c>
      <c r="K82" s="11">
        <v>10.915708441453159</v>
      </c>
      <c r="L82" s="11">
        <v>0.94340995734517019</v>
      </c>
      <c r="M82" s="11">
        <v>4.836357210199087</v>
      </c>
      <c r="N82" s="11">
        <v>5.7797671675442572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0.1921648777403599</v>
      </c>
      <c r="C83" s="11">
        <v>0.48782960542488224</v>
      </c>
      <c r="D83" s="11">
        <f t="shared" ref="D83:D84" si="61">C83-B83</f>
        <v>0.29566472768452234</v>
      </c>
      <c r="E83" s="11">
        <v>0.19796751074200777</v>
      </c>
      <c r="F83" s="11">
        <f t="shared" ref="F83:F84" si="62">SUM(D83:E83)</f>
        <v>0.49363223842653015</v>
      </c>
      <c r="G83" s="200">
        <f t="shared" si="52"/>
        <v>4.8340907579481618E-2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1.5366178235912192E-2</v>
      </c>
      <c r="C84" s="11">
        <v>2.6554841295039978E-2</v>
      </c>
      <c r="D84" s="11">
        <f t="shared" si="61"/>
        <v>1.1188663059127786E-2</v>
      </c>
      <c r="E84" s="11">
        <v>1.2042771912954168E-2</v>
      </c>
      <c r="F84" s="11">
        <f t="shared" si="62"/>
        <v>2.3231434972081952E-2</v>
      </c>
      <c r="G84" s="200">
        <f t="shared" si="52"/>
        <v>3.9333922466801008E-2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0.78012440275143358</v>
      </c>
      <c r="C85" s="11">
        <v>1.6837282940924838</v>
      </c>
      <c r="D85" s="11">
        <f t="shared" si="50"/>
        <v>0.90360389134105024</v>
      </c>
      <c r="E85" s="11">
        <v>0.68488302611025853</v>
      </c>
      <c r="F85" s="11">
        <f t="shared" si="51"/>
        <v>1.5884869174513088</v>
      </c>
      <c r="G85" s="200">
        <f t="shared" si="52"/>
        <v>4.2905755606115425E-2</v>
      </c>
      <c r="I85" s="11" t="str">
        <f>I74</f>
        <v>Managers, directors and senior officials</v>
      </c>
      <c r="J85" s="11">
        <f t="array" ref="J85:J93">MMULT(aggregation!$B$13:$AA$21,B210:B235)</f>
        <v>7.942727020388066</v>
      </c>
      <c r="K85" s="11">
        <f t="array" ref="K85:K93">MMULT(aggregation!$B$13:$AA$21,C210:C235)</f>
        <v>5.5627002880971625</v>
      </c>
      <c r="L85" s="11">
        <f t="array" ref="L85:L93">MMULT(aggregation!$B$13:$AA$21,D210:D235)</f>
        <v>-2.3800267322909034</v>
      </c>
      <c r="M85" s="11">
        <f t="array" ref="M85:M93">MMULT(aggregation!$B$13:$AA$21,E210:E235)</f>
        <v>3.1894810552647188</v>
      </c>
      <c r="N85" s="11">
        <f t="array" ref="N85:N93">MMULT(aggregation!$B$13:$AA$21,F210:F235)</f>
        <v>0.80945432297381537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0.27308238667575213</v>
      </c>
      <c r="C86" s="11">
        <v>0.83906737382308305</v>
      </c>
      <c r="D86" s="11">
        <f t="shared" si="50"/>
        <v>0.56598498714733092</v>
      </c>
      <c r="E86" s="11">
        <v>0.31482423026294448</v>
      </c>
      <c r="F86" s="11">
        <f t="shared" si="51"/>
        <v>0.8808092174102754</v>
      </c>
      <c r="G86" s="200">
        <f t="shared" si="52"/>
        <v>5.2448799898097365E-2</v>
      </c>
      <c r="I86" s="11" t="str">
        <f>I75</f>
        <v>Professional occupations</v>
      </c>
      <c r="J86" s="11">
        <v>7.5050685324851898</v>
      </c>
      <c r="K86" s="11">
        <v>4.8297651783751192</v>
      </c>
      <c r="L86" s="11">
        <v>-2.6753033541100701</v>
      </c>
      <c r="M86" s="11">
        <v>2.339627095404424</v>
      </c>
      <c r="N86" s="11">
        <v>-0.33567625870564594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0.23007659414458767</v>
      </c>
      <c r="C87" s="11">
        <v>0.81248345537224176</v>
      </c>
      <c r="D87" s="11">
        <f t="shared" ref="D87:D88" si="63">C87-B87</f>
        <v>0.58240686122765406</v>
      </c>
      <c r="E87" s="11">
        <v>0.31730861445143937</v>
      </c>
      <c r="F87" s="11">
        <f t="shared" ref="F87:F88" si="64">SUM(D87:E87)</f>
        <v>0.89971547567909349</v>
      </c>
      <c r="G87" s="200">
        <f t="shared" si="52"/>
        <v>5.9484744909314324E-2</v>
      </c>
      <c r="I87" s="11" t="str">
        <f>I76</f>
        <v>Associate professional occupations</v>
      </c>
      <c r="J87" s="11">
        <v>8.4635281058690897</v>
      </c>
      <c r="K87" s="11">
        <v>5.1371459232442218</v>
      </c>
      <c r="L87" s="11">
        <v>-3.3263821826248678</v>
      </c>
      <c r="M87" s="11">
        <v>2.4613937453610122</v>
      </c>
      <c r="N87" s="11">
        <v>-0.86498843726385566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0.18806196614969165</v>
      </c>
      <c r="C88" s="11">
        <v>0.45333965741802085</v>
      </c>
      <c r="D88" s="11">
        <f t="shared" si="63"/>
        <v>0.26527769126832923</v>
      </c>
      <c r="E88" s="11">
        <v>0.24044256512411516</v>
      </c>
      <c r="F88" s="11">
        <f t="shared" si="64"/>
        <v>0.50572025639244433</v>
      </c>
      <c r="G88" s="200">
        <f t="shared" si="52"/>
        <v>5.6437064472606435E-2</v>
      </c>
      <c r="I88" s="11" t="str">
        <f>I77</f>
        <v>Administrative and secretarial occupations</v>
      </c>
      <c r="J88" s="11">
        <v>13.57910541067014</v>
      </c>
      <c r="K88" s="11">
        <v>6.6281892788641681</v>
      </c>
      <c r="L88" s="11">
        <v>-6.9509161318059718</v>
      </c>
      <c r="M88" s="11">
        <v>4.0972672562617323</v>
      </c>
      <c r="N88" s="11">
        <v>-2.8536488755442391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7.2756919451236635E-2</v>
      </c>
      <c r="C89" s="11">
        <v>0.16348617007334501</v>
      </c>
      <c r="D89" s="11">
        <f t="shared" si="50"/>
        <v>9.0729250622108376E-2</v>
      </c>
      <c r="E89" s="11">
        <v>7.1060216454740061E-2</v>
      </c>
      <c r="F89" s="11">
        <f t="shared" si="51"/>
        <v>0.16178946707684844</v>
      </c>
      <c r="G89" s="200">
        <f t="shared" si="52"/>
        <v>4.6475557200442497E-2</v>
      </c>
      <c r="I89" s="11" t="str">
        <f t="shared" ref="I89:I93" si="65">I78</f>
        <v>Skilled trades occupations</v>
      </c>
      <c r="J89" s="11">
        <v>11.473491999223096</v>
      </c>
      <c r="K89" s="11">
        <v>8.7155201506093967</v>
      </c>
      <c r="L89" s="11">
        <v>-2.7579718486137001</v>
      </c>
      <c r="M89" s="11">
        <v>4.0788068398723869</v>
      </c>
      <c r="N89" s="11">
        <v>1.3208349912586874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0.74447876596585205</v>
      </c>
      <c r="C90" s="11">
        <v>1.9389525689327978</v>
      </c>
      <c r="D90" s="11">
        <f t="shared" ref="D90" si="66">C90-B90</f>
        <v>1.1944738029669457</v>
      </c>
      <c r="E90" s="11">
        <v>0.88303883263133731</v>
      </c>
      <c r="F90" s="11">
        <f t="shared" ref="F90" si="67">SUM(D90:E90)</f>
        <v>2.0775126355982829</v>
      </c>
      <c r="G90" s="200">
        <f t="shared" ref="G90:G91" si="68">IF(B90&gt;0,(1+(E90/B90))^(1/($C$6-$B$6))-1,0)</f>
        <v>5.3525111725202024E-2</v>
      </c>
      <c r="I90" s="11" t="str">
        <f t="shared" si="65"/>
        <v>Caring, leisure and other service occupations</v>
      </c>
      <c r="J90" s="11">
        <v>11.833607567005712</v>
      </c>
      <c r="K90" s="11">
        <v>7.937974398676884</v>
      </c>
      <c r="L90" s="11">
        <v>-3.8956331683288274</v>
      </c>
      <c r="M90" s="11">
        <v>4.8271169820577526</v>
      </c>
      <c r="N90" s="11">
        <v>0.93148381372892453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38.985644824403501</v>
      </c>
      <c r="C91" s="11">
        <f t="shared" ref="C91:F91" si="69">SUM(C65:C90)</f>
        <v>73.169545474896722</v>
      </c>
      <c r="D91" s="11">
        <f t="shared" si="69"/>
        <v>34.183900650493214</v>
      </c>
      <c r="E91" s="11">
        <f t="shared" si="69"/>
        <v>32.024909892986038</v>
      </c>
      <c r="F91" s="11">
        <f t="shared" si="69"/>
        <v>66.208810543479231</v>
      </c>
      <c r="G91" s="200">
        <f t="shared" si="68"/>
        <v>4.0785449981118216E-2</v>
      </c>
      <c r="I91" s="11" t="str">
        <f t="shared" si="65"/>
        <v>Sales and customer service occupations</v>
      </c>
      <c r="J91" s="11">
        <v>10.442292778750154</v>
      </c>
      <c r="K91" s="11">
        <v>7.468166174124665</v>
      </c>
      <c r="L91" s="11">
        <v>-2.9741266046254897</v>
      </c>
      <c r="M91" s="11">
        <v>4.0967805416928655</v>
      </c>
      <c r="N91" s="11">
        <v>1.1226539370673758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8.9291654568556922</v>
      </c>
      <c r="K92" s="11">
        <v>8.9130496130291625</v>
      </c>
      <c r="L92" s="11">
        <v>-1.6115843826529641E-2</v>
      </c>
      <c r="M92" s="11">
        <v>4.2994813738923909</v>
      </c>
      <c r="N92" s="11">
        <v>4.2833655300658613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14.971373825334702</v>
      </c>
      <c r="K93" s="11">
        <v>11.410332939888315</v>
      </c>
      <c r="L93" s="11">
        <v>-3.5610408854463875</v>
      </c>
      <c r="M93" s="11">
        <v>6.0752437622262221</v>
      </c>
      <c r="N93" s="11">
        <v>2.5142028767798354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7.7488653611772111</v>
      </c>
      <c r="C94" s="11">
        <v>9.4713050478865171</v>
      </c>
      <c r="D94" s="11">
        <f>C94-B94</f>
        <v>1.7224396867093059</v>
      </c>
      <c r="E94" s="11">
        <v>4.9942082080720738</v>
      </c>
      <c r="F94" s="11">
        <f>SUM(D94:E94)</f>
        <v>6.7166478947813797</v>
      </c>
      <c r="G94" s="200">
        <f>IF(B94&gt;0,(1+(E94/B94))^(1/($C$6-$B$6))-1,0)</f>
        <v>3.3718776848518539E-2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3.2137962797108162</v>
      </c>
      <c r="C95" s="11">
        <v>5.9497338256533192</v>
      </c>
      <c r="D95" s="11">
        <f t="shared" ref="D95:D118" si="72">C95-B95</f>
        <v>2.735937545942503</v>
      </c>
      <c r="E95" s="11">
        <v>3.0964366677238826</v>
      </c>
      <c r="F95" s="11">
        <f t="shared" ref="F95:F118" si="73">SUM(D95:E95)</f>
        <v>5.8323742136663856</v>
      </c>
      <c r="G95" s="200">
        <f t="shared" ref="G95:G120" si="74">IF(B95&gt;0,(1+(E95/B95))^(1/($C$6-$B$6))-1,0)</f>
        <v>4.6008314226014591E-2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6.6232408493417356</v>
      </c>
      <c r="C96" s="11">
        <v>7.9478329168974327</v>
      </c>
      <c r="D96" s="11">
        <f t="shared" si="72"/>
        <v>1.324592067555697</v>
      </c>
      <c r="E96" s="11">
        <v>2.9290397429064758</v>
      </c>
      <c r="F96" s="11">
        <f t="shared" si="73"/>
        <v>4.2536318104621724</v>
      </c>
      <c r="G96" s="200">
        <f t="shared" si="74"/>
        <v>2.4713445837068138E-2</v>
      </c>
      <c r="I96" s="11" t="str">
        <f>I85</f>
        <v>Managers, directors and senior officials</v>
      </c>
      <c r="J96" s="11">
        <f t="array" ref="J96:J104">MMULT(aggregation!$B$13:$AA$21,B239:B264)</f>
        <v>5.087349560493184</v>
      </c>
      <c r="K96" s="11">
        <f t="array" ref="K96:K104">MMULT(aggregation!$B$13:$AA$21,C239:C264)</f>
        <v>3.3293097067228499</v>
      </c>
      <c r="L96" s="11">
        <f t="array" ref="L96:L104">MMULT(aggregation!$B$13:$AA$21,D239:D264)</f>
        <v>-1.7580398537703337</v>
      </c>
      <c r="M96" s="11">
        <f t="array" ref="M96:M104">MMULT(aggregation!$B$13:$AA$21,E239:E264)</f>
        <v>1.8087574353014952</v>
      </c>
      <c r="N96" s="11">
        <f t="array" ref="N96:N104">MMULT(aggregation!$B$13:$AA$21,F239:F264)</f>
        <v>5.0717581531161571E-2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6.70463805978026</v>
      </c>
      <c r="C97" s="11">
        <v>8.1089360477996415</v>
      </c>
      <c r="D97" s="11">
        <f t="shared" si="72"/>
        <v>1.4042979880193815</v>
      </c>
      <c r="E97" s="11">
        <v>4.3163768159415552</v>
      </c>
      <c r="F97" s="11">
        <f t="shared" si="73"/>
        <v>5.7206748039609367</v>
      </c>
      <c r="G97" s="200">
        <f t="shared" si="74"/>
        <v>3.3688655546086688E-2</v>
      </c>
      <c r="I97" s="11" t="str">
        <f>I86</f>
        <v>Professional occupations</v>
      </c>
      <c r="J97" s="11">
        <v>4.2076178980645835</v>
      </c>
      <c r="K97" s="11">
        <v>2.4178050818268311</v>
      </c>
      <c r="L97" s="11">
        <v>-1.7898128162377529</v>
      </c>
      <c r="M97" s="11">
        <v>1.1395233167627117</v>
      </c>
      <c r="N97" s="11">
        <v>-0.65028949947504122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5.443933165271134</v>
      </c>
      <c r="C98" s="11">
        <v>3.4457090665938681</v>
      </c>
      <c r="D98" s="11">
        <f t="shared" ref="D98" si="75">C98-B98</f>
        <v>-1.9982240986772659</v>
      </c>
      <c r="E98" s="11">
        <v>2.1713324007587298</v>
      </c>
      <c r="F98" s="11">
        <f t="shared" ref="F98" si="76">SUM(D98:E98)</f>
        <v>0.17310830208146388</v>
      </c>
      <c r="G98" s="200">
        <f t="shared" si="74"/>
        <v>2.2629110216717319E-2</v>
      </c>
      <c r="I98" s="11" t="str">
        <f>I87</f>
        <v>Associate professional occupations</v>
      </c>
      <c r="J98" s="11">
        <v>4.6510187213307441</v>
      </c>
      <c r="K98" s="11">
        <v>2.5376989538990928</v>
      </c>
      <c r="L98" s="11">
        <v>-2.1133197674316517</v>
      </c>
      <c r="M98" s="11">
        <v>1.1791798648592757</v>
      </c>
      <c r="N98" s="11">
        <v>-0.93413990257237589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10.199486792115369</v>
      </c>
      <c r="C99" s="11">
        <v>12.918116162757357</v>
      </c>
      <c r="D99" s="11">
        <f t="shared" si="72"/>
        <v>2.7186293706419882</v>
      </c>
      <c r="E99" s="11">
        <v>6.1693813279867866</v>
      </c>
      <c r="F99" s="11">
        <f t="shared" si="73"/>
        <v>8.8880106986287757</v>
      </c>
      <c r="G99" s="200">
        <f t="shared" si="74"/>
        <v>3.2038792578939823E-2</v>
      </c>
      <c r="I99" s="11" t="str">
        <f>I88</f>
        <v>Administrative and secretarial occupations</v>
      </c>
      <c r="J99" s="11">
        <v>6.7012638772045516</v>
      </c>
      <c r="K99" s="11">
        <v>1.779985230981912</v>
      </c>
      <c r="L99" s="11">
        <v>-4.9212786462226408</v>
      </c>
      <c r="M99" s="11">
        <v>1.3610311442186291</v>
      </c>
      <c r="N99" s="11">
        <v>-3.5602475020040112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2.1283392905300196</v>
      </c>
      <c r="C100" s="11">
        <v>2.3697852377783009</v>
      </c>
      <c r="D100" s="11">
        <f t="shared" si="72"/>
        <v>0.24144594724828128</v>
      </c>
      <c r="E100" s="11">
        <v>0.98507597960752902</v>
      </c>
      <c r="F100" s="11">
        <f t="shared" si="73"/>
        <v>1.2265219268558103</v>
      </c>
      <c r="G100" s="200">
        <f t="shared" si="74"/>
        <v>2.5682815325506425E-2</v>
      </c>
      <c r="I100" s="11" t="str">
        <f t="shared" ref="I100:I104" si="77">I89</f>
        <v>Skilled trades occupations</v>
      </c>
      <c r="J100" s="11">
        <v>6.667940025580803</v>
      </c>
      <c r="K100" s="11">
        <v>5.1678470362673616</v>
      </c>
      <c r="L100" s="11">
        <v>-1.5000929893134414</v>
      </c>
      <c r="M100" s="11">
        <v>2.3240278528531646</v>
      </c>
      <c r="N100" s="11">
        <v>0.82393486353972334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2.1270156974424803</v>
      </c>
      <c r="C101" s="11">
        <v>2.8158540121169042</v>
      </c>
      <c r="D101" s="11">
        <f t="shared" si="72"/>
        <v>0.68883831467442391</v>
      </c>
      <c r="E101" s="11">
        <v>1.592284233001156</v>
      </c>
      <c r="F101" s="11">
        <f t="shared" si="73"/>
        <v>2.2811225476755799</v>
      </c>
      <c r="G101" s="200">
        <f t="shared" si="74"/>
        <v>3.795701194039558E-2</v>
      </c>
      <c r="I101" s="11" t="str">
        <f t="shared" si="77"/>
        <v>Caring, leisure and other service occupations</v>
      </c>
      <c r="J101" s="11">
        <v>3.1777148394264079</v>
      </c>
      <c r="K101" s="11">
        <v>1.8230283669794873</v>
      </c>
      <c r="L101" s="11">
        <v>-1.3546864724469208</v>
      </c>
      <c r="M101" s="11">
        <v>0.87223383267034693</v>
      </c>
      <c r="N101" s="11">
        <v>-0.48245263977657382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1.1613439584601459</v>
      </c>
      <c r="C102" s="11">
        <v>2.4534177493574116</v>
      </c>
      <c r="D102" s="11">
        <f t="shared" si="72"/>
        <v>1.2920737908972657</v>
      </c>
      <c r="E102" s="11">
        <v>0.79950368320272136</v>
      </c>
      <c r="F102" s="11">
        <f t="shared" si="73"/>
        <v>2.0915774740999868</v>
      </c>
      <c r="G102" s="200">
        <f t="shared" si="74"/>
        <v>3.5536788712295264E-2</v>
      </c>
      <c r="I102" s="11" t="str">
        <f t="shared" si="77"/>
        <v>Sales and customer service occupations</v>
      </c>
      <c r="J102" s="11">
        <v>5.797799311549487</v>
      </c>
      <c r="K102" s="11">
        <v>2.891832445488514</v>
      </c>
      <c r="L102" s="11">
        <v>-2.905966866060973</v>
      </c>
      <c r="M102" s="11">
        <v>1.4419981970319906</v>
      </c>
      <c r="N102" s="11">
        <v>-1.4639686690289824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2.5535193574325086</v>
      </c>
      <c r="C103" s="11">
        <v>2.6091965009749694</v>
      </c>
      <c r="D103" s="11">
        <f t="shared" ref="D103:D104" si="78">C103-B103</f>
        <v>5.5677143542460783E-2</v>
      </c>
      <c r="E103" s="11">
        <v>1.240112450031436</v>
      </c>
      <c r="F103" s="11">
        <f t="shared" ref="F103:F104" si="79">SUM(D103:E103)</f>
        <v>1.2957895935738968</v>
      </c>
      <c r="G103" s="200">
        <f t="shared" si="74"/>
        <v>2.6741386641366827E-2</v>
      </c>
      <c r="I103" s="11" t="str">
        <f t="shared" si="77"/>
        <v>Process, plant and machine operatives</v>
      </c>
      <c r="J103" s="11">
        <v>7.2176363247972573</v>
      </c>
      <c r="K103" s="11">
        <v>4.998574831503948</v>
      </c>
      <c r="L103" s="11">
        <v>-2.2190614932933097</v>
      </c>
      <c r="M103" s="11">
        <v>2.7432668846125718</v>
      </c>
      <c r="N103" s="11">
        <v>0.52420539131926192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6.0348572497440811</v>
      </c>
      <c r="C104" s="11">
        <v>6.8114746324154902</v>
      </c>
      <c r="D104" s="11">
        <f t="shared" si="78"/>
        <v>0.77661738267140912</v>
      </c>
      <c r="E104" s="11">
        <v>3.3490503611512903</v>
      </c>
      <c r="F104" s="11">
        <f t="shared" si="79"/>
        <v>4.1256677438226994</v>
      </c>
      <c r="G104" s="200">
        <f t="shared" si="74"/>
        <v>2.9866934776415111E-2</v>
      </c>
      <c r="I104" s="11" t="str">
        <f t="shared" si="77"/>
        <v>Elementary occupations</v>
      </c>
      <c r="J104" s="11">
        <v>12.53898653483774</v>
      </c>
      <c r="K104" s="11">
        <v>8.0459524091709369</v>
      </c>
      <c r="L104" s="11">
        <v>-4.4930341256668038</v>
      </c>
      <c r="M104" s="11">
        <v>4.0618976843725871</v>
      </c>
      <c r="N104" s="11">
        <v>-0.43113644129421635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8.173191254498466</v>
      </c>
      <c r="C105" s="11">
        <v>10.926529754355656</v>
      </c>
      <c r="D105" s="11">
        <f t="shared" si="72"/>
        <v>2.7533384998571897</v>
      </c>
      <c r="E105" s="11">
        <v>5.302281908673697</v>
      </c>
      <c r="F105" s="11">
        <f t="shared" si="73"/>
        <v>8.0556204085308867</v>
      </c>
      <c r="G105" s="200">
        <f t="shared" si="74"/>
        <v>3.3895926244905228E-2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1.2514235144787218</v>
      </c>
      <c r="C106" s="11">
        <v>2.7946516202822949</v>
      </c>
      <c r="D106" s="11">
        <f t="shared" si="72"/>
        <v>1.5432281058035731</v>
      </c>
      <c r="E106" s="11">
        <v>1.3432877629412709</v>
      </c>
      <c r="F106" s="11">
        <f t="shared" si="73"/>
        <v>2.8865158687448442</v>
      </c>
      <c r="G106" s="200">
        <f t="shared" si="74"/>
        <v>4.9813891523794673E-2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0.78197103069283813</v>
      </c>
      <c r="C107" s="11">
        <v>1.3600715519761208</v>
      </c>
      <c r="D107" s="11">
        <f t="shared" si="72"/>
        <v>0.57810052128328271</v>
      </c>
      <c r="E107" s="11">
        <v>0.73697957911865053</v>
      </c>
      <c r="F107" s="11">
        <f t="shared" si="73"/>
        <v>1.3150801004019332</v>
      </c>
      <c r="G107" s="200">
        <f t="shared" si="74"/>
        <v>4.5258077974305033E-2</v>
      </c>
      <c r="I107" s="11" t="str">
        <f>I96</f>
        <v>Managers, directors and senior officials</v>
      </c>
      <c r="J107" s="11">
        <f t="array" ref="J107:J115">MMULT(aggregation!$B$13:$AA$21,B268:B293)</f>
        <v>1.222728277731076</v>
      </c>
      <c r="K107" s="11">
        <f t="array" ref="K107:K115">MMULT(aggregation!$B$13:$AA$21,C268:C293)</f>
        <v>0.97052398668364581</v>
      </c>
      <c r="L107" s="11">
        <f t="array" ref="L107:L115">MMULT(aggregation!$B$13:$AA$21,D268:D293)</f>
        <v>-0.25220429104743014</v>
      </c>
      <c r="M107" s="11">
        <f t="array" ref="M107:M115">MMULT(aggregation!$B$13:$AA$21,E268:E293)</f>
        <v>0.41403749338021789</v>
      </c>
      <c r="N107" s="11">
        <f t="array" ref="N107:N115">MMULT(aggregation!$B$13:$AA$21,F268:F293)</f>
        <v>0.16183320233278772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0.66578785497455328</v>
      </c>
      <c r="C108" s="11">
        <v>1.1847513013837299</v>
      </c>
      <c r="D108" s="11">
        <f t="shared" si="72"/>
        <v>0.51896344640917658</v>
      </c>
      <c r="E108" s="11">
        <v>0.509200046653701</v>
      </c>
      <c r="F108" s="11">
        <f t="shared" si="73"/>
        <v>1.0281634930628776</v>
      </c>
      <c r="G108" s="200">
        <f t="shared" si="74"/>
        <v>3.8595655884192892E-2</v>
      </c>
      <c r="I108" s="11" t="str">
        <f>I97</f>
        <v>Professional occupations</v>
      </c>
      <c r="J108" s="11">
        <v>0.97630684772682308</v>
      </c>
      <c r="K108" s="11">
        <v>0.72535175770360616</v>
      </c>
      <c r="L108" s="11">
        <v>-0.25095509002321703</v>
      </c>
      <c r="M108" s="11">
        <v>0.32461271901692568</v>
      </c>
      <c r="N108" s="11">
        <v>7.3657628993708674E-2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0.38182273231616859</v>
      </c>
      <c r="C109" s="11">
        <v>0.6299221607805785</v>
      </c>
      <c r="D109" s="11">
        <f t="shared" ref="D109" si="80">C109-B109</f>
        <v>0.24809942846440991</v>
      </c>
      <c r="E109" s="11">
        <v>0.30416565638604542</v>
      </c>
      <c r="F109" s="11">
        <f t="shared" ref="F109" si="81">SUM(D109:E109)</f>
        <v>0.55226508485045533</v>
      </c>
      <c r="G109" s="200">
        <f t="shared" si="74"/>
        <v>3.9833166517090568E-2</v>
      </c>
      <c r="I109" s="11" t="str">
        <f>I98</f>
        <v>Associate professional occupations</v>
      </c>
      <c r="J109" s="11">
        <v>1.1091225277455439</v>
      </c>
      <c r="K109" s="11">
        <v>0.75206203958529061</v>
      </c>
      <c r="L109" s="11">
        <v>-0.35706048816025343</v>
      </c>
      <c r="M109" s="11">
        <v>0.32731125923196802</v>
      </c>
      <c r="N109" s="11">
        <v>-2.9749228928285451E-2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0.63555490362663647</v>
      </c>
      <c r="C110" s="11">
        <v>0.9707878968645246</v>
      </c>
      <c r="D110" s="11">
        <f t="shared" si="72"/>
        <v>0.33523299323788813</v>
      </c>
      <c r="E110" s="11">
        <v>0.46077745735650777</v>
      </c>
      <c r="F110" s="11">
        <f t="shared" si="73"/>
        <v>0.7960104505943959</v>
      </c>
      <c r="G110" s="200">
        <f t="shared" si="74"/>
        <v>3.7017162535145198E-2</v>
      </c>
      <c r="I110" s="11" t="str">
        <f>I99</f>
        <v>Administrative and secretarial occupations</v>
      </c>
      <c r="J110" s="11">
        <v>1.7116485753923938</v>
      </c>
      <c r="K110" s="11">
        <v>1.1650729265882727</v>
      </c>
      <c r="L110" s="11">
        <v>-0.54657564880412113</v>
      </c>
      <c r="M110" s="11">
        <v>0.49593071947425166</v>
      </c>
      <c r="N110" s="11">
        <v>-5.064492932986947E-2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3.1971232684355049</v>
      </c>
      <c r="C111" s="11">
        <v>4.7063841996393112</v>
      </c>
      <c r="D111" s="11">
        <f>C111-B111</f>
        <v>1.5092609312038063</v>
      </c>
      <c r="E111" s="11">
        <v>2.7573388513902461</v>
      </c>
      <c r="F111" s="11">
        <f>SUM(D111:E111)</f>
        <v>4.2665997825940529</v>
      </c>
      <c r="G111" s="200">
        <f t="shared" si="74"/>
        <v>4.2330734495146016E-2</v>
      </c>
      <c r="I111" s="11" t="str">
        <f t="shared" ref="I111:I115" si="82">I100</f>
        <v>Skilled trades occupations</v>
      </c>
      <c r="J111" s="11">
        <v>3.2390207766012207</v>
      </c>
      <c r="K111" s="11">
        <v>1.283625569148902</v>
      </c>
      <c r="L111" s="11">
        <v>-1.9553952074523187</v>
      </c>
      <c r="M111" s="11">
        <v>0.80461995053891633</v>
      </c>
      <c r="N111" s="11">
        <v>-1.1507752569134024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0.8780391273608612</v>
      </c>
      <c r="C112" s="11">
        <v>1.6481643361437737</v>
      </c>
      <c r="D112" s="11">
        <f t="shared" ref="D112:D113" si="83">C112-B112</f>
        <v>0.77012520878291246</v>
      </c>
      <c r="E112" s="11">
        <v>0.79739383462809965</v>
      </c>
      <c r="F112" s="11">
        <f t="shared" ref="F112:F113" si="84">SUM(D112:E112)</f>
        <v>1.567519043411012</v>
      </c>
      <c r="G112" s="200">
        <f t="shared" si="74"/>
        <v>4.4016940560712925E-2</v>
      </c>
      <c r="I112" s="11" t="str">
        <f t="shared" si="82"/>
        <v>Caring, leisure and other service occupations</v>
      </c>
      <c r="J112" s="11">
        <v>0.90716294553295906</v>
      </c>
      <c r="K112" s="11">
        <v>0.49559550065594454</v>
      </c>
      <c r="L112" s="11">
        <v>-0.41156744487701452</v>
      </c>
      <c r="M112" s="11">
        <v>0.22030868379248131</v>
      </c>
      <c r="N112" s="11">
        <v>-0.19125876108453324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7.7232250956249901E-2</v>
      </c>
      <c r="C113" s="11">
        <v>0.12468236613970587</v>
      </c>
      <c r="D113" s="11">
        <f t="shared" si="83"/>
        <v>4.7450115183455974E-2</v>
      </c>
      <c r="E113" s="11">
        <v>6.5099754628810805E-2</v>
      </c>
      <c r="F113" s="11">
        <f t="shared" si="84"/>
        <v>0.11254986981226678</v>
      </c>
      <c r="G113" s="200">
        <f t="shared" si="74"/>
        <v>4.1598290437051322E-2</v>
      </c>
      <c r="I113" s="11" t="str">
        <f t="shared" si="82"/>
        <v>Sales and customer service occupations</v>
      </c>
      <c r="J113" s="11">
        <v>2.1891404773713004</v>
      </c>
      <c r="K113" s="11">
        <v>1.158464962128821</v>
      </c>
      <c r="L113" s="11">
        <v>-1.0306755152424791</v>
      </c>
      <c r="M113" s="11">
        <v>0.48931264476387415</v>
      </c>
      <c r="N113" s="11">
        <v>-0.5413628704786051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3.2426688375813546</v>
      </c>
      <c r="C114" s="11">
        <v>4.745733684389732</v>
      </c>
      <c r="D114" s="11">
        <f t="shared" si="72"/>
        <v>1.5030648468083774</v>
      </c>
      <c r="E114" s="11">
        <v>2.2321821364064851</v>
      </c>
      <c r="F114" s="11">
        <f t="shared" si="73"/>
        <v>3.7352469832148625</v>
      </c>
      <c r="G114" s="200">
        <f t="shared" si="74"/>
        <v>3.5534677551458449E-2</v>
      </c>
      <c r="I114" s="11" t="str">
        <f t="shared" si="82"/>
        <v>Process, plant and machine operatives</v>
      </c>
      <c r="J114" s="11">
        <v>3.3128075230127392</v>
      </c>
      <c r="K114" s="11">
        <v>1.2042220629508869</v>
      </c>
      <c r="L114" s="11">
        <v>-2.1085854600618523</v>
      </c>
      <c r="M114" s="11">
        <v>0.82373287072167478</v>
      </c>
      <c r="N114" s="11">
        <v>-1.2848525893401779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1.2535302881073647</v>
      </c>
      <c r="C115" s="11">
        <v>2.5624249704467927</v>
      </c>
      <c r="D115" s="11">
        <f t="shared" si="72"/>
        <v>1.3088946823394281</v>
      </c>
      <c r="E115" s="11">
        <v>1.0364959009629682</v>
      </c>
      <c r="F115" s="11">
        <f t="shared" si="73"/>
        <v>2.3453905833023962</v>
      </c>
      <c r="G115" s="200">
        <f t="shared" si="74"/>
        <v>4.0991159041713576E-2</v>
      </c>
      <c r="I115" s="11" t="str">
        <f t="shared" si="82"/>
        <v>Elementary occupations</v>
      </c>
      <c r="J115" s="11">
        <v>5.2266792384969216</v>
      </c>
      <c r="K115" s="11">
        <v>2.229942370262767</v>
      </c>
      <c r="L115" s="11">
        <v>-2.9967368682341546</v>
      </c>
      <c r="M115" s="11">
        <v>1.0529062064983923</v>
      </c>
      <c r="N115" s="11">
        <v>-1.9438306617357624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0.49291278667476962</v>
      </c>
      <c r="C116" s="11">
        <v>1.4053332162515559</v>
      </c>
      <c r="D116" s="11">
        <f t="shared" ref="D116:D117" si="85">C116-B116</f>
        <v>0.91242042957678637</v>
      </c>
      <c r="E116" s="11">
        <v>0.54927824459824059</v>
      </c>
      <c r="F116" s="11">
        <f t="shared" ref="F116:F117" si="86">SUM(D116:E116)</f>
        <v>1.4616986741750271</v>
      </c>
      <c r="G116" s="200">
        <f t="shared" si="74"/>
        <v>5.1183373689767775E-2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0.75366207227082627</v>
      </c>
      <c r="C117" s="11">
        <v>1.4421730303852907</v>
      </c>
      <c r="D117" s="11">
        <f t="shared" si="85"/>
        <v>0.68851095811446439</v>
      </c>
      <c r="E117" s="11">
        <v>0.79053402389253846</v>
      </c>
      <c r="F117" s="11">
        <f t="shared" si="86"/>
        <v>1.4790449820070029</v>
      </c>
      <c r="G117" s="200">
        <f t="shared" si="74"/>
        <v>4.8982845427995247E-2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0.32196607916711301</v>
      </c>
      <c r="C118" s="11">
        <v>0.40640076542555154</v>
      </c>
      <c r="D118" s="11">
        <f t="shared" si="72"/>
        <v>8.4434686258438529E-2</v>
      </c>
      <c r="E118" s="11">
        <v>0.2272451131768666</v>
      </c>
      <c r="F118" s="11">
        <f t="shared" si="73"/>
        <v>0.3116797994353051</v>
      </c>
      <c r="G118" s="200">
        <f t="shared" si="74"/>
        <v>3.6243813277191839E-2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3.1294989019783479</v>
      </c>
      <c r="C119" s="11">
        <v>5.3639702454054978</v>
      </c>
      <c r="D119" s="11">
        <f t="shared" ref="D119" si="87">C119-B119</f>
        <v>2.2344713434271499</v>
      </c>
      <c r="E119" s="11">
        <v>2.8652389784887209</v>
      </c>
      <c r="F119" s="11">
        <f t="shared" ref="F119" si="88">SUM(D119:E119)</f>
        <v>5.0997103219158708</v>
      </c>
      <c r="G119" s="200">
        <f t="shared" si="74"/>
        <v>4.4286570418119231E-2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79.175420964125522</v>
      </c>
      <c r="C120" s="11">
        <f t="shared" ref="C120:F120" si="89">SUM(C94:C119)</f>
        <v>105.17334230010134</v>
      </c>
      <c r="D120" s="11">
        <f t="shared" si="89"/>
        <v>25.997921335975789</v>
      </c>
      <c r="E120" s="11">
        <f t="shared" si="89"/>
        <v>51.620301119686495</v>
      </c>
      <c r="F120" s="11">
        <f t="shared" si="89"/>
        <v>77.618222455662263</v>
      </c>
      <c r="G120" s="200">
        <f t="shared" si="74"/>
        <v>3.4030964084486026E-2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1.6094918483776028</v>
      </c>
      <c r="C123" s="11">
        <v>1.6754703836003424</v>
      </c>
      <c r="D123" s="11">
        <f>C123-B123</f>
        <v>6.5978535222739554E-2</v>
      </c>
      <c r="E123" s="11">
        <v>0.8585067126089555</v>
      </c>
      <c r="F123" s="11">
        <f>SUM(D123:E123)</f>
        <v>0.92448524783169506</v>
      </c>
      <c r="G123" s="200">
        <f>IF(B123&gt;0,(1+(E123/B123))^(1/($C$6-$B$6))-1,0)</f>
        <v>2.8909257393000543E-2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1.0125282444287032</v>
      </c>
      <c r="C124" s="11">
        <v>1.6622120412580517</v>
      </c>
      <c r="D124" s="11">
        <f t="shared" ref="D124:D139" si="92">C124-B124</f>
        <v>0.64968379682934851</v>
      </c>
      <c r="E124" s="11">
        <v>0.88235001417807657</v>
      </c>
      <c r="F124" s="11">
        <f t="shared" ref="F124:F131" si="93">SUM(D124:E124)</f>
        <v>1.532033811007425</v>
      </c>
      <c r="G124" s="200">
        <f t="shared" ref="G124:G147" si="94">IF(B124&gt;0,(1+(E124/B124))^(1/($C$6-$B$6))-1,0)</f>
        <v>4.2665357594314113E-2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0.73998579935588327</v>
      </c>
      <c r="C125" s="11">
        <v>0.88009716600533705</v>
      </c>
      <c r="D125" s="11">
        <f t="shared" si="92"/>
        <v>0.14011136664945378</v>
      </c>
      <c r="E125" s="11">
        <v>0.31662909069196149</v>
      </c>
      <c r="F125" s="11">
        <f t="shared" si="93"/>
        <v>0.45674045734141527</v>
      </c>
      <c r="G125" s="200">
        <f t="shared" si="94"/>
        <v>2.4030493933884678E-2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2.1163869705106002</v>
      </c>
      <c r="C126" s="11">
        <v>0.47888090645303066</v>
      </c>
      <c r="D126" s="11">
        <f t="shared" si="92"/>
        <v>-1.6375060640575696</v>
      </c>
      <c r="E126" s="11">
        <v>0.41085193857698549</v>
      </c>
      <c r="F126" s="11">
        <f t="shared" si="93"/>
        <v>-1.2266541254805841</v>
      </c>
      <c r="G126" s="200">
        <f t="shared" si="94"/>
        <v>1.1898024410177621E-2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0.3477483696084866</v>
      </c>
      <c r="C127" s="11">
        <v>0.18296274265032708</v>
      </c>
      <c r="D127" s="11">
        <f t="shared" si="92"/>
        <v>-0.16478562695815951</v>
      </c>
      <c r="E127" s="11">
        <v>5.6525179462606837E-2</v>
      </c>
      <c r="F127" s="11">
        <f t="shared" si="93"/>
        <v>-0.10826044749555268</v>
      </c>
      <c r="G127" s="200">
        <f>IF(B127&gt;0,(1+(E127/B127))^(1/($C$6-$B$6))-1,0)</f>
        <v>1.0091418920853634E-2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0.902594939672829</v>
      </c>
      <c r="C128" s="11">
        <v>0.92255699577690675</v>
      </c>
      <c r="D128" s="11">
        <f t="shared" si="92"/>
        <v>1.9962056104077752E-2</v>
      </c>
      <c r="E128" s="11">
        <v>0.33116850701376116</v>
      </c>
      <c r="F128" s="11">
        <f t="shared" si="93"/>
        <v>0.35113056311783891</v>
      </c>
      <c r="G128" s="200">
        <f t="shared" si="94"/>
        <v>2.1055307093954534E-2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0.37254091394394456</v>
      </c>
      <c r="C129" s="11">
        <v>0.53026809242679174</v>
      </c>
      <c r="D129" s="11">
        <f t="shared" si="92"/>
        <v>0.15772717848284717</v>
      </c>
      <c r="E129" s="11">
        <v>0.20481151625885116</v>
      </c>
      <c r="F129" s="11">
        <f t="shared" si="93"/>
        <v>0.36253869474169831</v>
      </c>
      <c r="G129" s="200">
        <f t="shared" si="94"/>
        <v>2.9637776734155574E-2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1.0802287177329921</v>
      </c>
      <c r="C130" s="11">
        <v>0.53404558173875971</v>
      </c>
      <c r="D130" s="11">
        <f t="shared" si="92"/>
        <v>-0.5461831359942324</v>
      </c>
      <c r="E130" s="11">
        <v>0.33644316584832973</v>
      </c>
      <c r="F130" s="11">
        <f t="shared" si="93"/>
        <v>-0.20973997014590268</v>
      </c>
      <c r="G130" s="200">
        <f t="shared" si="94"/>
        <v>1.8240195603070886E-2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0.31439862038824173</v>
      </c>
      <c r="C131" s="11">
        <v>0.68643441521906268</v>
      </c>
      <c r="D131" s="11">
        <f t="shared" si="92"/>
        <v>0.37203579483082094</v>
      </c>
      <c r="E131" s="11">
        <v>0.19898123404669071</v>
      </c>
      <c r="F131" s="11">
        <f t="shared" si="93"/>
        <v>0.5710170288775116</v>
      </c>
      <c r="G131" s="200">
        <f t="shared" si="94"/>
        <v>3.3230488259753388E-2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0.31564552928868256</v>
      </c>
      <c r="C132" s="11">
        <v>0.38843792466964716</v>
      </c>
      <c r="D132" s="11">
        <f t="shared" si="92"/>
        <v>7.2792395380964603E-2</v>
      </c>
      <c r="E132" s="11">
        <v>0.16611453185405656</v>
      </c>
      <c r="F132" s="11">
        <f t="shared" ref="F132:F133" si="95">SUM(D132:E132)</f>
        <v>0.23890692723502116</v>
      </c>
      <c r="G132" s="200">
        <f t="shared" si="94"/>
        <v>2.8589476451574614E-2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1.7126279587912694</v>
      </c>
      <c r="C133" s="11">
        <v>1.984781383926784</v>
      </c>
      <c r="D133" s="11">
        <f t="shared" si="92"/>
        <v>0.27215342513551466</v>
      </c>
      <c r="E133" s="11">
        <v>0.90609157983278954</v>
      </c>
      <c r="F133" s="11">
        <f t="shared" si="95"/>
        <v>1.1782450049683042</v>
      </c>
      <c r="G133" s="200">
        <f t="shared" si="94"/>
        <v>2.8714979794601359E-2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2.9091312621310861</v>
      </c>
      <c r="C134" s="11">
        <v>3.5523213496507027</v>
      </c>
      <c r="D134" s="11">
        <f t="shared" si="92"/>
        <v>0.64319008751961659</v>
      </c>
      <c r="E134" s="11">
        <v>1.8826239655106252</v>
      </c>
      <c r="F134" s="11">
        <f t="shared" ref="F134:F137" si="96">SUM(D134:E134)</f>
        <v>2.525814053030242</v>
      </c>
      <c r="G134" s="200">
        <f t="shared" si="94"/>
        <v>3.3829103407965855E-2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0.56866110780976686</v>
      </c>
      <c r="C135" s="11">
        <v>0.97350349205920494</v>
      </c>
      <c r="D135" s="11">
        <f t="shared" si="92"/>
        <v>0.40484238424943808</v>
      </c>
      <c r="E135" s="11">
        <v>0.50817143620368643</v>
      </c>
      <c r="F135" s="11">
        <f t="shared" si="96"/>
        <v>0.91301382045312451</v>
      </c>
      <c r="G135" s="200">
        <f t="shared" si="94"/>
        <v>4.3485238350826849E-2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0.3701936109900601</v>
      </c>
      <c r="C136" s="11">
        <v>0.63960686378085652</v>
      </c>
      <c r="D136" s="11">
        <f t="shared" si="92"/>
        <v>0.26941325279079642</v>
      </c>
      <c r="E136" s="11">
        <v>0.37831544115973975</v>
      </c>
      <c r="F136" s="11">
        <f t="shared" si="96"/>
        <v>0.64772869395053623</v>
      </c>
      <c r="G136" s="200">
        <f t="shared" si="94"/>
        <v>4.8056130098412808E-2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0.28425017598014601</v>
      </c>
      <c r="C137" s="11">
        <v>0.43136478625881264</v>
      </c>
      <c r="D137" s="11">
        <f t="shared" si="92"/>
        <v>0.14711461027866662</v>
      </c>
      <c r="E137" s="11">
        <v>0.17589218044505278</v>
      </c>
      <c r="F137" s="11">
        <f t="shared" si="96"/>
        <v>0.32300679072371941</v>
      </c>
      <c r="G137" s="200">
        <f t="shared" si="94"/>
        <v>3.2633233623841518E-2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0.25850858106258023</v>
      </c>
      <c r="C138" s="11">
        <v>0.43415257507100347</v>
      </c>
      <c r="D138" s="11">
        <f t="shared" si="92"/>
        <v>0.17564399400842323</v>
      </c>
      <c r="E138" s="11">
        <v>0.21525663408026241</v>
      </c>
      <c r="F138" s="11">
        <f t="shared" ref="F138" si="97">SUM(D138:E138)</f>
        <v>0.39090062808868564</v>
      </c>
      <c r="G138" s="200">
        <f t="shared" si="94"/>
        <v>4.1212117639816581E-2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0.2820424833629317</v>
      </c>
      <c r="C139" s="11">
        <v>0.42457319867162424</v>
      </c>
      <c r="D139" s="11">
        <f t="shared" si="92"/>
        <v>0.14253071530869255</v>
      </c>
      <c r="E139" s="11">
        <v>0.20262662445715632</v>
      </c>
      <c r="F139" s="11">
        <f t="shared" ref="F139" si="98">SUM(D139:E139)</f>
        <v>0.34515733976584884</v>
      </c>
      <c r="G139" s="200">
        <f t="shared" si="94"/>
        <v>3.6753206617444301E-2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2.4759826488497172</v>
      </c>
      <c r="C140" s="11">
        <v>2.7370883300040143</v>
      </c>
      <c r="D140" s="11">
        <f>C140-B140</f>
        <v>0.26110568115429711</v>
      </c>
      <c r="E140" s="11">
        <v>1.6256903731187557</v>
      </c>
      <c r="F140" s="11">
        <f>SUM(D140:E140)</f>
        <v>1.8867960542730529</v>
      </c>
      <c r="G140" s="200">
        <f t="shared" si="94"/>
        <v>3.4223089314265431E-2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0.60225183623547496</v>
      </c>
      <c r="C141" s="11">
        <v>0.95877697203659951</v>
      </c>
      <c r="D141" s="11">
        <f t="shared" ref="D141:D147" si="99">C141-B141</f>
        <v>0.35652513580112455</v>
      </c>
      <c r="E141" s="11">
        <v>0.49102571498824177</v>
      </c>
      <c r="F141" s="11">
        <f t="shared" ref="F141:F142" si="100">SUM(D141:E141)</f>
        <v>0.84755085078936632</v>
      </c>
      <c r="G141" s="200">
        <f t="shared" si="94"/>
        <v>4.0551276962207394E-2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2.3874896601718671E-2</v>
      </c>
      <c r="C142" s="11">
        <v>3.1314421046276165E-2</v>
      </c>
      <c r="D142" s="11">
        <f t="shared" si="99"/>
        <v>7.4395244445574944E-3</v>
      </c>
      <c r="E142" s="11">
        <v>1.5616882484670833E-2</v>
      </c>
      <c r="F142" s="11">
        <f t="shared" si="100"/>
        <v>2.3056406929228328E-2</v>
      </c>
      <c r="G142" s="200">
        <f t="shared" si="94"/>
        <v>3.4120180463980354E-2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1.0848752271467041</v>
      </c>
      <c r="C143" s="11">
        <v>1.4412607626859202</v>
      </c>
      <c r="D143" s="11">
        <f t="shared" si="99"/>
        <v>0.35638553553921604</v>
      </c>
      <c r="E143" s="11">
        <v>0.71135988563757935</v>
      </c>
      <c r="F143" s="11">
        <f t="shared" ref="F143:F144" si="101">SUM(D143:E143)</f>
        <v>1.0677454211767954</v>
      </c>
      <c r="G143" s="200">
        <f t="shared" si="94"/>
        <v>3.41865674409918E-2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0.37506931172702013</v>
      </c>
      <c r="C144" s="11">
        <v>0.76677876532806544</v>
      </c>
      <c r="D144" s="11">
        <f t="shared" si="99"/>
        <v>0.39170945360104531</v>
      </c>
      <c r="E144" s="11">
        <v>0.32982467516384517</v>
      </c>
      <c r="F144" s="11">
        <f t="shared" si="101"/>
        <v>0.72153412876489043</v>
      </c>
      <c r="G144" s="200">
        <f t="shared" si="94"/>
        <v>4.2959597594930399E-2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0.2327804406659644</v>
      </c>
      <c r="C145" s="11">
        <v>0.57046451307087742</v>
      </c>
      <c r="D145" s="11">
        <f t="shared" si="99"/>
        <v>0.33768407240491305</v>
      </c>
      <c r="E145" s="11">
        <v>0.21749081671901585</v>
      </c>
      <c r="F145" s="11">
        <f t="shared" ref="F145:F146" si="102">SUM(D145:E145)</f>
        <v>0.55517488912392887</v>
      </c>
      <c r="G145" s="200">
        <f t="shared" si="94"/>
        <v>4.4965252204590467E-2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0.29941442250940048</v>
      </c>
      <c r="C146" s="11">
        <v>0.50407052551552589</v>
      </c>
      <c r="D146" s="11">
        <f t="shared" si="99"/>
        <v>0.20465610300612541</v>
      </c>
      <c r="E146" s="11">
        <v>0.2838159956324896</v>
      </c>
      <c r="F146" s="11">
        <f t="shared" si="102"/>
        <v>0.48847209863861502</v>
      </c>
      <c r="G146" s="200">
        <f t="shared" si="94"/>
        <v>4.5452960259515729E-2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0.18516107141935481</v>
      </c>
      <c r="C147" s="11">
        <v>0.25208868167215032</v>
      </c>
      <c r="D147" s="11">
        <f t="shared" si="99"/>
        <v>6.6927610252795505E-2</v>
      </c>
      <c r="E147" s="11">
        <v>0.1338307330325178</v>
      </c>
      <c r="F147" s="11">
        <f t="shared" ref="F147" si="103">SUM(D147:E147)</f>
        <v>0.20075834328531331</v>
      </c>
      <c r="G147" s="200">
        <f t="shared" si="94"/>
        <v>3.6928129387611586E-2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1.4491625801327603</v>
      </c>
      <c r="C148" s="11">
        <v>2.5529130924224281</v>
      </c>
      <c r="D148" s="11">
        <f t="shared" ref="D148" si="104">C148-B148</f>
        <v>1.1037505122896678</v>
      </c>
      <c r="E148" s="11">
        <v>1.2868724615025462</v>
      </c>
      <c r="F148" s="11">
        <f t="shared" ref="F148" si="105">SUM(D148:E148)</f>
        <v>2.390622973792214</v>
      </c>
      <c r="G148" s="200">
        <f t="shared" ref="G148:G149" si="106">IF(B148&gt;0,(1+(E148/B148))^(1/($C$6-$B$6))-1,0)</f>
        <v>4.3278609179429273E-2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21.925537568723925</v>
      </c>
      <c r="C149" s="11">
        <f t="shared" ref="C149:F149" si="107">SUM(C123:C148)</f>
        <v>26.196425962999104</v>
      </c>
      <c r="D149" s="11">
        <f t="shared" si="107"/>
        <v>4.2708883942751816</v>
      </c>
      <c r="E149" s="11">
        <f t="shared" si="107"/>
        <v>13.126887290509249</v>
      </c>
      <c r="F149" s="11">
        <f t="shared" si="107"/>
        <v>17.397775684784431</v>
      </c>
      <c r="G149" s="200">
        <f t="shared" si="106"/>
        <v>3.1773860712352997E-2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2.1714284746702401</v>
      </c>
      <c r="C152" s="11">
        <v>2.362796128631806</v>
      </c>
      <c r="D152" s="11">
        <f>C152-B152</f>
        <v>0.19136765396156585</v>
      </c>
      <c r="E152" s="11">
        <v>1.1977184720283507</v>
      </c>
      <c r="F152" s="11">
        <f>SUM(D152:E152)</f>
        <v>1.3890861259899165</v>
      </c>
      <c r="G152" s="200">
        <f>IF(B152&gt;0,(1+(E152/B152))^(1/($C$6-$B$6))-1,0)</f>
        <v>2.9717977437431875E-2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0.97802906865146255</v>
      </c>
      <c r="C153" s="11">
        <v>1.63116733999078</v>
      </c>
      <c r="D153" s="11">
        <f t="shared" ref="D153:D168" si="110">C153-B153</f>
        <v>0.65313827133931746</v>
      </c>
      <c r="E153" s="11">
        <v>0.82845141526464749</v>
      </c>
      <c r="F153" s="11">
        <f t="shared" ref="F153:F160" si="111">SUM(D153:E153)</f>
        <v>1.4815896866039648</v>
      </c>
      <c r="G153" s="200">
        <f t="shared" ref="G153:G155" si="112">IF(B153&gt;0,(1+(E153/B153))^(1/($C$6-$B$6))-1,0)</f>
        <v>4.1754617416072781E-2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1.8140592283252848</v>
      </c>
      <c r="C154" s="11">
        <v>1.9348642980024524</v>
      </c>
      <c r="D154" s="11">
        <f t="shared" si="110"/>
        <v>0.12080506967716764</v>
      </c>
      <c r="E154" s="11">
        <v>0.67332220307622281</v>
      </c>
      <c r="F154" s="11">
        <f t="shared" si="111"/>
        <v>0.79412727275339046</v>
      </c>
      <c r="G154" s="200">
        <f t="shared" si="112"/>
        <v>2.1267226142960505E-2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0.47059795520625375</v>
      </c>
      <c r="C155" s="11">
        <v>0.58839335531657289</v>
      </c>
      <c r="D155" s="11">
        <f t="shared" si="110"/>
        <v>0.11779540011031914</v>
      </c>
      <c r="E155" s="11">
        <v>0.26930182599345226</v>
      </c>
      <c r="F155" s="11">
        <f t="shared" si="111"/>
        <v>0.3870972261037714</v>
      </c>
      <c r="G155" s="200">
        <f t="shared" si="112"/>
        <v>3.062702002930151E-2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0.17889852151197069</v>
      </c>
      <c r="C156" s="11">
        <v>0.1276979803629007</v>
      </c>
      <c r="D156" s="11">
        <f t="shared" si="110"/>
        <v>-5.1200541149069995E-2</v>
      </c>
      <c r="E156" s="11">
        <v>6.3530400241144869E-2</v>
      </c>
      <c r="F156" s="11">
        <f t="shared" si="111"/>
        <v>1.2329859092074874E-2</v>
      </c>
      <c r="G156" s="200">
        <f>IF(B156&gt;0,(1+(E156/B156))^(1/($C$6-$B$6))-1,0)</f>
        <v>2.0465935330884699E-2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1.5478541988449104</v>
      </c>
      <c r="C157" s="11">
        <v>2.0077659299594974</v>
      </c>
      <c r="D157" s="11">
        <f t="shared" si="110"/>
        <v>0.45991173111458705</v>
      </c>
      <c r="E157" s="11">
        <v>0.8765613370222769</v>
      </c>
      <c r="F157" s="11">
        <f t="shared" si="111"/>
        <v>1.336473068136864</v>
      </c>
      <c r="G157" s="200">
        <f t="shared" ref="G157:G178" si="113">IF(B157&gt;0,(1+(E157/B157))^(1/($C$6-$B$6))-1,0)</f>
        <v>3.0366667081638044E-2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0.843732595194994</v>
      </c>
      <c r="C158" s="11">
        <v>0.76785589048570013</v>
      </c>
      <c r="D158" s="11">
        <f t="shared" si="110"/>
        <v>-7.5876704709293863E-2</v>
      </c>
      <c r="E158" s="11">
        <v>0.29105073518993135</v>
      </c>
      <c r="F158" s="11">
        <f t="shared" si="111"/>
        <v>0.21517403048063749</v>
      </c>
      <c r="G158" s="200">
        <f t="shared" si="113"/>
        <v>1.9953896351982747E-2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0.35012578367327929</v>
      </c>
      <c r="C159" s="11">
        <v>0.39892202576213937</v>
      </c>
      <c r="D159" s="11">
        <f t="shared" si="110"/>
        <v>4.8796242088860076E-2</v>
      </c>
      <c r="E159" s="11">
        <v>0.21328173674068454</v>
      </c>
      <c r="F159" s="11">
        <f t="shared" si="111"/>
        <v>0.26207797882954464</v>
      </c>
      <c r="G159" s="200">
        <f t="shared" si="113"/>
        <v>3.2222297879501038E-2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0.22529188070987435</v>
      </c>
      <c r="C160" s="11">
        <v>0.36253541547469931</v>
      </c>
      <c r="D160" s="11">
        <f t="shared" si="110"/>
        <v>0.13724353476482495</v>
      </c>
      <c r="E160" s="11">
        <v>0.10222790690874893</v>
      </c>
      <c r="F160" s="11">
        <f t="shared" si="111"/>
        <v>0.23947144167357387</v>
      </c>
      <c r="G160" s="200">
        <f t="shared" si="113"/>
        <v>2.5257134739846254E-2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0.38698056231666461</v>
      </c>
      <c r="C161" s="11">
        <v>0.36155772824423593</v>
      </c>
      <c r="D161" s="11">
        <f t="shared" si="110"/>
        <v>-2.5422834072428679E-2</v>
      </c>
      <c r="E161" s="11">
        <v>0.16967261511629325</v>
      </c>
      <c r="F161" s="11">
        <f t="shared" ref="F161:F162" si="114">SUM(D161:E161)</f>
        <v>0.14424978104386457</v>
      </c>
      <c r="G161" s="200">
        <f t="shared" si="113"/>
        <v>2.4533985868081754E-2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1.47970547904186</v>
      </c>
      <c r="C162" s="11">
        <v>1.6939888398943919</v>
      </c>
      <c r="D162" s="11">
        <f t="shared" si="110"/>
        <v>0.21428336085253186</v>
      </c>
      <c r="E162" s="11">
        <v>0.76587608214306824</v>
      </c>
      <c r="F162" s="11">
        <f t="shared" si="114"/>
        <v>0.98015944299560009</v>
      </c>
      <c r="G162" s="200">
        <f t="shared" si="113"/>
        <v>2.8198352004505045E-2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2.7596623653851156</v>
      </c>
      <c r="C163" s="11">
        <v>3.3683681321047003</v>
      </c>
      <c r="D163" s="11">
        <f t="shared" si="110"/>
        <v>0.60870576671958476</v>
      </c>
      <c r="E163" s="11">
        <v>1.6630956389114748</v>
      </c>
      <c r="F163" s="11">
        <f t="shared" ref="F163:F166" si="115">SUM(D163:E163)</f>
        <v>2.2718014056310594</v>
      </c>
      <c r="G163" s="200">
        <f t="shared" si="113"/>
        <v>3.1943251028018205E-2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0.43181989500841877</v>
      </c>
      <c r="C164" s="11">
        <v>0.5812421892622166</v>
      </c>
      <c r="D164" s="11">
        <f t="shared" si="110"/>
        <v>0.14942229425379783</v>
      </c>
      <c r="E164" s="11">
        <v>0.3218943338080853</v>
      </c>
      <c r="F164" s="11">
        <f t="shared" si="115"/>
        <v>0.47131662806188312</v>
      </c>
      <c r="G164" s="200">
        <f t="shared" si="113"/>
        <v>3.7831714158767182E-2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0.59311026981407466</v>
      </c>
      <c r="C165" s="11">
        <v>0.93636049212836847</v>
      </c>
      <c r="D165" s="11">
        <f t="shared" si="110"/>
        <v>0.34325022231429381</v>
      </c>
      <c r="E165" s="11">
        <v>0.5066232450625997</v>
      </c>
      <c r="F165" s="11">
        <f t="shared" si="115"/>
        <v>0.84987346737689351</v>
      </c>
      <c r="G165" s="200">
        <f t="shared" si="113"/>
        <v>4.2021790954670735E-2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0.96695545705205432</v>
      </c>
      <c r="C166" s="11">
        <v>1.3873118744852742</v>
      </c>
      <c r="D166" s="11">
        <f t="shared" si="110"/>
        <v>0.42035641743321983</v>
      </c>
      <c r="E166" s="11">
        <v>0.58347423817984634</v>
      </c>
      <c r="F166" s="11">
        <f t="shared" si="115"/>
        <v>1.0038306556130663</v>
      </c>
      <c r="G166" s="200">
        <f t="shared" si="113"/>
        <v>3.1976261312522736E-2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0.39621101339921394</v>
      </c>
      <c r="C167" s="11">
        <v>0.60188617315516602</v>
      </c>
      <c r="D167" s="11">
        <f t="shared" si="110"/>
        <v>0.20567515975595208</v>
      </c>
      <c r="E167" s="11">
        <v>0.30226493792752229</v>
      </c>
      <c r="F167" s="11">
        <f t="shared" ref="F167" si="116">SUM(D167:E167)</f>
        <v>0.50794009768347437</v>
      </c>
      <c r="G167" s="200">
        <f t="shared" si="113"/>
        <v>3.8520309978100187E-2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0.25167441954396569</v>
      </c>
      <c r="C168" s="11">
        <v>0.35870251844763268</v>
      </c>
      <c r="D168" s="11">
        <f t="shared" si="110"/>
        <v>0.10702809890366699</v>
      </c>
      <c r="E168" s="11">
        <v>0.1713444126381477</v>
      </c>
      <c r="F168" s="11">
        <f t="shared" ref="F168" si="117">SUM(D168:E168)</f>
        <v>0.27837251154181469</v>
      </c>
      <c r="G168" s="200">
        <f t="shared" si="113"/>
        <v>3.5224897609679617E-2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1.4332760481881344</v>
      </c>
      <c r="C169" s="11">
        <v>1.7297849792700863</v>
      </c>
      <c r="D169" s="11">
        <f>C169-B169</f>
        <v>0.29650893108195198</v>
      </c>
      <c r="E169" s="11">
        <v>1.0109679607613899</v>
      </c>
      <c r="F169" s="11">
        <f>SUM(D169:E169)</f>
        <v>1.3074768918433419</v>
      </c>
      <c r="G169" s="200">
        <f t="shared" si="113"/>
        <v>3.6225592970195342E-2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0.75043832203782679</v>
      </c>
      <c r="C170" s="11">
        <v>1.2611395691272451</v>
      </c>
      <c r="D170" s="11">
        <f t="shared" ref="D170:D176" si="118">C170-B170</f>
        <v>0.51070124708941833</v>
      </c>
      <c r="E170" s="11">
        <v>0.63051039219628702</v>
      </c>
      <c r="F170" s="11">
        <f t="shared" ref="F170:F171" si="119">SUM(D170:E170)</f>
        <v>1.1412116392857055</v>
      </c>
      <c r="G170" s="200">
        <f t="shared" si="113"/>
        <v>4.1495752427741284E-2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2.0495550335603643E-2</v>
      </c>
      <c r="C171" s="11">
        <v>2.1994151639038541E-2</v>
      </c>
      <c r="D171" s="11">
        <f t="shared" si="118"/>
        <v>1.4986013034348974E-3</v>
      </c>
      <c r="E171" s="11">
        <v>1.1539808189228789E-2</v>
      </c>
      <c r="F171" s="11">
        <f t="shared" si="119"/>
        <v>1.3038409492663687E-2</v>
      </c>
      <c r="G171" s="200">
        <f t="shared" si="113"/>
        <v>3.0223218817492459E-2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0.86678979041837245</v>
      </c>
      <c r="C172" s="11">
        <v>1.1025758126495346</v>
      </c>
      <c r="D172" s="11">
        <f t="shared" si="118"/>
        <v>0.23578602223116218</v>
      </c>
      <c r="E172" s="11">
        <v>0.47505940562842131</v>
      </c>
      <c r="F172" s="11">
        <f t="shared" ref="F172:F173" si="120">SUM(D172:E172)</f>
        <v>0.71084542785958349</v>
      </c>
      <c r="G172" s="200">
        <f t="shared" si="113"/>
        <v>2.9562371419979749E-2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0.49760038304347209</v>
      </c>
      <c r="C173" s="11">
        <v>0.91749167774549933</v>
      </c>
      <c r="D173" s="11">
        <f t="shared" si="118"/>
        <v>0.41989129470202724</v>
      </c>
      <c r="E173" s="11">
        <v>0.35817630404690309</v>
      </c>
      <c r="F173" s="11">
        <f t="shared" si="120"/>
        <v>0.77806759874893028</v>
      </c>
      <c r="G173" s="200">
        <f t="shared" si="113"/>
        <v>3.6808740405631202E-2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0.45635915624926987</v>
      </c>
      <c r="C174" s="11">
        <v>1.0008610343889748</v>
      </c>
      <c r="D174" s="11">
        <f t="shared" si="118"/>
        <v>0.54450187813970485</v>
      </c>
      <c r="E174" s="11">
        <v>0.3996754926170713</v>
      </c>
      <c r="F174" s="11">
        <f t="shared" ref="F174:F175" si="121">SUM(D174:E174)</f>
        <v>0.94417737075677621</v>
      </c>
      <c r="G174" s="200">
        <f t="shared" si="113"/>
        <v>4.2827091180550836E-2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0.50049995857539176</v>
      </c>
      <c r="C175" s="11">
        <v>0.89038694468002022</v>
      </c>
      <c r="D175" s="11">
        <f t="shared" si="118"/>
        <v>0.38988698610462846</v>
      </c>
      <c r="E175" s="11">
        <v>0.52038930924507598</v>
      </c>
      <c r="F175" s="11">
        <f t="shared" si="121"/>
        <v>0.91027629534970445</v>
      </c>
      <c r="G175" s="200">
        <f t="shared" si="113"/>
        <v>4.8668701231745271E-2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0.23974907912761653</v>
      </c>
      <c r="C176" s="11">
        <v>0.29987162788015126</v>
      </c>
      <c r="D176" s="11">
        <f t="shared" si="118"/>
        <v>6.0122548752534727E-2</v>
      </c>
      <c r="E176" s="11">
        <v>0.13925406946818808</v>
      </c>
      <c r="F176" s="11">
        <f t="shared" ref="F176" si="122">SUM(D176:E176)</f>
        <v>0.19937661822072281</v>
      </c>
      <c r="G176" s="200">
        <f t="shared" si="113"/>
        <v>3.1000932325427E-2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1.3785944435130839</v>
      </c>
      <c r="C177" s="11">
        <v>2.3018431277034108</v>
      </c>
      <c r="D177" s="11">
        <f t="shared" ref="D177" si="123">C177-B177</f>
        <v>0.92324868419032691</v>
      </c>
      <c r="E177" s="11">
        <v>1.1515746960955602</v>
      </c>
      <c r="F177" s="11">
        <f t="shared" ref="F177" si="124">SUM(D177:E177)</f>
        <v>2.0748233802858871</v>
      </c>
      <c r="G177" s="200">
        <f t="shared" si="113"/>
        <v>4.1311989240875091E-2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21.989939899838408</v>
      </c>
      <c r="C178" s="11">
        <f t="shared" ref="C178:F178" si="125">SUM(C152:C177)</f>
        <v>28.997365236792493</v>
      </c>
      <c r="D178" s="11">
        <f t="shared" si="125"/>
        <v>7.0074253369540864</v>
      </c>
      <c r="E178" s="11">
        <f t="shared" si="125"/>
        <v>13.696838974500622</v>
      </c>
      <c r="F178" s="11">
        <f t="shared" si="125"/>
        <v>20.704264311454711</v>
      </c>
      <c r="G178" s="200">
        <f t="shared" si="113"/>
        <v>3.2806320809668499E-2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6.5920737758633203</v>
      </c>
      <c r="C181" s="11">
        <v>5.8012906537872917</v>
      </c>
      <c r="D181" s="11">
        <f>C181-B181</f>
        <v>-0.79078312207602863</v>
      </c>
      <c r="E181" s="11">
        <v>2.4010745202645309</v>
      </c>
      <c r="F181" s="11">
        <f>SUM(D181:E181)</f>
        <v>1.6102913981885023</v>
      </c>
      <c r="G181" s="200">
        <f>IF(B181&gt;0,(1+(E181/B181))^(1/($C$6-$B$6))-1,0)</f>
        <v>2.0922196976187024E-2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3.1892899580798364</v>
      </c>
      <c r="C182" s="11">
        <v>3.7623060364214518</v>
      </c>
      <c r="D182" s="11">
        <f t="shared" ref="D182:D197" si="128">C182-B182</f>
        <v>0.57301607834161539</v>
      </c>
      <c r="E182" s="11">
        <v>1.6242727388660612</v>
      </c>
      <c r="F182" s="11">
        <f t="shared" ref="F182:F189" si="129">SUM(D182:E182)</f>
        <v>2.1972888172076765</v>
      </c>
      <c r="G182" s="200">
        <f t="shared" ref="G182:G184" si="130">IF(B182&gt;0,(1+(E182/B182))^(1/($C$6-$B$6))-1,0)</f>
        <v>2.7822629211678329E-2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3.5429993789842302</v>
      </c>
      <c r="C183" s="11">
        <v>2.9975613671547898</v>
      </c>
      <c r="D183" s="11">
        <f t="shared" si="128"/>
        <v>-0.54543801182944041</v>
      </c>
      <c r="E183" s="11">
        <v>0.87430977687243183</v>
      </c>
      <c r="F183" s="11">
        <f t="shared" si="129"/>
        <v>0.32887176504299143</v>
      </c>
      <c r="G183" s="200">
        <f t="shared" si="130"/>
        <v>1.4812437511463772E-2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2.3228236355817078</v>
      </c>
      <c r="C184" s="11">
        <v>2.8500410935966491</v>
      </c>
      <c r="D184" s="11">
        <f t="shared" si="128"/>
        <v>0.52721745801494135</v>
      </c>
      <c r="E184" s="11">
        <v>1.385973574000962</v>
      </c>
      <c r="F184" s="11">
        <f t="shared" si="129"/>
        <v>1.9131910320159033</v>
      </c>
      <c r="G184" s="200">
        <f t="shared" si="130"/>
        <v>3.1686600710537194E-2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1.0599433067951469</v>
      </c>
      <c r="C185" s="11">
        <v>0.98541301322393293</v>
      </c>
      <c r="D185" s="11">
        <f t="shared" si="128"/>
        <v>-7.453029357121399E-2</v>
      </c>
      <c r="E185" s="11">
        <v>0.37764908208489806</v>
      </c>
      <c r="F185" s="11">
        <f t="shared" si="129"/>
        <v>0.30311878851368407</v>
      </c>
      <c r="G185" s="200">
        <f>IF(B185&gt;0,(1+(E185/B185))^(1/($C$6-$B$6))-1,0)</f>
        <v>2.0524750186927454E-2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4.6471662385922023</v>
      </c>
      <c r="C186" s="11">
        <v>4.9251284037139236</v>
      </c>
      <c r="D186" s="11">
        <f t="shared" si="128"/>
        <v>0.27796216512172123</v>
      </c>
      <c r="E186" s="11">
        <v>1.854526482484083</v>
      </c>
      <c r="F186" s="11">
        <f t="shared" si="129"/>
        <v>2.132488647605804</v>
      </c>
      <c r="G186" s="200">
        <f t="shared" ref="G186:G205" si="131">IF(B186&gt;0,(1+(E186/B186))^(1/($C$6-$B$6))-1,0)</f>
        <v>2.2639465206038434E-2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2.0066370189443621</v>
      </c>
      <c r="C187" s="11">
        <v>1.3020565908348531</v>
      </c>
      <c r="D187" s="11">
        <f t="shared" si="128"/>
        <v>-0.70458042810950894</v>
      </c>
      <c r="E187" s="11">
        <v>0.50180620682195509</v>
      </c>
      <c r="F187" s="11">
        <f t="shared" si="129"/>
        <v>-0.20277422128755385</v>
      </c>
      <c r="G187" s="200">
        <f t="shared" si="131"/>
        <v>1.4991402892122974E-2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1.7798037679552601</v>
      </c>
      <c r="C188" s="11">
        <v>2.2416178192682334</v>
      </c>
      <c r="D188" s="11">
        <f t="shared" si="128"/>
        <v>0.46181405131297337</v>
      </c>
      <c r="E188" s="11">
        <v>1.1007460163980589</v>
      </c>
      <c r="F188" s="11">
        <f t="shared" si="129"/>
        <v>1.5625600677110323</v>
      </c>
      <c r="G188" s="200">
        <f t="shared" si="131"/>
        <v>3.2619251685968464E-2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1.1249662609294639</v>
      </c>
      <c r="C189" s="11">
        <v>1.1525441856975966</v>
      </c>
      <c r="D189" s="11">
        <f t="shared" si="128"/>
        <v>2.75779247681327E-2</v>
      </c>
      <c r="E189" s="11">
        <v>0.28188484536157377</v>
      </c>
      <c r="F189" s="11">
        <f t="shared" si="129"/>
        <v>0.30946277012970647</v>
      </c>
      <c r="G189" s="200">
        <f t="shared" si="131"/>
        <v>1.5018386328064182E-2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1.3154924257295504</v>
      </c>
      <c r="C190" s="11">
        <v>1.0567292827197061</v>
      </c>
      <c r="D190" s="11">
        <f t="shared" si="128"/>
        <v>-0.25876314300984427</v>
      </c>
      <c r="E190" s="11">
        <v>0.3988394836889298</v>
      </c>
      <c r="F190" s="11">
        <f t="shared" ref="F190:F191" si="132">SUM(D190:E190)</f>
        <v>0.14007634067908553</v>
      </c>
      <c r="G190" s="200">
        <f t="shared" si="131"/>
        <v>1.7810914685985502E-2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5.6120574932297087</v>
      </c>
      <c r="C191" s="11">
        <v>5.0646408048271629</v>
      </c>
      <c r="D191" s="11">
        <f t="shared" si="128"/>
        <v>-0.54741668840254576</v>
      </c>
      <c r="E191" s="11">
        <v>2.105326813310028</v>
      </c>
      <c r="F191" s="11">
        <f t="shared" si="132"/>
        <v>1.5579101249074823</v>
      </c>
      <c r="G191" s="200">
        <f t="shared" si="131"/>
        <v>2.1464319642570784E-2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10.866799045089419</v>
      </c>
      <c r="C192" s="11">
        <v>9.1484330609744866</v>
      </c>
      <c r="D192" s="11">
        <f t="shared" si="128"/>
        <v>-1.7183659841149321</v>
      </c>
      <c r="E192" s="11">
        <v>4.3701799954131841</v>
      </c>
      <c r="F192" s="11">
        <f t="shared" ref="F192:F195" si="133">SUM(D192:E192)</f>
        <v>2.651814011298252</v>
      </c>
      <c r="G192" s="200">
        <f t="shared" si="131"/>
        <v>2.2790021387077308E-2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2.2096745608372808</v>
      </c>
      <c r="C193" s="11">
        <v>1.3932751505059591</v>
      </c>
      <c r="D193" s="11">
        <f t="shared" si="128"/>
        <v>-0.81639941033132168</v>
      </c>
      <c r="E193" s="11">
        <v>1.0788980125958445</v>
      </c>
      <c r="F193" s="11">
        <f t="shared" si="133"/>
        <v>0.26249860226452282</v>
      </c>
      <c r="G193" s="200">
        <f t="shared" si="131"/>
        <v>2.6861664956693954E-2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1.0747115567915435</v>
      </c>
      <c r="C194" s="11">
        <v>1.0776378411981775</v>
      </c>
      <c r="D194" s="11">
        <f t="shared" si="128"/>
        <v>2.9262844066340055E-3</v>
      </c>
      <c r="E194" s="11">
        <v>0.50798022304197099</v>
      </c>
      <c r="F194" s="11">
        <f t="shared" si="133"/>
        <v>0.510906507448605</v>
      </c>
      <c r="G194" s="200">
        <f t="shared" si="131"/>
        <v>2.6140814348251107E-2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6.3162050406325427</v>
      </c>
      <c r="C195" s="11">
        <v>5.4906547217096096</v>
      </c>
      <c r="D195" s="11">
        <f t="shared" si="128"/>
        <v>-0.82555031892293318</v>
      </c>
      <c r="E195" s="11">
        <v>1.9570458443308167</v>
      </c>
      <c r="F195" s="11">
        <f t="shared" si="133"/>
        <v>1.1314955254078836</v>
      </c>
      <c r="G195" s="200">
        <f t="shared" si="131"/>
        <v>1.8156797242001144E-2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4.9902112934423686</v>
      </c>
      <c r="C196" s="11">
        <v>4.1355582222933025</v>
      </c>
      <c r="D196" s="11">
        <f t="shared" si="128"/>
        <v>-0.85465307114906608</v>
      </c>
      <c r="E196" s="11">
        <v>1.6751060252046712</v>
      </c>
      <c r="F196" s="11">
        <f t="shared" ref="F196" si="134">SUM(D196:E196)</f>
        <v>0.82045295405560514</v>
      </c>
      <c r="G196" s="200">
        <f t="shared" si="131"/>
        <v>1.9483324138797942E-2</v>
      </c>
    </row>
    <row r="197" spans="1:14" x14ac:dyDescent="0.2">
      <c r="A197" t="str">
        <f t="shared" si="127"/>
        <v>54 Textiles, printing and other skilled trades</v>
      </c>
      <c r="B197" s="11">
        <v>2.1082043118960589</v>
      </c>
      <c r="C197" s="11">
        <v>2.2852944547426017</v>
      </c>
      <c r="D197" s="11">
        <f t="shared" si="128"/>
        <v>0.17709014284654279</v>
      </c>
      <c r="E197" s="11">
        <v>0.93679014775617642</v>
      </c>
      <c r="F197" s="11">
        <f t="shared" ref="F197" si="135">SUM(D197:E197)</f>
        <v>1.1138802906027192</v>
      </c>
      <c r="G197" s="200">
        <f t="shared" si="131"/>
        <v>2.4813695486592957E-2</v>
      </c>
    </row>
    <row r="198" spans="1:14" x14ac:dyDescent="0.2">
      <c r="A198" t="str">
        <f t="shared" si="127"/>
        <v>61 Caring personal service occupations</v>
      </c>
      <c r="B198" s="11">
        <v>12.379423288877311</v>
      </c>
      <c r="C198" s="11">
        <v>17.786905998692017</v>
      </c>
      <c r="D198" s="11">
        <f>C198-B198</f>
        <v>5.4074827098147065</v>
      </c>
      <c r="E198" s="11">
        <v>8.5903482973330174</v>
      </c>
      <c r="F198" s="11">
        <f>SUM(D198:E198)</f>
        <v>13.997831007147724</v>
      </c>
      <c r="G198" s="200">
        <f t="shared" si="131"/>
        <v>3.5760995631596959E-2</v>
      </c>
    </row>
    <row r="199" spans="1:14" x14ac:dyDescent="0.2">
      <c r="A199" t="str">
        <f t="shared" si="127"/>
        <v>62 Leisure, travel and related personal service occupations</v>
      </c>
      <c r="B199" s="11">
        <v>2.8312637174722313</v>
      </c>
      <c r="C199" s="11">
        <v>2.3404593707399766</v>
      </c>
      <c r="D199" s="11">
        <f t="shared" ref="D199:D205" si="136">C199-B199</f>
        <v>-0.4908043467322547</v>
      </c>
      <c r="E199" s="11">
        <v>1.1368784793681483</v>
      </c>
      <c r="F199" s="11">
        <f t="shared" ref="F199:F200" si="137">SUM(D199:E199)</f>
        <v>0.64607413263589364</v>
      </c>
      <c r="G199" s="200">
        <f t="shared" si="131"/>
        <v>2.2760139048731087E-2</v>
      </c>
    </row>
    <row r="200" spans="1:14" x14ac:dyDescent="0.2">
      <c r="A200" t="str">
        <f t="shared" si="127"/>
        <v>63 Community and civil enforcement occupations</v>
      </c>
      <c r="B200" s="11">
        <v>9.9306492427705825E-2</v>
      </c>
      <c r="C200" s="11">
        <v>7.5498458618781447E-2</v>
      </c>
      <c r="D200" s="11">
        <f t="shared" si="136"/>
        <v>-2.3808033808924378E-2</v>
      </c>
      <c r="E200" s="11">
        <v>2.501618225873653E-2</v>
      </c>
      <c r="F200" s="11">
        <f t="shared" si="137"/>
        <v>1.208148449812152E-3</v>
      </c>
      <c r="G200" s="200">
        <f t="shared" si="131"/>
        <v>1.5090695157611522E-2</v>
      </c>
    </row>
    <row r="201" spans="1:14" x14ac:dyDescent="0.2">
      <c r="A201" t="str">
        <f t="shared" si="127"/>
        <v>71 Sales occupations</v>
      </c>
      <c r="B201" s="11">
        <v>8.7143596852544292</v>
      </c>
      <c r="C201" s="11">
        <v>8.9321269236415972</v>
      </c>
      <c r="D201" s="11">
        <f t="shared" si="136"/>
        <v>0.21776723838716805</v>
      </c>
      <c r="E201" s="11">
        <v>3.8647273733243659</v>
      </c>
      <c r="F201" s="11">
        <f t="shared" ref="F201:F202" si="138">SUM(D201:E201)</f>
        <v>4.0824946117115335</v>
      </c>
      <c r="G201" s="200">
        <f t="shared" si="131"/>
        <v>2.4772768024793113E-2</v>
      </c>
    </row>
    <row r="202" spans="1:14" x14ac:dyDescent="0.2">
      <c r="A202" t="str">
        <f t="shared" si="127"/>
        <v>72 Customer service occupations</v>
      </c>
      <c r="B202" s="11">
        <v>2.3638275853022495</v>
      </c>
      <c r="C202" s="11">
        <v>3.6495258414688463</v>
      </c>
      <c r="D202" s="11">
        <f t="shared" si="136"/>
        <v>1.2856982561665968</v>
      </c>
      <c r="E202" s="11">
        <v>1.3209511627285997</v>
      </c>
      <c r="F202" s="11">
        <f t="shared" si="138"/>
        <v>2.6066494188951967</v>
      </c>
      <c r="G202" s="200">
        <f t="shared" si="131"/>
        <v>3.0037512290902457E-2</v>
      </c>
    </row>
    <row r="203" spans="1:14" x14ac:dyDescent="0.2">
      <c r="A203" t="str">
        <f t="shared" si="127"/>
        <v>81 Process, plant and machine operatives</v>
      </c>
      <c r="B203" s="11">
        <v>3.6155430381329006</v>
      </c>
      <c r="C203" s="11">
        <v>5.1541520720769931</v>
      </c>
      <c r="D203" s="11">
        <f t="shared" si="136"/>
        <v>1.5386090339440925</v>
      </c>
      <c r="E203" s="11">
        <v>1.7107213599585023</v>
      </c>
      <c r="F203" s="11">
        <f t="shared" ref="F203:F204" si="139">SUM(D203:E203)</f>
        <v>3.2493303939025946</v>
      </c>
      <c r="G203" s="200">
        <f t="shared" si="131"/>
        <v>2.616361664382838E-2</v>
      </c>
    </row>
    <row r="204" spans="1:14" x14ac:dyDescent="0.2">
      <c r="A204" t="str">
        <f t="shared" si="127"/>
        <v>82 Transport and mobile machine drivers and operatives</v>
      </c>
      <c r="B204" s="11">
        <v>3.2718947744058648</v>
      </c>
      <c r="C204" s="11">
        <v>3.9118591576224748</v>
      </c>
      <c r="D204" s="11">
        <f t="shared" si="136"/>
        <v>0.63996438321660998</v>
      </c>
      <c r="E204" s="11">
        <v>1.7817334925554502</v>
      </c>
      <c r="F204" s="11">
        <f t="shared" si="139"/>
        <v>2.4216978757720602</v>
      </c>
      <c r="G204" s="200">
        <f t="shared" si="131"/>
        <v>2.9406558785188386E-2</v>
      </c>
    </row>
    <row r="205" spans="1:14" x14ac:dyDescent="0.2">
      <c r="A205" t="str">
        <f t="shared" si="127"/>
        <v>91 Elementary trades and related occupations</v>
      </c>
      <c r="B205" s="11">
        <v>1.4010767232745569</v>
      </c>
      <c r="C205" s="11">
        <v>1.4564913721495425</v>
      </c>
      <c r="D205" s="11">
        <f t="shared" si="136"/>
        <v>5.5414648874985595E-2</v>
      </c>
      <c r="E205" s="11">
        <v>0.50895256099917385</v>
      </c>
      <c r="F205" s="11">
        <f t="shared" ref="F205" si="140">SUM(D205:E205)</f>
        <v>0.56436720987415945</v>
      </c>
      <c r="G205" s="200">
        <f t="shared" si="131"/>
        <v>2.0873366907510738E-2</v>
      </c>
    </row>
    <row r="206" spans="1:14" x14ac:dyDescent="0.2">
      <c r="A206" t="str">
        <f t="shared" si="127"/>
        <v>92 Elementary administration and service occupations</v>
      </c>
      <c r="B206" s="11">
        <v>8.5712217608334313</v>
      </c>
      <c r="C206" s="11">
        <v>9.4592170693036159</v>
      </c>
      <c r="D206" s="11">
        <f t="shared" ref="D206" si="141">C206-B206</f>
        <v>0.8879953084701846</v>
      </c>
      <c r="E206" s="11">
        <v>4.327404649199913</v>
      </c>
      <c r="F206" s="11">
        <f t="shared" ref="F206" si="142">SUM(D206:E206)</f>
        <v>5.2153999576700976</v>
      </c>
      <c r="G206" s="200">
        <f t="shared" ref="G206:G207" si="143">IF(B206&gt;0,(1+(E206/B206))^(1/($C$6-$B$6))-1,0)</f>
        <v>2.7621973548160206E-2</v>
      </c>
    </row>
    <row r="207" spans="1:14" x14ac:dyDescent="0.2">
      <c r="A207" t="str">
        <f t="shared" si="127"/>
        <v>All occupations</v>
      </c>
      <c r="B207" s="11">
        <f>SUM(B181:B206)</f>
        <v>104.00697613535465</v>
      </c>
      <c r="C207" s="11">
        <f t="shared" ref="C207:F207" si="144">SUM(C181:C206)</f>
        <v>108.4364189669836</v>
      </c>
      <c r="D207" s="11">
        <f t="shared" si="144"/>
        <v>4.4294428316288901</v>
      </c>
      <c r="E207" s="11">
        <f t="shared" si="144"/>
        <v>46.699143346222094</v>
      </c>
      <c r="F207" s="11">
        <f t="shared" si="144"/>
        <v>51.128586177850977</v>
      </c>
      <c r="G207" s="200">
        <f t="shared" si="143"/>
        <v>2.5033111306627998E-2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4.5561124957743004</v>
      </c>
      <c r="C210" s="11">
        <v>2.5294080038986646</v>
      </c>
      <c r="D210" s="11">
        <f>C210-B210</f>
        <v>-2.0267044918756358</v>
      </c>
      <c r="E210" s="11">
        <v>1.4126756456022376</v>
      </c>
      <c r="F210" s="11">
        <f>SUM(D210:E210)</f>
        <v>-0.61402884627339827</v>
      </c>
      <c r="G210" s="200">
        <f>IF(B210&gt;0,(1+(E210/B210))^(1/($C$6-$B$6))-1,0)</f>
        <v>1.8168011444821941E-2</v>
      </c>
    </row>
    <row r="211" spans="1:7" x14ac:dyDescent="0.2">
      <c r="A211" t="str">
        <f t="shared" si="146"/>
        <v>12 Other managers and proprietors</v>
      </c>
      <c r="B211" s="11">
        <v>3.3866145246137656</v>
      </c>
      <c r="C211" s="11">
        <v>3.0332922841984979</v>
      </c>
      <c r="D211" s="11">
        <f t="shared" ref="D211:D226" si="147">C211-B211</f>
        <v>-0.35332224041526761</v>
      </c>
      <c r="E211" s="11">
        <v>1.7768054096624812</v>
      </c>
      <c r="F211" s="11">
        <f t="shared" ref="F211:F218" si="148">SUM(D211:E211)</f>
        <v>1.4234831692472136</v>
      </c>
      <c r="G211" s="200">
        <f t="shared" ref="G211:G213" si="149">IF(B211&gt;0,(1+(E211/B211))^(1/($C$6-$B$6))-1,0)</f>
        <v>2.8516931248922628E-2</v>
      </c>
    </row>
    <row r="212" spans="1:7" x14ac:dyDescent="0.2">
      <c r="A212" t="str">
        <f t="shared" si="146"/>
        <v>21 Science, research, engineering and technology professionals</v>
      </c>
      <c r="B212" s="11">
        <v>2.2546195924480203</v>
      </c>
      <c r="C212" s="11">
        <v>1.503536807351338</v>
      </c>
      <c r="D212" s="11">
        <f t="shared" si="147"/>
        <v>-0.75108278509668236</v>
      </c>
      <c r="E212" s="11">
        <v>0.58869474294606217</v>
      </c>
      <c r="F212" s="11">
        <f t="shared" si="148"/>
        <v>-0.16238804215062019</v>
      </c>
      <c r="G212" s="200">
        <f t="shared" si="149"/>
        <v>1.5586158477545409E-2</v>
      </c>
    </row>
    <row r="213" spans="1:7" x14ac:dyDescent="0.2">
      <c r="A213" t="str">
        <f t="shared" si="146"/>
        <v>22 Health professionals</v>
      </c>
      <c r="B213" s="11">
        <v>1.5833439593514043</v>
      </c>
      <c r="C213" s="11">
        <v>0.99201711602855402</v>
      </c>
      <c r="D213" s="11">
        <f t="shared" si="147"/>
        <v>-0.59132684332285024</v>
      </c>
      <c r="E213" s="11">
        <v>0.58299337332919232</v>
      </c>
      <c r="F213" s="11">
        <f t="shared" si="148"/>
        <v>-8.333469993657916E-3</v>
      </c>
      <c r="G213" s="200">
        <f t="shared" si="149"/>
        <v>2.111985528944671E-2</v>
      </c>
    </row>
    <row r="214" spans="1:7" x14ac:dyDescent="0.2">
      <c r="A214" t="str">
        <f t="shared" si="146"/>
        <v>23 Teaching and other educational professionals</v>
      </c>
      <c r="B214" s="11">
        <v>0.83234857444021959</v>
      </c>
      <c r="C214" s="11">
        <v>0.45637432204128586</v>
      </c>
      <c r="D214" s="11">
        <f t="shared" si="147"/>
        <v>-0.37597425239893373</v>
      </c>
      <c r="E214" s="11">
        <v>0.28211337691718175</v>
      </c>
      <c r="F214" s="11">
        <f t="shared" si="148"/>
        <v>-9.3860875481751982E-2</v>
      </c>
      <c r="G214" s="200">
        <f>IF(B214&gt;0,(1+(E214/B214))^(1/($C$6-$B$6))-1,0)</f>
        <v>1.9648928178582326E-2</v>
      </c>
    </row>
    <row r="215" spans="1:7" x14ac:dyDescent="0.2">
      <c r="A215" t="str">
        <f t="shared" si="146"/>
        <v>24 Business, media and public service professionals</v>
      </c>
      <c r="B215" s="11">
        <v>2.8347564062455453</v>
      </c>
      <c r="C215" s="11">
        <v>1.8778369329539415</v>
      </c>
      <c r="D215" s="11">
        <f t="shared" si="147"/>
        <v>-0.95691947329160376</v>
      </c>
      <c r="E215" s="11">
        <v>0.88582560221198792</v>
      </c>
      <c r="F215" s="11">
        <f t="shared" si="148"/>
        <v>-7.1093871079615845E-2</v>
      </c>
      <c r="G215" s="200">
        <f t="shared" ref="G215:G234" si="150">IF(B215&gt;0,(1+(E215/B215))^(1/($C$6-$B$6))-1,0)</f>
        <v>1.8293587936914157E-2</v>
      </c>
    </row>
    <row r="216" spans="1:7" x14ac:dyDescent="0.2">
      <c r="A216" t="str">
        <f t="shared" si="146"/>
        <v>31 Science, engineering and technology associate professionals</v>
      </c>
      <c r="B216" s="11">
        <v>1.3247249721426331</v>
      </c>
      <c r="C216" s="11">
        <v>0.83476762639122748</v>
      </c>
      <c r="D216" s="11">
        <f t="shared" si="147"/>
        <v>-0.48995734575140559</v>
      </c>
      <c r="E216" s="11">
        <v>0.34402568832399616</v>
      </c>
      <c r="F216" s="11">
        <f t="shared" si="148"/>
        <v>-0.14593165742740943</v>
      </c>
      <c r="G216" s="200">
        <f t="shared" si="150"/>
        <v>1.5510414931932726E-2</v>
      </c>
    </row>
    <row r="217" spans="1:7" x14ac:dyDescent="0.2">
      <c r="A217" t="str">
        <f t="shared" si="146"/>
        <v>32 Health and social care associate professionals</v>
      </c>
      <c r="B217" s="11">
        <v>1.2961795343041134</v>
      </c>
      <c r="C217" s="11">
        <v>0.79269566775192568</v>
      </c>
      <c r="D217" s="11">
        <f t="shared" si="147"/>
        <v>-0.50348386655218769</v>
      </c>
      <c r="E217" s="11">
        <v>0.50849886308408587</v>
      </c>
      <c r="F217" s="11">
        <f t="shared" si="148"/>
        <v>5.0149965318981859E-3</v>
      </c>
      <c r="G217" s="200">
        <f t="shared" si="150"/>
        <v>2.2309297732251654E-2</v>
      </c>
    </row>
    <row r="218" spans="1:7" x14ac:dyDescent="0.2">
      <c r="A218" t="str">
        <f t="shared" si="146"/>
        <v>33 Protective service occupations</v>
      </c>
      <c r="B218" s="11">
        <v>1.1688194033302768</v>
      </c>
      <c r="C218" s="11">
        <v>0.88463720666688084</v>
      </c>
      <c r="D218" s="11">
        <f t="shared" si="147"/>
        <v>-0.28418219666339595</v>
      </c>
      <c r="E218" s="11">
        <v>0.30765300166639903</v>
      </c>
      <c r="F218" s="11">
        <f t="shared" si="148"/>
        <v>2.3470805003003081E-2</v>
      </c>
      <c r="G218" s="200">
        <f t="shared" si="150"/>
        <v>1.5699397400303461E-2</v>
      </c>
    </row>
    <row r="219" spans="1:7" x14ac:dyDescent="0.2">
      <c r="A219" t="str">
        <f t="shared" si="146"/>
        <v>34 Culture, media and sports occupations</v>
      </c>
      <c r="B219" s="11">
        <v>0.53232519053565086</v>
      </c>
      <c r="C219" s="11">
        <v>0.19437945269095208</v>
      </c>
      <c r="D219" s="11">
        <f t="shared" si="147"/>
        <v>-0.33794573784469878</v>
      </c>
      <c r="E219" s="11">
        <v>0.10372847172819066</v>
      </c>
      <c r="F219" s="11">
        <f t="shared" ref="F219:F220" si="151">SUM(D219:E219)</f>
        <v>-0.23421726611650812</v>
      </c>
      <c r="G219" s="200">
        <f t="shared" si="150"/>
        <v>1.19392688975406E-2</v>
      </c>
    </row>
    <row r="220" spans="1:7" x14ac:dyDescent="0.2">
      <c r="A220" t="str">
        <f t="shared" si="146"/>
        <v>35 Business and public service associate professionals</v>
      </c>
      <c r="B220" s="11">
        <v>4.1414790055564161</v>
      </c>
      <c r="C220" s="11">
        <v>2.4306659697432362</v>
      </c>
      <c r="D220" s="11">
        <f t="shared" si="147"/>
        <v>-1.7108130358131799</v>
      </c>
      <c r="E220" s="11">
        <v>1.1974877205583405</v>
      </c>
      <c r="F220" s="11">
        <f t="shared" si="151"/>
        <v>-0.51332531525483938</v>
      </c>
      <c r="G220" s="200">
        <f t="shared" si="150"/>
        <v>1.7076102212150168E-2</v>
      </c>
    </row>
    <row r="221" spans="1:7" x14ac:dyDescent="0.2">
      <c r="A221" t="str">
        <f t="shared" si="146"/>
        <v>41 Administrative occupations</v>
      </c>
      <c r="B221" s="11">
        <v>11.165021116193941</v>
      </c>
      <c r="C221" s="11">
        <v>5.9967204861068923</v>
      </c>
      <c r="D221" s="11">
        <f t="shared" si="147"/>
        <v>-5.1683006300870487</v>
      </c>
      <c r="E221" s="11">
        <v>3.375254640317698</v>
      </c>
      <c r="F221" s="11">
        <f t="shared" ref="F221:F224" si="152">SUM(D221:E221)</f>
        <v>-1.7930459897693507</v>
      </c>
      <c r="G221" s="200">
        <f t="shared" si="150"/>
        <v>1.7765065166464256E-2</v>
      </c>
    </row>
    <row r="222" spans="1:7" x14ac:dyDescent="0.2">
      <c r="A222" t="str">
        <f t="shared" si="146"/>
        <v>42 Secretarial and related occupations</v>
      </c>
      <c r="B222" s="11">
        <v>2.4140842944761984</v>
      </c>
      <c r="C222" s="11">
        <v>0.63146879275727541</v>
      </c>
      <c r="D222" s="11">
        <f t="shared" si="147"/>
        <v>-1.7826155017189231</v>
      </c>
      <c r="E222" s="11">
        <v>0.72201261594403476</v>
      </c>
      <c r="F222" s="11">
        <f t="shared" si="152"/>
        <v>-1.0606028857748884</v>
      </c>
      <c r="G222" s="200">
        <f t="shared" si="150"/>
        <v>1.7596964805101756E-2</v>
      </c>
    </row>
    <row r="223" spans="1:7" x14ac:dyDescent="0.2">
      <c r="A223" t="str">
        <f t="shared" si="146"/>
        <v>51 Skilled agricultural and related trades</v>
      </c>
      <c r="B223" s="11">
        <v>1.4278898832625013</v>
      </c>
      <c r="C223" s="11">
        <v>1.13483974724368</v>
      </c>
      <c r="D223" s="11">
        <f t="shared" si="147"/>
        <v>-0.29305013601882135</v>
      </c>
      <c r="E223" s="11">
        <v>0.65625105323405186</v>
      </c>
      <c r="F223" s="11">
        <f t="shared" si="152"/>
        <v>0.36320091721523051</v>
      </c>
      <c r="G223" s="200">
        <f t="shared" si="150"/>
        <v>2.5531074703123657E-2</v>
      </c>
    </row>
    <row r="224" spans="1:7" x14ac:dyDescent="0.2">
      <c r="A224" t="str">
        <f t="shared" si="146"/>
        <v>52 Skilled metal, electrical and electronic trades</v>
      </c>
      <c r="B224" s="11">
        <v>3.1967949901346779</v>
      </c>
      <c r="C224" s="11">
        <v>2.1089897419067904</v>
      </c>
      <c r="D224" s="11">
        <f t="shared" si="147"/>
        <v>-1.0878052482278875</v>
      </c>
      <c r="E224" s="11">
        <v>0.90450469856496762</v>
      </c>
      <c r="F224" s="11">
        <f t="shared" si="152"/>
        <v>-0.18330054966291986</v>
      </c>
      <c r="G224" s="200">
        <f t="shared" si="150"/>
        <v>1.6749064002227865E-2</v>
      </c>
    </row>
    <row r="225" spans="1:7" x14ac:dyDescent="0.2">
      <c r="A225" t="str">
        <f t="shared" si="146"/>
        <v>53 Skilled construction and building trades</v>
      </c>
      <c r="B225" s="11">
        <v>4.2128773865496534</v>
      </c>
      <c r="C225" s="11">
        <v>3.5903200538551903</v>
      </c>
      <c r="D225" s="11">
        <f t="shared" si="147"/>
        <v>-0.62255733269446312</v>
      </c>
      <c r="E225" s="11">
        <v>1.7009246550319659</v>
      </c>
      <c r="F225" s="11">
        <f t="shared" ref="F225" si="153">SUM(D225:E225)</f>
        <v>1.0783673223375028</v>
      </c>
      <c r="G225" s="200">
        <f t="shared" si="150"/>
        <v>2.2867070776320109E-2</v>
      </c>
    </row>
    <row r="226" spans="1:7" x14ac:dyDescent="0.2">
      <c r="A226" t="str">
        <f t="shared" si="146"/>
        <v>54 Textiles, printing and other skilled trades</v>
      </c>
      <c r="B226" s="11">
        <v>2.6359297392762646</v>
      </c>
      <c r="C226" s="11">
        <v>1.8813706076037366</v>
      </c>
      <c r="D226" s="11">
        <f t="shared" si="147"/>
        <v>-0.75455913167252797</v>
      </c>
      <c r="E226" s="11">
        <v>0.81712643304140209</v>
      </c>
      <c r="F226" s="11">
        <f t="shared" ref="F226" si="154">SUM(D226:E226)</f>
        <v>6.2567301368874118E-2</v>
      </c>
      <c r="G226" s="200">
        <f t="shared" si="150"/>
        <v>1.8164586715710085E-2</v>
      </c>
    </row>
    <row r="227" spans="1:7" x14ac:dyDescent="0.2">
      <c r="A227" t="str">
        <f t="shared" si="146"/>
        <v>61 Caring personal service occupations</v>
      </c>
      <c r="B227" s="11">
        <v>8.6227660118498228</v>
      </c>
      <c r="C227" s="11">
        <v>5.9047038775574157</v>
      </c>
      <c r="D227" s="11">
        <f>C227-B227</f>
        <v>-2.7180621342924072</v>
      </c>
      <c r="E227" s="11">
        <v>3.6587641604997847</v>
      </c>
      <c r="F227" s="11">
        <f>SUM(D227:E227)</f>
        <v>0.94070202620737753</v>
      </c>
      <c r="G227" s="200">
        <f t="shared" si="150"/>
        <v>2.3859565048621301E-2</v>
      </c>
    </row>
    <row r="228" spans="1:7" x14ac:dyDescent="0.2">
      <c r="A228" t="str">
        <f t="shared" si="146"/>
        <v>62 Leisure, travel and related personal service occupations</v>
      </c>
      <c r="B228" s="11">
        <v>3.0781140589807801</v>
      </c>
      <c r="C228" s="11">
        <v>1.9502937340610622</v>
      </c>
      <c r="D228" s="11">
        <f t="shared" ref="D228:D234" si="155">C228-B228</f>
        <v>-1.1278203249197178</v>
      </c>
      <c r="E228" s="11">
        <v>1.1307024535384582</v>
      </c>
      <c r="F228" s="11">
        <f t="shared" ref="F228:F229" si="156">SUM(D228:E228)</f>
        <v>2.8821286187403761E-3</v>
      </c>
      <c r="G228" s="200">
        <f t="shared" si="150"/>
        <v>2.1076667460319554E-2</v>
      </c>
    </row>
    <row r="229" spans="1:7" x14ac:dyDescent="0.2">
      <c r="A229" t="str">
        <f t="shared" si="146"/>
        <v>63 Community and civil enforcement occupations</v>
      </c>
      <c r="B229" s="11">
        <v>0.13272749617510868</v>
      </c>
      <c r="C229" s="11">
        <v>8.2976787058406165E-2</v>
      </c>
      <c r="D229" s="11">
        <f t="shared" si="155"/>
        <v>-4.9750709116702513E-2</v>
      </c>
      <c r="E229" s="11">
        <v>3.7650368019509148E-2</v>
      </c>
      <c r="F229" s="11">
        <f t="shared" si="156"/>
        <v>-1.2100341097193365E-2</v>
      </c>
      <c r="G229" s="200">
        <f t="shared" si="150"/>
        <v>1.6787389194875768E-2</v>
      </c>
    </row>
    <row r="230" spans="1:7" x14ac:dyDescent="0.2">
      <c r="A230" t="str">
        <f t="shared" si="146"/>
        <v>71 Sales occupations</v>
      </c>
      <c r="B230" s="11">
        <v>8.2419589339046517</v>
      </c>
      <c r="C230" s="11">
        <v>5.1978205387754324</v>
      </c>
      <c r="D230" s="11">
        <f t="shared" si="155"/>
        <v>-3.0441383951292194</v>
      </c>
      <c r="E230" s="11">
        <v>3.0086370461961582</v>
      </c>
      <c r="F230" s="11">
        <f t="shared" ref="F230:F231" si="157">SUM(D230:E230)</f>
        <v>-3.5501348933061116E-2</v>
      </c>
      <c r="G230" s="200">
        <f t="shared" si="150"/>
        <v>2.0962221327113006E-2</v>
      </c>
    </row>
    <row r="231" spans="1:7" x14ac:dyDescent="0.2">
      <c r="A231" t="str">
        <f t="shared" si="146"/>
        <v>72 Customer service occupations</v>
      </c>
      <c r="B231" s="11">
        <v>2.200333844845503</v>
      </c>
      <c r="C231" s="11">
        <v>2.2703456353492326</v>
      </c>
      <c r="D231" s="11">
        <f t="shared" si="155"/>
        <v>7.0011790503729632E-2</v>
      </c>
      <c r="E231" s="11">
        <v>1.0881434954967073</v>
      </c>
      <c r="F231" s="11">
        <f t="shared" si="157"/>
        <v>1.1581552860004369</v>
      </c>
      <c r="G231" s="200">
        <f t="shared" si="150"/>
        <v>2.7149718924234456E-2</v>
      </c>
    </row>
    <row r="232" spans="1:7" x14ac:dyDescent="0.2">
      <c r="A232" t="str">
        <f t="shared" si="146"/>
        <v>81 Process, plant and machine operatives</v>
      </c>
      <c r="B232" s="11">
        <v>4.7277932112720338</v>
      </c>
      <c r="C232" s="11">
        <v>4.9716597740692219</v>
      </c>
      <c r="D232" s="11">
        <f t="shared" si="155"/>
        <v>0.2438665627971881</v>
      </c>
      <c r="E232" s="11">
        <v>2.1122286063316054</v>
      </c>
      <c r="F232" s="11">
        <f t="shared" ref="F232:F233" si="158">SUM(D232:E232)</f>
        <v>2.3560951691287935</v>
      </c>
      <c r="G232" s="200">
        <f t="shared" si="150"/>
        <v>2.4927787219509279E-2</v>
      </c>
    </row>
    <row r="233" spans="1:7" x14ac:dyDescent="0.2">
      <c r="A233" t="str">
        <f t="shared" si="146"/>
        <v>82 Transport and mobile machine drivers and operatives</v>
      </c>
      <c r="B233" s="11">
        <v>4.2013722455836575</v>
      </c>
      <c r="C233" s="11">
        <v>3.9413898389599398</v>
      </c>
      <c r="D233" s="11">
        <f t="shared" si="155"/>
        <v>-0.25998240662371774</v>
      </c>
      <c r="E233" s="11">
        <v>2.187252767560786</v>
      </c>
      <c r="F233" s="11">
        <f t="shared" si="158"/>
        <v>1.9272703609370683</v>
      </c>
      <c r="G233" s="200">
        <f t="shared" si="150"/>
        <v>2.8334522081856495E-2</v>
      </c>
    </row>
    <row r="234" spans="1:7" x14ac:dyDescent="0.2">
      <c r="A234" t="str">
        <f t="shared" si="146"/>
        <v>91 Elementary trades and related occupations</v>
      </c>
      <c r="B234" s="11">
        <v>2.0768686821906712</v>
      </c>
      <c r="C234" s="11">
        <v>1.3814608883728454</v>
      </c>
      <c r="D234" s="11">
        <f t="shared" si="155"/>
        <v>-0.6954077938178258</v>
      </c>
      <c r="E234" s="11">
        <v>0.59611519905130939</v>
      </c>
      <c r="F234" s="11">
        <f t="shared" ref="F234" si="159">SUM(D234:E234)</f>
        <v>-9.9292594766516418E-2</v>
      </c>
      <c r="G234" s="200">
        <f t="shared" si="150"/>
        <v>1.6964563780291098E-2</v>
      </c>
    </row>
    <row r="235" spans="1:7" x14ac:dyDescent="0.2">
      <c r="A235" t="str">
        <f t="shared" si="146"/>
        <v>92 Elementary administration and service occupations</v>
      </c>
      <c r="B235" s="11">
        <v>12.894505143144031</v>
      </c>
      <c r="C235" s="11">
        <v>10.028872051515469</v>
      </c>
      <c r="D235" s="11">
        <f t="shared" ref="D235" si="160">C235-B235</f>
        <v>-2.8656330916285615</v>
      </c>
      <c r="E235" s="11">
        <v>5.4791285631749131</v>
      </c>
      <c r="F235" s="11">
        <f t="shared" ref="F235" si="161">SUM(D235:E235)</f>
        <v>2.6134954715463516</v>
      </c>
      <c r="G235" s="200">
        <f t="shared" ref="G235:G236" si="162">IF(B235&gt;0,(1+(E235/B235))^(1/($C$6-$B$6))-1,0)</f>
        <v>2.3888562384846823E-2</v>
      </c>
    </row>
    <row r="236" spans="1:7" x14ac:dyDescent="0.2">
      <c r="A236" t="str">
        <f t="shared" si="146"/>
        <v>All occupations</v>
      </c>
      <c r="B236" s="11">
        <f>SUM(B210:B235)</f>
        <v>95.140360696581823</v>
      </c>
      <c r="C236" s="11">
        <f t="shared" ref="C236:F236" si="163">SUM(C210:C235)</f>
        <v>66.602843944909097</v>
      </c>
      <c r="D236" s="11">
        <f t="shared" si="163"/>
        <v>-28.537516751672747</v>
      </c>
      <c r="E236" s="11">
        <f t="shared" si="163"/>
        <v>35.465198652033507</v>
      </c>
      <c r="F236" s="11">
        <f t="shared" si="163"/>
        <v>6.9276819003607599</v>
      </c>
      <c r="G236" s="200">
        <f t="shared" si="162"/>
        <v>2.1346546293769642E-2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3.0007327469467775</v>
      </c>
      <c r="C239" s="11">
        <v>1.8598734478210268</v>
      </c>
      <c r="D239" s="11">
        <f>C239-B239</f>
        <v>-1.1408592991257507</v>
      </c>
      <c r="E239" s="11">
        <v>0.97698540362978481</v>
      </c>
      <c r="F239" s="11">
        <f>SUM(D239:E239)</f>
        <v>-0.16387389549596587</v>
      </c>
      <c r="G239" s="200">
        <f>IF(B239&gt;0,(1+(E239/B239))^(1/($C$6-$B$6))-1,0)</f>
        <v>1.896776644507514E-2</v>
      </c>
    </row>
    <row r="240" spans="1:7" x14ac:dyDescent="0.2">
      <c r="A240" t="str">
        <f t="shared" si="165"/>
        <v>12 Other managers and proprietors</v>
      </c>
      <c r="B240" s="11">
        <v>2.086616813546406</v>
      </c>
      <c r="C240" s="11">
        <v>1.4694362589018231</v>
      </c>
      <c r="D240" s="11">
        <f t="shared" ref="D240:D255" si="166">C240-B240</f>
        <v>-0.61718055464458299</v>
      </c>
      <c r="E240" s="11">
        <v>0.83177203167171043</v>
      </c>
      <c r="F240" s="11">
        <f t="shared" ref="F240:F247" si="167">SUM(D240:E240)</f>
        <v>0.21459147702712744</v>
      </c>
      <c r="G240" s="200">
        <f t="shared" ref="G240:G242" si="168">IF(B240&gt;0,(1+(E240/B240))^(1/($C$6-$B$6))-1,0)</f>
        <v>2.2617836946198677E-2</v>
      </c>
    </row>
    <row r="241" spans="1:7" x14ac:dyDescent="0.2">
      <c r="A241" t="str">
        <f t="shared" si="165"/>
        <v>21 Science, research, engineering and technology professionals</v>
      </c>
      <c r="B241" s="11">
        <v>1.2077095670442271</v>
      </c>
      <c r="C241" s="11">
        <v>0.804956794791717</v>
      </c>
      <c r="D241" s="11">
        <f t="shared" si="166"/>
        <v>-0.40275277225251005</v>
      </c>
      <c r="E241" s="11">
        <v>0.28246802278461824</v>
      </c>
      <c r="F241" s="11">
        <f t="shared" si="167"/>
        <v>-0.1202847494678918</v>
      </c>
      <c r="G241" s="200">
        <f t="shared" si="168"/>
        <v>1.4109928773726521E-2</v>
      </c>
    </row>
    <row r="242" spans="1:7" x14ac:dyDescent="0.2">
      <c r="A242" t="str">
        <f t="shared" si="165"/>
        <v>22 Health professionals</v>
      </c>
      <c r="B242" s="11">
        <v>0.80305715612717343</v>
      </c>
      <c r="C242" s="11">
        <v>0.36077823495753913</v>
      </c>
      <c r="D242" s="11">
        <f t="shared" si="166"/>
        <v>-0.4422789211696343</v>
      </c>
      <c r="E242" s="11">
        <v>0.22159702476006582</v>
      </c>
      <c r="F242" s="11">
        <f t="shared" si="167"/>
        <v>-0.22068189640956848</v>
      </c>
      <c r="G242" s="200">
        <f t="shared" si="168"/>
        <v>1.6378315237916441E-2</v>
      </c>
    </row>
    <row r="243" spans="1:7" x14ac:dyDescent="0.2">
      <c r="A243" t="str">
        <f t="shared" si="165"/>
        <v>23 Teaching and other educational professionals</v>
      </c>
      <c r="B243" s="11">
        <v>0.53765691999272536</v>
      </c>
      <c r="C243" s="11">
        <v>0.26534917640280259</v>
      </c>
      <c r="D243" s="11">
        <f t="shared" si="166"/>
        <v>-0.27230774358992277</v>
      </c>
      <c r="E243" s="11">
        <v>0.14935268397753432</v>
      </c>
      <c r="F243" s="11">
        <f t="shared" si="167"/>
        <v>-0.12295505961238845</v>
      </c>
      <c r="G243" s="200">
        <f>IF(B243&gt;0,(1+(E243/B243))^(1/($C$6-$B$6))-1,0)</f>
        <v>1.6476098899192326E-2</v>
      </c>
    </row>
    <row r="244" spans="1:7" x14ac:dyDescent="0.2">
      <c r="A244" t="str">
        <f t="shared" si="165"/>
        <v>24 Business, media and public service professionals</v>
      </c>
      <c r="B244" s="11">
        <v>1.6591942549004579</v>
      </c>
      <c r="C244" s="11">
        <v>0.98672087567477207</v>
      </c>
      <c r="D244" s="11">
        <f t="shared" si="166"/>
        <v>-0.67247337922568584</v>
      </c>
      <c r="E244" s="11">
        <v>0.48610558524049341</v>
      </c>
      <c r="F244" s="11">
        <f t="shared" si="167"/>
        <v>-0.18636779398519243</v>
      </c>
      <c r="G244" s="200">
        <f t="shared" ref="G244:G263" si="169">IF(B244&gt;0,(1+(E244/B244))^(1/($C$6-$B$6))-1,0)</f>
        <v>1.7277372111767608E-2</v>
      </c>
    </row>
    <row r="245" spans="1:7" x14ac:dyDescent="0.2">
      <c r="A245" t="str">
        <f t="shared" si="165"/>
        <v>31 Science, engineering and technology associate professionals</v>
      </c>
      <c r="B245" s="11">
        <v>1.003183974579539</v>
      </c>
      <c r="C245" s="11">
        <v>0.67206376111417454</v>
      </c>
      <c r="D245" s="11">
        <f t="shared" si="166"/>
        <v>-0.33112021346536447</v>
      </c>
      <c r="E245" s="11">
        <v>0.26125524243465581</v>
      </c>
      <c r="F245" s="11">
        <f t="shared" si="167"/>
        <v>-6.9864971030708656E-2</v>
      </c>
      <c r="G245" s="200">
        <f>IF(B245&gt;0,(1+(E245/B245))^(1/($C$6-$B$6))-1,0)</f>
        <v>1.5549643601948215E-2</v>
      </c>
    </row>
    <row r="246" spans="1:7" x14ac:dyDescent="0.2">
      <c r="A246" t="str">
        <f t="shared" si="165"/>
        <v>32 Health and social care associate professionals</v>
      </c>
      <c r="B246" s="11">
        <v>0.34082706290147829</v>
      </c>
      <c r="C246" s="11">
        <v>0.13040215762269453</v>
      </c>
      <c r="D246" s="11">
        <f t="shared" si="166"/>
        <v>-0.21042490527878377</v>
      </c>
      <c r="E246" s="11">
        <v>8.5939854710550934E-2</v>
      </c>
      <c r="F246" s="11">
        <f t="shared" si="167"/>
        <v>-0.12448505056823284</v>
      </c>
      <c r="G246" s="200">
        <f t="shared" si="169"/>
        <v>1.5103779897752467E-2</v>
      </c>
    </row>
    <row r="247" spans="1:7" x14ac:dyDescent="0.2">
      <c r="A247" t="str">
        <f t="shared" si="165"/>
        <v>33 Protective service occupations</v>
      </c>
      <c r="B247" s="11">
        <v>0.63687537190494037</v>
      </c>
      <c r="C247" s="11">
        <v>0.46720746688814285</v>
      </c>
      <c r="D247" s="11">
        <f t="shared" si="166"/>
        <v>-0.16966790501679752</v>
      </c>
      <c r="E247" s="11">
        <v>0.19894460651113025</v>
      </c>
      <c r="F247" s="11">
        <f t="shared" si="167"/>
        <v>2.927670149433273E-2</v>
      </c>
      <c r="G247" s="200">
        <f t="shared" si="169"/>
        <v>1.8287828822413532E-2</v>
      </c>
    </row>
    <row r="248" spans="1:7" x14ac:dyDescent="0.2">
      <c r="A248" t="str">
        <f t="shared" si="165"/>
        <v>34 Culture, media and sports occupations</v>
      </c>
      <c r="B248" s="11">
        <v>0.46559665990336041</v>
      </c>
      <c r="C248" s="11">
        <v>0.19864317111383203</v>
      </c>
      <c r="D248" s="11">
        <f t="shared" si="166"/>
        <v>-0.2669534887895284</v>
      </c>
      <c r="E248" s="11">
        <v>0.10858233245402192</v>
      </c>
      <c r="F248" s="11">
        <f t="shared" ref="F248:F249" si="170">SUM(D248:E248)</f>
        <v>-0.15837115633550647</v>
      </c>
      <c r="G248" s="200">
        <f t="shared" si="169"/>
        <v>1.4072867367264319E-2</v>
      </c>
    </row>
    <row r="249" spans="1:7" x14ac:dyDescent="0.2">
      <c r="A249" t="str">
        <f t="shared" si="165"/>
        <v>35 Business and public service associate professionals</v>
      </c>
      <c r="B249" s="11">
        <v>2.2045356520414261</v>
      </c>
      <c r="C249" s="11">
        <v>1.0693823971602485</v>
      </c>
      <c r="D249" s="11">
        <f t="shared" si="166"/>
        <v>-1.1351532548811776</v>
      </c>
      <c r="E249" s="11">
        <v>0.52445782874891689</v>
      </c>
      <c r="F249" s="11">
        <f t="shared" si="170"/>
        <v>-0.61069542613226069</v>
      </c>
      <c r="G249" s="200">
        <f t="shared" si="169"/>
        <v>1.4329426201889817E-2</v>
      </c>
    </row>
    <row r="250" spans="1:7" x14ac:dyDescent="0.2">
      <c r="A250" t="str">
        <f t="shared" si="165"/>
        <v>41 Administrative occupations</v>
      </c>
      <c r="B250" s="11">
        <v>4.7956710342430426</v>
      </c>
      <c r="C250" s="11">
        <v>1.379242551086364</v>
      </c>
      <c r="D250" s="11">
        <f t="shared" si="166"/>
        <v>-3.4164284831566789</v>
      </c>
      <c r="E250" s="11">
        <v>0.94566242074664097</v>
      </c>
      <c r="F250" s="11">
        <f t="shared" ref="F250:F253" si="171">SUM(D250:E250)</f>
        <v>-2.4707660624100378</v>
      </c>
      <c r="G250" s="200">
        <f t="shared" si="169"/>
        <v>1.2070794337549984E-2</v>
      </c>
    </row>
    <row r="251" spans="1:7" x14ac:dyDescent="0.2">
      <c r="A251" t="str">
        <f t="shared" si="165"/>
        <v>42 Secretarial and related occupations</v>
      </c>
      <c r="B251" s="11">
        <v>1.9055928429615094</v>
      </c>
      <c r="C251" s="11">
        <v>0.40074267989554802</v>
      </c>
      <c r="D251" s="11">
        <f t="shared" si="166"/>
        <v>-1.5048501630659614</v>
      </c>
      <c r="E251" s="11">
        <v>0.41536872347198811</v>
      </c>
      <c r="F251" s="11">
        <f t="shared" si="171"/>
        <v>-1.0894814395939734</v>
      </c>
      <c r="G251" s="200">
        <f t="shared" si="169"/>
        <v>1.3232680759451165E-2</v>
      </c>
    </row>
    <row r="252" spans="1:7" x14ac:dyDescent="0.2">
      <c r="A252" t="str">
        <f t="shared" si="165"/>
        <v>51 Skilled agricultural and related trades</v>
      </c>
      <c r="B252" s="11">
        <v>1.1141583434063915</v>
      </c>
      <c r="C252" s="11">
        <v>1.1655339218758352</v>
      </c>
      <c r="D252" s="11">
        <f t="shared" si="166"/>
        <v>5.1375578469443628E-2</v>
      </c>
      <c r="E252" s="11">
        <v>0.5178342129373138</v>
      </c>
      <c r="F252" s="11">
        <f t="shared" si="171"/>
        <v>0.56920979140675743</v>
      </c>
      <c r="G252" s="200">
        <f t="shared" si="169"/>
        <v>2.5773362710986403E-2</v>
      </c>
    </row>
    <row r="253" spans="1:7" x14ac:dyDescent="0.2">
      <c r="A253" t="str">
        <f t="shared" si="165"/>
        <v>52 Skilled metal, electrical and electronic trades</v>
      </c>
      <c r="B253" s="11">
        <v>1.5228110614615069</v>
      </c>
      <c r="C253" s="11">
        <v>0.93597544238449193</v>
      </c>
      <c r="D253" s="11">
        <f t="shared" si="166"/>
        <v>-0.58683561907701498</v>
      </c>
      <c r="E253" s="11">
        <v>0.4607246370441756</v>
      </c>
      <c r="F253" s="11">
        <f t="shared" si="171"/>
        <v>-0.12611098203283938</v>
      </c>
      <c r="G253" s="200">
        <f t="shared" si="169"/>
        <v>1.7777705101721386E-2</v>
      </c>
    </row>
    <row r="254" spans="1:7" x14ac:dyDescent="0.2">
      <c r="A254" t="str">
        <f t="shared" si="165"/>
        <v>53 Skilled construction and building trades</v>
      </c>
      <c r="B254" s="11">
        <v>1.9276042835866027</v>
      </c>
      <c r="C254" s="11">
        <v>1.6414814049741575</v>
      </c>
      <c r="D254" s="11">
        <f t="shared" si="166"/>
        <v>-0.28612287861244523</v>
      </c>
      <c r="E254" s="11">
        <v>0.73607466274455424</v>
      </c>
      <c r="F254" s="11">
        <f t="shared" ref="F254" si="172">SUM(D254:E254)</f>
        <v>0.44995178413210901</v>
      </c>
      <c r="G254" s="200">
        <f t="shared" si="169"/>
        <v>2.1796160289611954E-2</v>
      </c>
    </row>
    <row r="255" spans="1:7" x14ac:dyDescent="0.2">
      <c r="A255" t="str">
        <f t="shared" si="165"/>
        <v>54 Textiles, printing and other skilled trades</v>
      </c>
      <c r="B255" s="11">
        <v>2.1033663371263018</v>
      </c>
      <c r="C255" s="11">
        <v>1.424856267032877</v>
      </c>
      <c r="D255" s="11">
        <f t="shared" si="166"/>
        <v>-0.67851007009342479</v>
      </c>
      <c r="E255" s="11">
        <v>0.60939434012712101</v>
      </c>
      <c r="F255" s="11">
        <f t="shared" ref="F255" si="173">SUM(D255:E255)</f>
        <v>-6.9115729966303774E-2</v>
      </c>
      <c r="G255" s="200">
        <f t="shared" si="169"/>
        <v>1.7106518124810899E-2</v>
      </c>
    </row>
    <row r="256" spans="1:7" x14ac:dyDescent="0.2">
      <c r="A256" t="str">
        <f t="shared" si="165"/>
        <v>61 Caring personal service occupations</v>
      </c>
      <c r="B256" s="11">
        <v>1.2287925708419145</v>
      </c>
      <c r="C256" s="11">
        <v>0.63575024451365281</v>
      </c>
      <c r="D256" s="11">
        <f>C256-B256</f>
        <v>-0.5930423263282617</v>
      </c>
      <c r="E256" s="11">
        <v>0.25583538299351294</v>
      </c>
      <c r="F256" s="11">
        <f>SUM(D256:E256)</f>
        <v>-0.33720694333474877</v>
      </c>
      <c r="G256" s="200">
        <f t="shared" si="169"/>
        <v>1.2688637357570309E-2</v>
      </c>
    </row>
    <row r="257" spans="1:7" x14ac:dyDescent="0.2">
      <c r="A257" t="str">
        <f t="shared" si="165"/>
        <v>62 Leisure, travel and related personal service occupations</v>
      </c>
      <c r="B257" s="11">
        <v>1.8437045885440129</v>
      </c>
      <c r="C257" s="11">
        <v>1.1208793169843168</v>
      </c>
      <c r="D257" s="11">
        <f t="shared" ref="D257:D263" si="174">C257-B257</f>
        <v>-0.72282527155969611</v>
      </c>
      <c r="E257" s="11">
        <v>0.58615035102905311</v>
      </c>
      <c r="F257" s="11">
        <f t="shared" ref="F257:F258" si="175">SUM(D257:E257)</f>
        <v>-0.13667492053064301</v>
      </c>
      <c r="G257" s="200">
        <f t="shared" si="169"/>
        <v>1.8574033978471682E-2</v>
      </c>
    </row>
    <row r="258" spans="1:7" x14ac:dyDescent="0.2">
      <c r="A258" t="str">
        <f t="shared" si="165"/>
        <v>63 Community and civil enforcement occupations</v>
      </c>
      <c r="B258" s="11">
        <v>0.10521768004048057</v>
      </c>
      <c r="C258" s="11">
        <v>6.6398805481517581E-2</v>
      </c>
      <c r="D258" s="11">
        <f t="shared" si="174"/>
        <v>-3.881887455896299E-2</v>
      </c>
      <c r="E258" s="11">
        <v>3.024809864778092E-2</v>
      </c>
      <c r="F258" s="11">
        <f t="shared" si="175"/>
        <v>-8.57077591118207E-3</v>
      </c>
      <c r="G258" s="200">
        <f t="shared" si="169"/>
        <v>1.6988538421392807E-2</v>
      </c>
    </row>
    <row r="259" spans="1:7" x14ac:dyDescent="0.2">
      <c r="A259" t="str">
        <f t="shared" si="165"/>
        <v>71 Sales occupations</v>
      </c>
      <c r="B259" s="11">
        <v>4.7773056343152174</v>
      </c>
      <c r="C259" s="11">
        <v>1.7277969373994393</v>
      </c>
      <c r="D259" s="11">
        <f t="shared" si="174"/>
        <v>-3.0495086969157779</v>
      </c>
      <c r="E259" s="11">
        <v>1.0731443117496822</v>
      </c>
      <c r="F259" s="11">
        <f t="shared" ref="F259:F260" si="176">SUM(D259:E259)</f>
        <v>-1.9763643851660957</v>
      </c>
      <c r="G259" s="200">
        <f t="shared" si="169"/>
        <v>1.360112232759314E-2</v>
      </c>
    </row>
    <row r="260" spans="1:7" x14ac:dyDescent="0.2">
      <c r="A260" t="str">
        <f t="shared" si="165"/>
        <v>72 Customer service occupations</v>
      </c>
      <c r="B260" s="11">
        <v>1.0204936772342699</v>
      </c>
      <c r="C260" s="11">
        <v>1.1640355080890747</v>
      </c>
      <c r="D260" s="11">
        <f t="shared" si="174"/>
        <v>0.14354183085480487</v>
      </c>
      <c r="E260" s="11">
        <v>0.36885388528230845</v>
      </c>
      <c r="F260" s="11">
        <f t="shared" si="176"/>
        <v>0.51239571613711332</v>
      </c>
      <c r="G260" s="200">
        <f t="shared" si="169"/>
        <v>2.0782867434242736E-2</v>
      </c>
    </row>
    <row r="261" spans="1:7" x14ac:dyDescent="0.2">
      <c r="A261" t="str">
        <f t="shared" si="165"/>
        <v>81 Process, plant and machine operatives</v>
      </c>
      <c r="B261" s="11">
        <v>3.4228393465805844</v>
      </c>
      <c r="C261" s="11">
        <v>2.0245259598990399</v>
      </c>
      <c r="D261" s="11">
        <f t="shared" si="174"/>
        <v>-1.3983133866815445</v>
      </c>
      <c r="E261" s="11">
        <v>1.1362653463238959</v>
      </c>
      <c r="F261" s="11">
        <f t="shared" ref="F261:F262" si="177">SUM(D261:E261)</f>
        <v>-0.26204804035764862</v>
      </c>
      <c r="G261" s="200">
        <f t="shared" si="169"/>
        <v>1.9294161612969818E-2</v>
      </c>
    </row>
    <row r="262" spans="1:7" x14ac:dyDescent="0.2">
      <c r="A262" t="str">
        <f t="shared" si="165"/>
        <v>82 Transport and mobile machine drivers and operatives</v>
      </c>
      <c r="B262" s="11">
        <v>3.7947969782166728</v>
      </c>
      <c r="C262" s="11">
        <v>2.9740488716049076</v>
      </c>
      <c r="D262" s="11">
        <f t="shared" si="174"/>
        <v>-0.82074810661176523</v>
      </c>
      <c r="E262" s="11">
        <v>1.6070015382886758</v>
      </c>
      <c r="F262" s="11">
        <f t="shared" si="177"/>
        <v>0.78625343167691053</v>
      </c>
      <c r="G262" s="200">
        <f t="shared" si="169"/>
        <v>2.381932398897102E-2</v>
      </c>
    </row>
    <row r="263" spans="1:7" x14ac:dyDescent="0.2">
      <c r="A263" t="str">
        <f t="shared" si="165"/>
        <v>91 Elementary trades and related occupations</v>
      </c>
      <c r="B263" s="11">
        <v>2.4444946897507505</v>
      </c>
      <c r="C263" s="11">
        <v>1.483716238066723</v>
      </c>
      <c r="D263" s="11">
        <f t="shared" si="174"/>
        <v>-0.96077845168402742</v>
      </c>
      <c r="E263" s="11">
        <v>0.69989976132520793</v>
      </c>
      <c r="F263" s="11">
        <f t="shared" ref="F263" si="178">SUM(D263:E263)</f>
        <v>-0.2608786903588195</v>
      </c>
      <c r="G263" s="200">
        <f t="shared" si="169"/>
        <v>1.6927195001857465E-2</v>
      </c>
    </row>
    <row r="264" spans="1:7" x14ac:dyDescent="0.2">
      <c r="A264" t="str">
        <f t="shared" si="165"/>
        <v>92 Elementary administration and service occupations</v>
      </c>
      <c r="B264" s="11">
        <v>10.09449184508699</v>
      </c>
      <c r="C264" s="11">
        <v>6.5622361711042139</v>
      </c>
      <c r="D264" s="11">
        <f t="shared" ref="D264" si="179">C264-B264</f>
        <v>-3.5322556739827764</v>
      </c>
      <c r="E264" s="11">
        <v>3.3619979230473795</v>
      </c>
      <c r="F264" s="11">
        <f>SUM(D264:E264)</f>
        <v>-0.17025775093539686</v>
      </c>
      <c r="G264" s="200">
        <f t="shared" ref="G264:G265" si="180">IF(B264&gt;0,(1+(E264/B264))^(1/($C$6-$B$6))-1,0)</f>
        <v>1.9349595535119501E-2</v>
      </c>
    </row>
    <row r="265" spans="1:7" x14ac:dyDescent="0.2">
      <c r="A265" t="str">
        <f t="shared" si="165"/>
        <v>All occupations</v>
      </c>
      <c r="B265" s="11">
        <f>SUM(B239:B264)</f>
        <v>56.047327093284764</v>
      </c>
      <c r="C265" s="11">
        <f t="shared" ref="C265:F265" si="181">SUM(C239:C264)</f>
        <v>32.992034062840936</v>
      </c>
      <c r="D265" s="11">
        <f t="shared" si="181"/>
        <v>-23.055293030443828</v>
      </c>
      <c r="E265" s="11">
        <f t="shared" si="181"/>
        <v>16.931916212682776</v>
      </c>
      <c r="F265" s="11">
        <f t="shared" si="181"/>
        <v>-6.1233768177610548</v>
      </c>
      <c r="G265" s="200">
        <f t="shared" si="180"/>
        <v>1.7754340777154098E-2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0.58367834300948129</v>
      </c>
      <c r="C268" s="11">
        <v>0.36952636918567572</v>
      </c>
      <c r="D268" s="11">
        <f>C268-B268</f>
        <v>-0.21415197382380557</v>
      </c>
      <c r="E268" s="11">
        <v>0.15655657948330629</v>
      </c>
      <c r="F268" s="11">
        <f>SUM(D268:E268)</f>
        <v>-5.759539434049929E-2</v>
      </c>
      <c r="G268" s="200">
        <f>IF(B268&gt;0,(1+(E268/B268))^(1/($C$6-$B$6))-1,0)</f>
        <v>1.5967306508102297E-2</v>
      </c>
    </row>
    <row r="269" spans="1:7" x14ac:dyDescent="0.2">
      <c r="A269" t="str">
        <f t="shared" si="183"/>
        <v>12 Other managers and proprietors</v>
      </c>
      <c r="B269" s="11">
        <v>0.63904993472159466</v>
      </c>
      <c r="C269" s="11">
        <v>0.60099761749797009</v>
      </c>
      <c r="D269" s="11">
        <f t="shared" ref="D269:D284" si="184">C269-B269</f>
        <v>-3.8052317223624565E-2</v>
      </c>
      <c r="E269" s="11">
        <v>0.25748091389691158</v>
      </c>
      <c r="F269" s="11">
        <f t="shared" ref="F269:F276" si="185">SUM(D269:E269)</f>
        <v>0.21942859667328701</v>
      </c>
      <c r="G269" s="200">
        <f t="shared" ref="G269:G271" si="186">IF(B269&gt;0,(1+(E269/B269))^(1/($C$6-$B$6))-1,0)</f>
        <v>2.2826636756367202E-2</v>
      </c>
    </row>
    <row r="270" spans="1:7" x14ac:dyDescent="0.2">
      <c r="A270" t="str">
        <f t="shared" si="183"/>
        <v>21 Science, research, engineering and technology professionals</v>
      </c>
      <c r="B270" s="11">
        <v>0.29939336911662534</v>
      </c>
      <c r="C270" s="11">
        <v>0.24324997497199055</v>
      </c>
      <c r="D270" s="11">
        <f t="shared" si="184"/>
        <v>-5.6143394144634789E-2</v>
      </c>
      <c r="E270" s="11">
        <v>9.4287790584187542E-2</v>
      </c>
      <c r="F270" s="11">
        <f t="shared" si="185"/>
        <v>3.8144396439552752E-2</v>
      </c>
      <c r="G270" s="200">
        <f t="shared" si="186"/>
        <v>1.8419790686976523E-2</v>
      </c>
    </row>
    <row r="271" spans="1:7" x14ac:dyDescent="0.2">
      <c r="A271" t="str">
        <f t="shared" si="183"/>
        <v>22 Health professionals</v>
      </c>
      <c r="B271" s="11">
        <v>0.12177768607803519</v>
      </c>
      <c r="C271" s="11">
        <v>0.10975959024317766</v>
      </c>
      <c r="D271" s="11">
        <f t="shared" si="184"/>
        <v>-1.2018095834857523E-2</v>
      </c>
      <c r="E271" s="11">
        <v>4.8915544875110878E-2</v>
      </c>
      <c r="F271" s="11">
        <f t="shared" si="185"/>
        <v>3.6897449040253355E-2</v>
      </c>
      <c r="G271" s="200">
        <f t="shared" si="186"/>
        <v>2.2766682538728489E-2</v>
      </c>
    </row>
    <row r="272" spans="1:7" x14ac:dyDescent="0.2">
      <c r="A272" t="str">
        <f t="shared" si="183"/>
        <v>23 Teaching and other educational professionals</v>
      </c>
      <c r="B272" s="11">
        <v>0.1354469820505792</v>
      </c>
      <c r="C272" s="11">
        <v>9.1498304679760334E-2</v>
      </c>
      <c r="D272" s="11">
        <f t="shared" si="184"/>
        <v>-4.3948677370818867E-2</v>
      </c>
      <c r="E272" s="11">
        <v>4.6727535416538006E-2</v>
      </c>
      <c r="F272" s="11">
        <f t="shared" si="185"/>
        <v>2.7788580457191389E-3</v>
      </c>
      <c r="G272" s="200">
        <f>IF(B272&gt;0,(1+(E272/B272))^(1/($C$6-$B$6))-1,0)</f>
        <v>1.9955489395591774E-2</v>
      </c>
    </row>
    <row r="273" spans="1:7" x14ac:dyDescent="0.2">
      <c r="A273" t="str">
        <f t="shared" si="183"/>
        <v>24 Business, media and public service professionals</v>
      </c>
      <c r="B273" s="11">
        <v>0.41968881048158341</v>
      </c>
      <c r="C273" s="11">
        <v>0.28084388780867758</v>
      </c>
      <c r="D273" s="11">
        <f t="shared" si="184"/>
        <v>-0.13884492267290582</v>
      </c>
      <c r="E273" s="11">
        <v>0.13468184814108924</v>
      </c>
      <c r="F273" s="11">
        <f t="shared" si="185"/>
        <v>-4.1630745318165796E-3</v>
      </c>
      <c r="G273" s="200">
        <f t="shared" ref="G273" si="187">IF(B273&gt;0,(1+(E273/B273))^(1/($C$6-$B$6))-1,0)</f>
        <v>1.8727874965857927E-2</v>
      </c>
    </row>
    <row r="274" spans="1:7" x14ac:dyDescent="0.2">
      <c r="A274" t="str">
        <f t="shared" si="183"/>
        <v>31 Science, engineering and technology associate professionals</v>
      </c>
      <c r="B274" s="11">
        <v>0.23590710134507969</v>
      </c>
      <c r="C274" s="11">
        <v>0.19011536180863392</v>
      </c>
      <c r="D274" s="11">
        <f t="shared" si="184"/>
        <v>-4.5791739536445775E-2</v>
      </c>
      <c r="E274" s="11">
        <v>8.1117515416240821E-2</v>
      </c>
      <c r="F274" s="11">
        <f t="shared" si="185"/>
        <v>3.5325775879795046E-2</v>
      </c>
      <c r="G274" s="200">
        <f>IF(B274&gt;0,(1+(E274/B274))^(1/($C$6-$B$6))-1,0)</f>
        <v>1.9898136167384228E-2</v>
      </c>
    </row>
    <row r="275" spans="1:7" x14ac:dyDescent="0.2">
      <c r="A275" t="str">
        <f t="shared" si="183"/>
        <v>32 Health and social care associate professionals</v>
      </c>
      <c r="B275" s="11">
        <v>6.3563266882067551E-2</v>
      </c>
      <c r="C275" s="11">
        <v>5.33685549631812E-2</v>
      </c>
      <c r="D275" s="11">
        <f t="shared" si="184"/>
        <v>-1.0194711918886351E-2</v>
      </c>
      <c r="E275" s="11">
        <v>2.5755513166797965E-2</v>
      </c>
      <c r="F275" s="11">
        <f t="shared" si="185"/>
        <v>1.5560801247911614E-2</v>
      </c>
      <c r="G275" s="200">
        <f t="shared" ref="G275:G292" si="188">IF(B275&gt;0,(1+(E275/B275))^(1/($C$6-$B$6))-1,0)</f>
        <v>2.2937511979778114E-2</v>
      </c>
    </row>
    <row r="276" spans="1:7" x14ac:dyDescent="0.2">
      <c r="A276" t="str">
        <f t="shared" si="183"/>
        <v>33 Protective service occupations</v>
      </c>
      <c r="B276" s="11">
        <v>0.10197244729791125</v>
      </c>
      <c r="C276" s="11">
        <v>0.10905185872524376</v>
      </c>
      <c r="D276" s="11">
        <f t="shared" si="184"/>
        <v>7.0794114273325104E-3</v>
      </c>
      <c r="E276" s="11">
        <v>2.5795792503260404E-2</v>
      </c>
      <c r="F276" s="11">
        <f t="shared" si="185"/>
        <v>3.2875203930592914E-2</v>
      </c>
      <c r="G276" s="200">
        <f t="shared" si="188"/>
        <v>1.514794070569625E-2</v>
      </c>
    </row>
    <row r="277" spans="1:7" x14ac:dyDescent="0.2">
      <c r="A277" t="str">
        <f t="shared" si="183"/>
        <v>34 Culture, media and sports occupations</v>
      </c>
      <c r="B277" s="11">
        <v>0.18980112357812129</v>
      </c>
      <c r="C277" s="11">
        <v>9.9717024595785284E-2</v>
      </c>
      <c r="D277" s="11">
        <f t="shared" si="184"/>
        <v>-9.0084098982336006E-2</v>
      </c>
      <c r="E277" s="11">
        <v>6.3957155072109861E-2</v>
      </c>
      <c r="F277" s="11">
        <f t="shared" ref="F277:F278" si="189">SUM(D277:E277)</f>
        <v>-2.6126943910226144E-2</v>
      </c>
      <c r="G277" s="200">
        <f t="shared" si="188"/>
        <v>1.9548983638867812E-2</v>
      </c>
    </row>
    <row r="278" spans="1:7" x14ac:dyDescent="0.2">
      <c r="A278" t="str">
        <f t="shared" si="183"/>
        <v>35 Business and public service associate professionals</v>
      </c>
      <c r="B278" s="11">
        <v>0.51787858864236425</v>
      </c>
      <c r="C278" s="11">
        <v>0.29980923949244642</v>
      </c>
      <c r="D278" s="11">
        <f t="shared" si="184"/>
        <v>-0.21806934914991782</v>
      </c>
      <c r="E278" s="11">
        <v>0.13068528307355895</v>
      </c>
      <c r="F278" s="11">
        <f t="shared" si="189"/>
        <v>-8.7384066076358874E-2</v>
      </c>
      <c r="G278" s="200">
        <f t="shared" si="188"/>
        <v>1.5114395121638147E-2</v>
      </c>
    </row>
    <row r="279" spans="1:7" x14ac:dyDescent="0.2">
      <c r="A279" t="str">
        <f t="shared" si="183"/>
        <v>41 Administrative occupations</v>
      </c>
      <c r="B279" s="11">
        <v>1.2165726298682324</v>
      </c>
      <c r="C279" s="11">
        <v>0.54914544902598394</v>
      </c>
      <c r="D279" s="11">
        <f t="shared" si="184"/>
        <v>-0.6674271808422485</v>
      </c>
      <c r="E279" s="11">
        <v>0.26722276349279367</v>
      </c>
      <c r="F279" s="11">
        <f t="shared" ref="F279:F282" si="190">SUM(D279:E279)</f>
        <v>-0.40020441734945483</v>
      </c>
      <c r="G279" s="200">
        <f t="shared" si="188"/>
        <v>1.3325718058968095E-2</v>
      </c>
    </row>
    <row r="280" spans="1:7" x14ac:dyDescent="0.2">
      <c r="A280" t="str">
        <f t="shared" si="183"/>
        <v>42 Secretarial and related occupations</v>
      </c>
      <c r="B280" s="11">
        <v>0.49507594552416134</v>
      </c>
      <c r="C280" s="11">
        <v>0.61592747756228872</v>
      </c>
      <c r="D280" s="11">
        <f t="shared" si="184"/>
        <v>0.12085153203812737</v>
      </c>
      <c r="E280" s="11">
        <v>0.22870795598145799</v>
      </c>
      <c r="F280" s="11">
        <f t="shared" si="190"/>
        <v>0.34955948801958536</v>
      </c>
      <c r="G280" s="200">
        <f t="shared" si="188"/>
        <v>2.5642022112128737E-2</v>
      </c>
    </row>
    <row r="281" spans="1:7" x14ac:dyDescent="0.2">
      <c r="A281" t="str">
        <f t="shared" si="183"/>
        <v>51 Skilled agricultural and related trades</v>
      </c>
      <c r="B281" s="11">
        <v>0.82555354388639202</v>
      </c>
      <c r="C281" s="11">
        <v>0.35922052841805135</v>
      </c>
      <c r="D281" s="11">
        <f t="shared" si="184"/>
        <v>-0.46633301546834066</v>
      </c>
      <c r="E281" s="11">
        <v>0.24977197941279644</v>
      </c>
      <c r="F281" s="11">
        <f t="shared" si="190"/>
        <v>-0.21656103605554422</v>
      </c>
      <c r="G281" s="200">
        <f t="shared" si="188"/>
        <v>1.77778159933486E-2</v>
      </c>
    </row>
    <row r="282" spans="1:7" x14ac:dyDescent="0.2">
      <c r="A282" t="str">
        <f t="shared" si="183"/>
        <v>52 Skilled metal, electrical and electronic trades</v>
      </c>
      <c r="B282" s="11">
        <v>0.65577977385761199</v>
      </c>
      <c r="C282" s="11">
        <v>0.4059969968358475</v>
      </c>
      <c r="D282" s="11">
        <f t="shared" si="184"/>
        <v>-0.24978277702176449</v>
      </c>
      <c r="E282" s="11">
        <v>0.2029334824821101</v>
      </c>
      <c r="F282" s="11">
        <f t="shared" si="190"/>
        <v>-4.684929453965439E-2</v>
      </c>
      <c r="G282" s="200">
        <f t="shared" si="188"/>
        <v>1.8136506753145598E-2</v>
      </c>
    </row>
    <row r="283" spans="1:7" x14ac:dyDescent="0.2">
      <c r="A283" t="str">
        <f t="shared" si="183"/>
        <v>53 Skilled construction and building trades</v>
      </c>
      <c r="B283" s="11">
        <v>0.92416057877997471</v>
      </c>
      <c r="C283" s="11">
        <v>0.19590923467104529</v>
      </c>
      <c r="D283" s="11">
        <f t="shared" si="184"/>
        <v>-0.72825134410892944</v>
      </c>
      <c r="E283" s="11">
        <v>0.18455257569270628</v>
      </c>
      <c r="F283" s="11">
        <f t="shared" ref="F283" si="191">SUM(D283:E283)</f>
        <v>-0.54369876841622311</v>
      </c>
      <c r="G283" s="200">
        <f t="shared" si="188"/>
        <v>1.2211927930315447E-2</v>
      </c>
    </row>
    <row r="284" spans="1:7" x14ac:dyDescent="0.2">
      <c r="A284" t="str">
        <f t="shared" si="183"/>
        <v>54 Textiles, printing and other skilled trades</v>
      </c>
      <c r="B284" s="11">
        <v>0.83352688007724207</v>
      </c>
      <c r="C284" s="11">
        <v>0.32249880922395791</v>
      </c>
      <c r="D284" s="11">
        <f t="shared" si="184"/>
        <v>-0.51102807085328417</v>
      </c>
      <c r="E284" s="11">
        <v>0.1673619129513034</v>
      </c>
      <c r="F284" s="11">
        <f t="shared" ref="F284" si="192">SUM(D284:E284)</f>
        <v>-0.34366615790198074</v>
      </c>
      <c r="G284" s="200">
        <f t="shared" si="188"/>
        <v>1.2273220404207974E-2</v>
      </c>
    </row>
    <row r="285" spans="1:7" x14ac:dyDescent="0.2">
      <c r="A285" t="str">
        <f t="shared" si="183"/>
        <v>61 Caring personal service occupations</v>
      </c>
      <c r="B285" s="11">
        <v>0.30457147759767556</v>
      </c>
      <c r="C285" s="11">
        <v>0.25687490552740128</v>
      </c>
      <c r="D285" s="11">
        <f>C285-B285</f>
        <v>-4.7696572070274279E-2</v>
      </c>
      <c r="E285" s="11">
        <v>9.090737555859435E-2</v>
      </c>
      <c r="F285" s="11">
        <f>SUM(D285:E285)</f>
        <v>4.3210803488320071E-2</v>
      </c>
      <c r="G285" s="200">
        <f t="shared" si="188"/>
        <v>1.7565254023367505E-2</v>
      </c>
    </row>
    <row r="286" spans="1:7" x14ac:dyDescent="0.2">
      <c r="A286" t="str">
        <f t="shared" si="183"/>
        <v>62 Leisure, travel and related personal service occupations</v>
      </c>
      <c r="B286" s="11">
        <v>0.56963040769080731</v>
      </c>
      <c r="C286" s="11">
        <v>0.22560369516752438</v>
      </c>
      <c r="D286" s="11">
        <f t="shared" ref="D286:D292" si="193">C286-B286</f>
        <v>-0.34402671252328293</v>
      </c>
      <c r="E286" s="11">
        <v>0.1242932150892635</v>
      </c>
      <c r="F286" s="11">
        <f t="shared" ref="F286:F287" si="194">SUM(D286:E286)</f>
        <v>-0.21973349743401943</v>
      </c>
      <c r="G286" s="200">
        <f t="shared" si="188"/>
        <v>1.3245228276784538E-2</v>
      </c>
    </row>
    <row r="287" spans="1:7" x14ac:dyDescent="0.2">
      <c r="A287" t="str">
        <f t="shared" si="183"/>
        <v>63 Community and civil enforcement occupations</v>
      </c>
      <c r="B287" s="11">
        <v>3.2961060244476204E-2</v>
      </c>
      <c r="C287" s="11">
        <v>1.311689996101887E-2</v>
      </c>
      <c r="D287" s="11">
        <f t="shared" si="193"/>
        <v>-1.9844160283457334E-2</v>
      </c>
      <c r="E287" s="11">
        <v>5.1080931446234584E-3</v>
      </c>
      <c r="F287" s="11">
        <f t="shared" si="194"/>
        <v>-1.4736067138833875E-2</v>
      </c>
      <c r="G287" s="200">
        <f t="shared" si="188"/>
        <v>9.6514416198389963E-3</v>
      </c>
    </row>
    <row r="288" spans="1:7" x14ac:dyDescent="0.2">
      <c r="A288" t="str">
        <f t="shared" si="183"/>
        <v>71 Sales occupations</v>
      </c>
      <c r="B288" s="11">
        <v>1.8580846081344484</v>
      </c>
      <c r="C288" s="11">
        <v>0.75730985215468039</v>
      </c>
      <c r="D288" s="11">
        <f t="shared" si="193"/>
        <v>-1.100774755979768</v>
      </c>
      <c r="E288" s="11">
        <v>0.34149260667973685</v>
      </c>
      <c r="F288" s="11">
        <f t="shared" ref="F288:F289" si="195">SUM(D288:E288)</f>
        <v>-0.75928214930003124</v>
      </c>
      <c r="G288" s="200">
        <f t="shared" si="188"/>
        <v>1.1311428520336397E-2</v>
      </c>
    </row>
    <row r="289" spans="1:7" x14ac:dyDescent="0.2">
      <c r="A289" t="str">
        <f t="shared" si="183"/>
        <v>72 Customer service occupations</v>
      </c>
      <c r="B289" s="11">
        <v>0.33105586923685182</v>
      </c>
      <c r="C289" s="11">
        <v>0.40115510997414067</v>
      </c>
      <c r="D289" s="11">
        <f t="shared" si="193"/>
        <v>7.0099240737288848E-2</v>
      </c>
      <c r="E289" s="11">
        <v>0.1478200380841373</v>
      </c>
      <c r="F289" s="11">
        <f t="shared" si="195"/>
        <v>0.21791927882142614</v>
      </c>
      <c r="G289" s="200">
        <f t="shared" si="188"/>
        <v>2.4915622636430657E-2</v>
      </c>
    </row>
    <row r="290" spans="1:7" x14ac:dyDescent="0.2">
      <c r="A290" t="str">
        <f t="shared" si="183"/>
        <v>81 Process, plant and machine operatives</v>
      </c>
      <c r="B290" s="11">
        <v>1.5241237249445878</v>
      </c>
      <c r="C290" s="11">
        <v>0.28934677438817158</v>
      </c>
      <c r="D290" s="11">
        <f t="shared" si="193"/>
        <v>-1.2347769505564163</v>
      </c>
      <c r="E290" s="11">
        <v>0.21548497061505575</v>
      </c>
      <c r="F290" s="11">
        <f t="shared" ref="F290:F291" si="196">SUM(D290:E290)</f>
        <v>-1.0192919799413607</v>
      </c>
      <c r="G290" s="200">
        <f t="shared" si="188"/>
        <v>8.8550131785598563E-3</v>
      </c>
    </row>
    <row r="291" spans="1:7" x14ac:dyDescent="0.2">
      <c r="A291" t="str">
        <f t="shared" si="183"/>
        <v>82 Transport and mobile machine drivers and operatives</v>
      </c>
      <c r="B291" s="11">
        <v>1.7886837980681514</v>
      </c>
      <c r="C291" s="11">
        <v>0.91487528856271516</v>
      </c>
      <c r="D291" s="11">
        <f t="shared" si="193"/>
        <v>-0.8738085095054362</v>
      </c>
      <c r="E291" s="11">
        <v>0.608247900106619</v>
      </c>
      <c r="F291" s="11">
        <f t="shared" si="196"/>
        <v>-0.2655606093988172</v>
      </c>
      <c r="G291" s="200">
        <f t="shared" si="188"/>
        <v>1.9705603163177932E-2</v>
      </c>
    </row>
    <row r="292" spans="1:7" x14ac:dyDescent="0.2">
      <c r="A292" t="str">
        <f t="shared" si="183"/>
        <v>91 Elementary trades and related occupations</v>
      </c>
      <c r="B292" s="11">
        <v>1.0920382276615319</v>
      </c>
      <c r="C292" s="11">
        <v>0.43679021598064827</v>
      </c>
      <c r="D292" s="11">
        <f t="shared" si="193"/>
        <v>-0.65524801168088365</v>
      </c>
      <c r="E292" s="11">
        <v>0.21960813342916014</v>
      </c>
      <c r="F292" s="11">
        <f t="shared" ref="F292" si="197">SUM(D292:E292)</f>
        <v>-0.43563987825172351</v>
      </c>
      <c r="G292" s="200">
        <f t="shared" si="188"/>
        <v>1.2290733061705916E-2</v>
      </c>
    </row>
    <row r="293" spans="1:7" x14ac:dyDescent="0.2">
      <c r="A293" t="str">
        <f t="shared" si="183"/>
        <v>92 Elementary administration and service occupations</v>
      </c>
      <c r="B293" s="11">
        <v>4.1346410108353897</v>
      </c>
      <c r="C293" s="11">
        <v>1.7931521542821187</v>
      </c>
      <c r="D293" s="11">
        <f t="shared" ref="D293" si="198">C293-B293</f>
        <v>-2.341488856553271</v>
      </c>
      <c r="E293" s="11">
        <v>0.83329807306923209</v>
      </c>
      <c r="F293" s="11">
        <f t="shared" ref="F293" si="199">SUM(D293:E293)</f>
        <v>-1.5081907834840389</v>
      </c>
      <c r="G293" s="200">
        <f t="shared" ref="G293:G294" si="200">IF(B293&gt;0,(1+(E293/B293))^(1/($C$6-$B$6))-1,0)</f>
        <v>1.2315524146278678E-2</v>
      </c>
    </row>
    <row r="294" spans="1:7" x14ac:dyDescent="0.2">
      <c r="A294" s="24" t="str">
        <f t="shared" si="183"/>
        <v>All occupations</v>
      </c>
      <c r="B294" s="34">
        <f>SUM(B268:B293)</f>
        <v>19.894617189610976</v>
      </c>
      <c r="C294" s="34">
        <f t="shared" ref="C294:F294" si="201">SUM(C268:C293)</f>
        <v>9.9848611757081365</v>
      </c>
      <c r="D294" s="34">
        <f t="shared" si="201"/>
        <v>-9.9097560139028413</v>
      </c>
      <c r="E294" s="34">
        <f t="shared" si="201"/>
        <v>4.9527725474187019</v>
      </c>
      <c r="F294" s="34">
        <f t="shared" si="201"/>
        <v>-4.9569834664841395</v>
      </c>
      <c r="G294" s="234">
        <f t="shared" si="200"/>
        <v>1.4930597802853773E-2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York and North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-4.3088182418479661</v>
      </c>
      <c r="Q7" s="11">
        <f>'Occ T1'!J16</f>
        <v>18.505904853481649</v>
      </c>
    </row>
    <row r="8" spans="1:17" x14ac:dyDescent="0.2">
      <c r="O8" t="str">
        <f>name!E11</f>
        <v>Process, plant and machine operatives</v>
      </c>
      <c r="P8" s="11">
        <f>'Occ T1'!H15</f>
        <v>1.8875251655167027</v>
      </c>
      <c r="Q8" s="11">
        <f>'Occ T1'!J15</f>
        <v>16.643716540438273</v>
      </c>
    </row>
    <row r="9" spans="1:17" x14ac:dyDescent="0.2">
      <c r="O9" t="str">
        <f>name!E10</f>
        <v>Sales and customer service occupations</v>
      </c>
      <c r="P9" s="11">
        <f>'Occ T1'!H14</f>
        <v>0.38463085558541366</v>
      </c>
      <c r="Q9" s="11">
        <f>'Occ T1'!J14</f>
        <v>17.816265553425318</v>
      </c>
    </row>
    <row r="10" spans="1:17" x14ac:dyDescent="0.2">
      <c r="O10" t="str">
        <f>name!E9</f>
        <v>Caring, leisure and other service occupations</v>
      </c>
      <c r="P10" s="11">
        <f>'Occ T1'!H13</f>
        <v>4.9020335478609596</v>
      </c>
      <c r="Q10" s="11">
        <f>'Occ T1'!J13</f>
        <v>29.391884935831467</v>
      </c>
    </row>
    <row r="11" spans="1:17" x14ac:dyDescent="0.2">
      <c r="O11" t="str">
        <f>name!E8</f>
        <v>Skilled trades occupations</v>
      </c>
      <c r="P11" s="11">
        <f>'Occ T1'!H12</f>
        <v>-3.194693560620891</v>
      </c>
      <c r="Q11" s="11">
        <f>'Occ T1'!J12</f>
        <v>14.407814291010872</v>
      </c>
    </row>
    <row r="12" spans="1:17" x14ac:dyDescent="0.2">
      <c r="O12" t="str">
        <f>name!E7</f>
        <v>Administrative and secretarial occupations</v>
      </c>
      <c r="P12" s="11">
        <f>'Occ T1'!H11</f>
        <v>-5.4239580075136828</v>
      </c>
      <c r="Q12" s="11">
        <f>'Occ T1'!J11</f>
        <v>19.910054284517294</v>
      </c>
    </row>
    <row r="13" spans="1:17" x14ac:dyDescent="0.2">
      <c r="O13" t="str">
        <f>name!E6</f>
        <v>Associate professional occupations</v>
      </c>
      <c r="P13" s="11">
        <f>'Occ T1'!H10</f>
        <v>2.2021963762800496</v>
      </c>
      <c r="Q13" s="11">
        <f>'Occ T1'!J10</f>
        <v>26.80169366554474</v>
      </c>
    </row>
    <row r="14" spans="1:17" x14ac:dyDescent="0.2">
      <c r="O14" t="str">
        <f>name!E5</f>
        <v>Professional occupations</v>
      </c>
      <c r="P14" s="11">
        <f>'Occ T1'!H9</f>
        <v>16.111978582909103</v>
      </c>
      <c r="Q14" s="11">
        <f>'Occ T1'!J9</f>
        <v>61.950886218622522</v>
      </c>
    </row>
    <row r="15" spans="1:17" x14ac:dyDescent="0.2">
      <c r="O15" t="str">
        <f>name!E4</f>
        <v>Managers, directors and senior officials</v>
      </c>
      <c r="P15" s="11">
        <f>'Occ T1'!H8</f>
        <v>6.4641052818303493</v>
      </c>
      <c r="Q15" s="11">
        <f>'Occ T1'!J8</f>
        <v>32.397368152730849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York and North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0.37532231344272304</v>
      </c>
      <c r="Q37" s="11">
        <f>'Occ T2'!J8</f>
        <v>15.147016437321476</v>
      </c>
    </row>
    <row r="38" spans="1:17" x14ac:dyDescent="0.2">
      <c r="O38" s="10" t="str">
        <f>name!D5</f>
        <v>12 Other managers and proprietors</v>
      </c>
      <c r="P38" s="11">
        <f>'Occ T2'!H9</f>
        <v>6.0887829683876227</v>
      </c>
      <c r="Q38" s="11">
        <f>'Occ T2'!J9</f>
        <v>17.250351715409366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3.6852984466761427</v>
      </c>
      <c r="Q39" s="11">
        <f>'Occ T2'!J10</f>
        <v>12.470248231005916</v>
      </c>
    </row>
    <row r="40" spans="1:17" x14ac:dyDescent="0.2">
      <c r="O40" s="10" t="str">
        <f>name!D7</f>
        <v>22 Health professionals</v>
      </c>
      <c r="P40" s="11">
        <f>'Occ T2'!H11</f>
        <v>3.217798654922813</v>
      </c>
      <c r="Q40" s="11">
        <f>'Occ T2'!J11</f>
        <v>13.995116128577841</v>
      </c>
    </row>
    <row r="41" spans="1:17" x14ac:dyDescent="0.2">
      <c r="O41" s="10" t="str">
        <f>name!D8</f>
        <v>23 Teaching and other educational professionals</v>
      </c>
      <c r="P41" s="11">
        <f>'Occ T2'!H12</f>
        <v>2.1365409220250378</v>
      </c>
      <c r="Q41" s="11">
        <f>'Occ T2'!J12</f>
        <v>12.763961621146777</v>
      </c>
    </row>
    <row r="42" spans="1:17" x14ac:dyDescent="0.2">
      <c r="O42" s="10" t="str">
        <f>name!D9</f>
        <v>24 Business, media and public service professionals</v>
      </c>
      <c r="P42" s="11">
        <f>'Occ T2'!H13</f>
        <v>7.0723405592851165</v>
      </c>
      <c r="Q42" s="11">
        <f>'Occ T2'!J13</f>
        <v>22.721560237892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-0.54936923278054195</v>
      </c>
      <c r="Q43" s="11">
        <f>'Occ T2'!J14</f>
        <v>2.8079885369557931</v>
      </c>
    </row>
    <row r="44" spans="1:17" x14ac:dyDescent="0.2">
      <c r="O44" s="10" t="str">
        <f>name!D11</f>
        <v>32 Health and social care associate professionals</v>
      </c>
      <c r="P44" s="11">
        <f>'Occ T2'!H15</f>
        <v>0.79693525243759655</v>
      </c>
      <c r="Q44" s="11">
        <f>'Occ T2'!J15</f>
        <v>5.3822280541497358</v>
      </c>
    </row>
    <row r="45" spans="1:17" x14ac:dyDescent="0.2">
      <c r="O45" s="10" t="str">
        <f>name!D12</f>
        <v>33 Protective service occupations</v>
      </c>
      <c r="P45" s="11">
        <f>'Occ T2'!H16</f>
        <v>1.7875543571697596</v>
      </c>
      <c r="Q45" s="11">
        <f>'Occ T2'!J16</f>
        <v>3.8809798972843019</v>
      </c>
    </row>
    <row r="46" spans="1:17" x14ac:dyDescent="0.2">
      <c r="O46" s="10" t="str">
        <f>name!D13</f>
        <v>34 Culture, media and sports occupations</v>
      </c>
      <c r="P46" s="11">
        <f>'Occ T2'!H17</f>
        <v>-1.4927364790777276E-2</v>
      </c>
      <c r="Q46" s="11">
        <f>'Occ T2'!J17</f>
        <v>3.2029628583995793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0.18200336424401442</v>
      </c>
      <c r="Q47" s="11">
        <f>'Occ T2'!J18</f>
        <v>11.527534318755334</v>
      </c>
    </row>
    <row r="48" spans="1:17" x14ac:dyDescent="0.2">
      <c r="O48" s="10" t="str">
        <f>name!D15</f>
        <v>41 Administrative occupations</v>
      </c>
      <c r="P48" s="11">
        <f>'Occ T2'!H19</f>
        <v>-4.2399385475479008</v>
      </c>
      <c r="Q48" s="11">
        <f>'Occ T2'!J19</f>
        <v>15.974541003455624</v>
      </c>
    </row>
    <row r="49" spans="15:17" x14ac:dyDescent="0.2">
      <c r="O49" s="10" t="str">
        <f>name!D16</f>
        <v>42 Secretarial and related occupations</v>
      </c>
      <c r="P49" s="11">
        <f>'Occ T2'!H20</f>
        <v>-1.1840194599657785</v>
      </c>
      <c r="Q49" s="11">
        <f>'Occ T2'!J20</f>
        <v>3.9355132810616738</v>
      </c>
    </row>
    <row r="50" spans="15:17" x14ac:dyDescent="0.2">
      <c r="O50" s="10" t="str">
        <f>name!D17</f>
        <v>51 Skilled agricultural and related trades</v>
      </c>
      <c r="P50" s="11">
        <f>'Occ T2'!H21</f>
        <v>0.61666006488665914</v>
      </c>
      <c r="Q50" s="11">
        <f>'Occ T2'!J21</f>
        <v>4.2782137278273993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-1.2768603074572304</v>
      </c>
      <c r="Q51" s="11">
        <f>'Occ T2'!J22</f>
        <v>3.7706186651619751</v>
      </c>
    </row>
    <row r="52" spans="15:17" x14ac:dyDescent="0.2">
      <c r="O52" s="10" t="str">
        <f>name!D19</f>
        <v>53 Skilled construction and building trades</v>
      </c>
      <c r="P52" s="11">
        <f>'Occ T2'!H23</f>
        <v>-1.7593977251099737</v>
      </c>
      <c r="Q52" s="11">
        <f>'Occ T2'!J23</f>
        <v>3.4574384116510295</v>
      </c>
    </row>
    <row r="53" spans="15:17" x14ac:dyDescent="0.2">
      <c r="O53" s="10" t="str">
        <f>name!D20</f>
        <v>54 Textiles, printing and other skilled trades</v>
      </c>
      <c r="P53" s="11">
        <f>'Occ T2'!H24</f>
        <v>-0.7750955929403478</v>
      </c>
      <c r="Q53" s="11">
        <f>'Occ T2'!J24</f>
        <v>2.9015434863704694</v>
      </c>
    </row>
    <row r="54" spans="15:17" x14ac:dyDescent="0.2">
      <c r="O54" s="10" t="str">
        <f>name!D21</f>
        <v>61 Caring personal service occupations</v>
      </c>
      <c r="P54" s="11">
        <f>'Occ T2'!H25</f>
        <v>5.6931630293592725</v>
      </c>
      <c r="Q54" s="11">
        <f>'Occ T2'!J25</f>
        <v>24.86844186636781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-0.72736108468251714</v>
      </c>
      <c r="Q55" s="11">
        <f>'Occ T2'!J26</f>
        <v>4.3841801850665689</v>
      </c>
    </row>
    <row r="56" spans="15:17" x14ac:dyDescent="0.2">
      <c r="O56" s="10" t="str">
        <f>name!D23</f>
        <v>63 Community and civil enforcement occupations</v>
      </c>
      <c r="P56" s="11">
        <f>'Occ T2'!H27</f>
        <v>-6.3768396815791994E-2</v>
      </c>
      <c r="Q56" s="11">
        <f>'Occ T2'!J27</f>
        <v>0.13926288439709264</v>
      </c>
    </row>
    <row r="57" spans="15:17" x14ac:dyDescent="0.2">
      <c r="O57" s="10" t="str">
        <f>name!D24</f>
        <v>71 Sales occupations</v>
      </c>
      <c r="P57" s="11">
        <f>'Occ T2'!H28</f>
        <v>-3.9276579108791694</v>
      </c>
      <c r="Q57" s="11">
        <f>'Occ T2'!J28</f>
        <v>8.5097269171760033</v>
      </c>
    </row>
    <row r="58" spans="15:17" x14ac:dyDescent="0.2">
      <c r="O58" s="10" t="str">
        <f>name!D25</f>
        <v>72 Customer service occupations</v>
      </c>
      <c r="P58" s="11">
        <f>'Occ T2'!H29</f>
        <v>4.3122887664645884</v>
      </c>
      <c r="Q58" s="11">
        <f>'Occ T2'!J29</f>
        <v>9.3065386362493214</v>
      </c>
    </row>
    <row r="59" spans="15:17" x14ac:dyDescent="0.2">
      <c r="O59" s="10" t="str">
        <f>name!D26</f>
        <v>81 Process, plant and machine operatives</v>
      </c>
      <c r="P59" s="11">
        <f>'Occ T2'!H30</f>
        <v>1.6057401291155031</v>
      </c>
      <c r="Q59" s="11">
        <f>'Occ T2'!J30</f>
        <v>8.3021432099478822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0.28178503640119956</v>
      </c>
      <c r="Q60" s="11">
        <f>'Occ T2'!J31</f>
        <v>8.341573330490391</v>
      </c>
    </row>
    <row r="61" spans="15:17" x14ac:dyDescent="0.2">
      <c r="O61" s="10" t="str">
        <f>name!D28</f>
        <v>91 Elementary trades and related occupations</v>
      </c>
      <c r="P61" s="11">
        <f>'Occ T2'!H32</f>
        <v>-1.9533871654010628</v>
      </c>
      <c r="Q61" s="11">
        <f>'Occ T2'!J32</f>
        <v>0.64293258808060605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-2.355431076446898</v>
      </c>
      <c r="Q62" s="11">
        <f>'Occ T2'!J33</f>
        <v>17.862972265401048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19.025000000000148</v>
      </c>
      <c r="Q64" s="11">
        <f>'Occ T2'!J35</f>
        <v>237.825588495603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York and North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442.73499999999984</v>
      </c>
      <c r="C8" s="305">
        <f>SUM(C9:C17)</f>
        <v>447.64700000000005</v>
      </c>
      <c r="D8" s="305">
        <f>SUM(D9:D17)</f>
        <v>461.75999999999993</v>
      </c>
      <c r="E8" s="304"/>
      <c r="F8" s="305">
        <f>SUM(F9:F17)</f>
        <v>5.569175628076275</v>
      </c>
      <c r="G8" s="305">
        <f>SUM(G9:G17)</f>
        <v>7.5426754397477227</v>
      </c>
      <c r="H8" s="305">
        <f>SUM(H9:H17)</f>
        <v>10.20716287476856</v>
      </c>
      <c r="I8" s="304"/>
      <c r="J8" s="305">
        <f>SUM(J9:J17)</f>
        <v>38.985644824403508</v>
      </c>
      <c r="K8" s="305">
        <f>SUM(K9:K17)</f>
        <v>53.39906830058387</v>
      </c>
      <c r="L8" s="305">
        <f>SUM(L9:L17)</f>
        <v>73.169545474896694</v>
      </c>
      <c r="M8" s="304"/>
      <c r="N8" s="305">
        <f>SUM(N9:N17)</f>
        <v>79.175420964125536</v>
      </c>
      <c r="O8" s="305">
        <f>SUM(O9:O17)</f>
        <v>88.932694119749499</v>
      </c>
      <c r="P8" s="305">
        <f>SUM(P9:P17)</f>
        <v>105.17334230010128</v>
      </c>
      <c r="Q8" s="306"/>
      <c r="R8" s="305">
        <f>SUM(R9:R17)</f>
        <v>21.925537568723922</v>
      </c>
      <c r="S8" s="305">
        <f>SUM(S9:S17)</f>
        <v>23.264162885815708</v>
      </c>
      <c r="T8" s="305">
        <f>SUM(T9:T17)</f>
        <v>26.196425962999111</v>
      </c>
      <c r="U8" s="306"/>
      <c r="V8" s="305">
        <f>SUM(V9:V17)</f>
        <v>21.989939899838404</v>
      </c>
      <c r="W8" s="305">
        <f>SUM(W9:W17)</f>
        <v>24.529760005756167</v>
      </c>
      <c r="X8" s="305">
        <f>SUM(X9:X17)</f>
        <v>28.997365236792493</v>
      </c>
      <c r="Y8" s="306"/>
      <c r="Z8" s="305">
        <f>SUM(Z9:Z17)</f>
        <v>104.00697613535468</v>
      </c>
      <c r="AA8" s="305">
        <f>SUM(AA9:AA17)</f>
        <v>100.9431817489606</v>
      </c>
      <c r="AB8" s="305">
        <f>SUM(AB9:AB17)</f>
        <v>108.4364189669836</v>
      </c>
      <c r="AC8" s="306"/>
      <c r="AD8" s="305">
        <f>SUM(AD9:AD17)</f>
        <v>95.140360696581837</v>
      </c>
      <c r="AE8" s="305">
        <f>SUM(AE9:AE17)</f>
        <v>82.551762977123886</v>
      </c>
      <c r="AF8" s="305">
        <f>SUM(AF9:AF17)</f>
        <v>66.602843944909097</v>
      </c>
      <c r="AG8" s="306"/>
      <c r="AH8" s="305">
        <f>SUM(AH9:AH17)</f>
        <v>56.04732709328475</v>
      </c>
      <c r="AI8" s="305">
        <f>SUM(AI9:AI17)</f>
        <v>50.310767126552854</v>
      </c>
      <c r="AJ8" s="305">
        <f>SUM(AJ9:AJ17)</f>
        <v>32.992034062840936</v>
      </c>
      <c r="AK8" s="306"/>
      <c r="AL8" s="305">
        <f>SUM(AL9:AL17)</f>
        <v>19.894617189610976</v>
      </c>
      <c r="AM8" s="305">
        <f>SUM(AM9:AM17)</f>
        <v>16.172927395709827</v>
      </c>
      <c r="AN8" s="305">
        <f>SUM(AN9:AN17)</f>
        <v>9.9848611757081365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45.582127577787261</v>
      </c>
      <c r="C9" s="304">
        <f t="shared" ref="B9:D17" si="0">SUM(C21,C33,C51,C63,C75,C93)</f>
        <v>46.278336308424315</v>
      </c>
      <c r="D9" s="304">
        <f t="shared" si="0"/>
        <v>52.046232859617568</v>
      </c>
      <c r="E9" s="304"/>
      <c r="F9" s="304">
        <f t="shared" ref="F9:H17" si="1">SUM(F21,F33,F51,F63,F75,F93)</f>
        <v>0.48118444617820455</v>
      </c>
      <c r="G9" s="304">
        <f t="shared" si="1"/>
        <v>0.68428691703918654</v>
      </c>
      <c r="H9" s="304">
        <f t="shared" si="1"/>
        <v>0.98641152664945109</v>
      </c>
      <c r="I9" s="304"/>
      <c r="J9" s="304">
        <f t="shared" ref="J9:L17" si="2">SUM(J21,J33,J51,J63,J75,J93)</f>
        <v>4.3326352620375337</v>
      </c>
      <c r="K9" s="304">
        <f t="shared" si="2"/>
        <v>6.0663066630692342</v>
      </c>
      <c r="L9" s="304">
        <f t="shared" si="2"/>
        <v>8.8810058942348977</v>
      </c>
      <c r="M9" s="304"/>
      <c r="N9" s="304">
        <f t="shared" ref="N9:P17" si="3">SUM(N21,N33,N51,N63,N75,N93)</f>
        <v>10.96266164088803</v>
      </c>
      <c r="O9" s="304">
        <f t="shared" si="3"/>
        <v>12.325723018834342</v>
      </c>
      <c r="P9" s="304">
        <f t="shared" si="3"/>
        <v>15.421038873539828</v>
      </c>
      <c r="Q9" s="306"/>
      <c r="R9" s="304">
        <f t="shared" ref="R9:T9" si="4">SUM(R21,R33,R51,R63,R75,R93)</f>
        <v>2.6220200928063053</v>
      </c>
      <c r="S9" s="304">
        <f t="shared" si="4"/>
        <v>2.8155515555851474</v>
      </c>
      <c r="T9" s="304">
        <f t="shared" si="4"/>
        <v>3.3376824248583952</v>
      </c>
      <c r="U9" s="306"/>
      <c r="V9" s="304">
        <f t="shared" ref="V9:X9" si="5">SUM(V21,V33,V51,V63,V75,V93)</f>
        <v>3.1494575433217036</v>
      </c>
      <c r="W9" s="304">
        <f t="shared" si="5"/>
        <v>3.3626535368785877</v>
      </c>
      <c r="X9" s="304">
        <f t="shared" si="5"/>
        <v>3.9939634686225851</v>
      </c>
      <c r="Y9" s="306"/>
      <c r="Z9" s="304">
        <f t="shared" ref="Z9:AB9" si="6">SUM(Z21,Z33,Z51,Z63,Z75,Z93)</f>
        <v>9.7813637339431558</v>
      </c>
      <c r="AA9" s="304">
        <f t="shared" si="6"/>
        <v>8.5223287135408814</v>
      </c>
      <c r="AB9" s="304">
        <f t="shared" si="6"/>
        <v>9.5635966902087457</v>
      </c>
      <c r="AC9" s="306"/>
      <c r="AD9" s="304">
        <f>SUM(AD21,AD33,AD51,AD63,AD75,AD93)</f>
        <v>7.9427270203880687</v>
      </c>
      <c r="AE9" s="304">
        <f t="shared" ref="AE9:AF9" si="7">SUM(AE21,AE33,AE51,AE63,AE75,AE93)</f>
        <v>6.670527665079347</v>
      </c>
      <c r="AF9" s="304">
        <f t="shared" si="7"/>
        <v>5.5627002880971625</v>
      </c>
      <c r="AG9" s="306"/>
      <c r="AH9" s="304">
        <f t="shared" ref="AH9:AJ9" si="8">SUM(AH21,AH33,AH51,AH63,AH75,AH93)</f>
        <v>5.0873495604931831</v>
      </c>
      <c r="AI9" s="304">
        <f t="shared" si="8"/>
        <v>4.6660226885325224</v>
      </c>
      <c r="AJ9" s="304">
        <f t="shared" si="8"/>
        <v>3.3293097067228503</v>
      </c>
      <c r="AK9" s="306"/>
      <c r="AL9" s="304">
        <f t="shared" ref="AL9:AN9" si="9">SUM(AL21,AL33,AL51,AL63,AL75,AL93)</f>
        <v>1.2227282777310753</v>
      </c>
      <c r="AM9" s="304">
        <f t="shared" si="9"/>
        <v>1.164935549865064</v>
      </c>
      <c r="AN9" s="304">
        <f t="shared" si="9"/>
        <v>0.97052398668364603</v>
      </c>
    </row>
    <row r="10" spans="1:40" x14ac:dyDescent="0.2">
      <c r="A10" s="13" t="str">
        <f>name!E5</f>
        <v>Professional occupations</v>
      </c>
      <c r="B10" s="304">
        <f t="shared" si="0"/>
        <v>87.298890300821043</v>
      </c>
      <c r="C10" s="304">
        <f t="shared" si="0"/>
        <v>93.007982972221441</v>
      </c>
      <c r="D10" s="304">
        <f t="shared" si="0"/>
        <v>103.41086888373019</v>
      </c>
      <c r="E10" s="304"/>
      <c r="F10" s="304">
        <f t="shared" si="1"/>
        <v>4.040240337608684</v>
      </c>
      <c r="G10" s="304">
        <f t="shared" si="1"/>
        <v>5.3245683260269621</v>
      </c>
      <c r="H10" s="304">
        <f t="shared" si="1"/>
        <v>6.9109546588365562</v>
      </c>
      <c r="I10" s="304"/>
      <c r="J10" s="304">
        <f t="shared" si="2"/>
        <v>21.907299275437744</v>
      </c>
      <c r="K10" s="304">
        <f t="shared" si="2"/>
        <v>28.697152450954853</v>
      </c>
      <c r="L10" s="304">
        <f t="shared" si="2"/>
        <v>37.225034760723453</v>
      </c>
      <c r="M10" s="304"/>
      <c r="N10" s="304">
        <f t="shared" si="3"/>
        <v>28.971298866508505</v>
      </c>
      <c r="O10" s="304">
        <f t="shared" si="3"/>
        <v>30.346760051168282</v>
      </c>
      <c r="P10" s="304">
        <f t="shared" si="3"/>
        <v>32.420594194048284</v>
      </c>
      <c r="Q10" s="306"/>
      <c r="R10" s="304">
        <f t="shared" ref="R10:T10" si="10">SUM(R22,R34,R52,R64,R76,R94)</f>
        <v>4.1067160791477999</v>
      </c>
      <c r="S10" s="304">
        <f t="shared" si="10"/>
        <v>3.104367901793375</v>
      </c>
      <c r="T10" s="304">
        <f t="shared" si="10"/>
        <v>2.4644978108856015</v>
      </c>
      <c r="U10" s="306"/>
      <c r="V10" s="304">
        <f t="shared" ref="V10:X10" si="11">SUM(V22,V34,V52,V64,V76,V94)</f>
        <v>4.0114099038884188</v>
      </c>
      <c r="W10" s="304">
        <f t="shared" si="11"/>
        <v>4.1786890274899431</v>
      </c>
      <c r="X10" s="304">
        <f t="shared" si="11"/>
        <v>4.6587215636414232</v>
      </c>
      <c r="Y10" s="306"/>
      <c r="Z10" s="304">
        <f t="shared" ref="Z10:AB10" si="12">SUM(Z22,Z34,Z52,Z64,Z76,Z94)</f>
        <v>11.572932559953287</v>
      </c>
      <c r="AA10" s="304">
        <f t="shared" si="12"/>
        <v>10.671669068521251</v>
      </c>
      <c r="AB10" s="304">
        <f t="shared" si="12"/>
        <v>11.758143877689298</v>
      </c>
      <c r="AC10" s="306"/>
      <c r="AD10" s="304">
        <f t="shared" ref="AD10:AF10" si="13">SUM(AD22,AD34,AD52,AD64,AD76,AD94)</f>
        <v>7.5050685324851871</v>
      </c>
      <c r="AE10" s="304">
        <f t="shared" si="13"/>
        <v>6.0381869995992954</v>
      </c>
      <c r="AF10" s="304">
        <f t="shared" si="13"/>
        <v>4.8297651783751192</v>
      </c>
      <c r="AG10" s="306"/>
      <c r="AH10" s="304">
        <f t="shared" ref="AH10:AJ10" si="14">SUM(AH22,AH34,AH52,AH64,AH76,AH94)</f>
        <v>4.2076178980645835</v>
      </c>
      <c r="AI10" s="304">
        <f t="shared" si="14"/>
        <v>3.6893827558947945</v>
      </c>
      <c r="AJ10" s="304">
        <f t="shared" si="14"/>
        <v>2.4178050818268315</v>
      </c>
      <c r="AK10" s="306"/>
      <c r="AL10" s="304">
        <f t="shared" ref="AL10:AN10" si="15">SUM(AL22,AL34,AL52,AL64,AL76,AL94)</f>
        <v>0.97630684772682319</v>
      </c>
      <c r="AM10" s="304">
        <f t="shared" si="15"/>
        <v>0.95720639077267911</v>
      </c>
      <c r="AN10" s="304">
        <f t="shared" si="15"/>
        <v>0.72535175770360627</v>
      </c>
    </row>
    <row r="11" spans="1:40" x14ac:dyDescent="0.2">
      <c r="A11" s="13" t="str">
        <f>name!E6</f>
        <v>Associate professional occupations</v>
      </c>
      <c r="B11" s="304">
        <f>SUM(B23,B35,B53,B65,B77,B95)</f>
        <v>53.457529025876987</v>
      </c>
      <c r="C11" s="304">
        <f t="shared" si="0"/>
        <v>51.487839041306458</v>
      </c>
      <c r="D11" s="304">
        <f>SUM(D23,D35,D53,D65,D77,D95)</f>
        <v>55.659725402157079</v>
      </c>
      <c r="E11" s="304"/>
      <c r="F11" s="304">
        <f t="shared" si="1"/>
        <v>0.5491874918865447</v>
      </c>
      <c r="G11" s="304">
        <f t="shared" si="1"/>
        <v>0.74484245427208429</v>
      </c>
      <c r="H11" s="304">
        <f t="shared" si="1"/>
        <v>1.0881395318347906</v>
      </c>
      <c r="I11" s="304"/>
      <c r="J11" s="304">
        <f t="shared" si="2"/>
        <v>5.7593616175656877</v>
      </c>
      <c r="K11" s="304">
        <f t="shared" si="2"/>
        <v>7.5677138471943532</v>
      </c>
      <c r="L11" s="304">
        <f t="shared" si="2"/>
        <v>10.55853483976084</v>
      </c>
      <c r="M11" s="304"/>
      <c r="N11" s="304">
        <f t="shared" si="3"/>
        <v>14.005075553609235</v>
      </c>
      <c r="O11" s="304">
        <f t="shared" si="3"/>
        <v>14.722061556832006</v>
      </c>
      <c r="P11" s="304">
        <f t="shared" si="3"/>
        <v>17.059728132643073</v>
      </c>
      <c r="Q11" s="306"/>
      <c r="R11" s="304">
        <f t="shared" ref="R11:T11" si="16">SUM(R23,R35,R53,R65,R77,R95)</f>
        <v>3.7954417401451295</v>
      </c>
      <c r="S11" s="304">
        <f t="shared" si="16"/>
        <v>3.7599657858620845</v>
      </c>
      <c r="T11" s="304">
        <f t="shared" si="16"/>
        <v>4.1239673979810449</v>
      </c>
      <c r="U11" s="306"/>
      <c r="V11" s="304">
        <f t="shared" ref="V11:X11" si="17">SUM(V23,V35,V53,V65,V77,V95)</f>
        <v>3.2858363009366709</v>
      </c>
      <c r="W11" s="304">
        <f t="shared" si="17"/>
        <v>3.2085661225802968</v>
      </c>
      <c r="X11" s="304">
        <f t="shared" si="17"/>
        <v>3.5848598998611663</v>
      </c>
      <c r="Y11" s="306"/>
      <c r="Z11" s="304">
        <f t="shared" ref="Z11:AB11" si="18">SUM(Z23,Z35,Z53,Z65,Z77,Z95)</f>
        <v>11.838956966788345</v>
      </c>
      <c r="AA11" s="304">
        <f t="shared" si="18"/>
        <v>10.166683971501373</v>
      </c>
      <c r="AB11" s="304">
        <f t="shared" si="18"/>
        <v>10.817588683347552</v>
      </c>
      <c r="AC11" s="306"/>
      <c r="AD11" s="304">
        <f t="shared" ref="AD11:AF11" si="19">SUM(AD23,AD35,AD53,AD65,AD77,AD95)</f>
        <v>8.4635281058690914</v>
      </c>
      <c r="AE11" s="304">
        <f t="shared" si="19"/>
        <v>6.5466811328811643</v>
      </c>
      <c r="AF11" s="304">
        <f t="shared" si="19"/>
        <v>5.1371459232442227</v>
      </c>
      <c r="AG11" s="306"/>
      <c r="AH11" s="304">
        <f t="shared" ref="AH11:AJ11" si="20">SUM(AH23,AH35,AH53,AH65,AH77,AH95)</f>
        <v>4.6510187213307432</v>
      </c>
      <c r="AI11" s="304">
        <f t="shared" si="20"/>
        <v>3.8294600319302528</v>
      </c>
      <c r="AJ11" s="304">
        <f t="shared" si="20"/>
        <v>2.5376989538990928</v>
      </c>
      <c r="AK11" s="306"/>
      <c r="AL11" s="304">
        <f t="shared" ref="AL11:AN11" si="21">SUM(AL23,AL35,AL53,AL65,AL77,AL95)</f>
        <v>1.1091225277455441</v>
      </c>
      <c r="AM11" s="304">
        <f t="shared" si="21"/>
        <v>0.94186413825285009</v>
      </c>
      <c r="AN11" s="304">
        <f t="shared" si="21"/>
        <v>0.7520620395852905</v>
      </c>
    </row>
    <row r="12" spans="1:40" x14ac:dyDescent="0.2">
      <c r="A12" s="13" t="str">
        <f>name!E7</f>
        <v>Administrative and secretarial occupations</v>
      </c>
      <c r="B12" s="304">
        <f t="shared" si="0"/>
        <v>54.258285480988988</v>
      </c>
      <c r="C12" s="304">
        <f t="shared" si="0"/>
        <v>51.859982909208568</v>
      </c>
      <c r="D12" s="304">
        <f t="shared" si="0"/>
        <v>48.834327473475241</v>
      </c>
      <c r="E12" s="304"/>
      <c r="F12" s="304">
        <f t="shared" si="1"/>
        <v>0.25825276693614591</v>
      </c>
      <c r="G12" s="304">
        <f t="shared" si="1"/>
        <v>0.38464157566778318</v>
      </c>
      <c r="H12" s="304">
        <f t="shared" si="1"/>
        <v>0.59395639782694598</v>
      </c>
      <c r="I12" s="304"/>
      <c r="J12" s="304">
        <f t="shared" si="2"/>
        <v>2.8376518455474904</v>
      </c>
      <c r="K12" s="304">
        <f t="shared" si="2"/>
        <v>4.2295333740999794</v>
      </c>
      <c r="L12" s="304">
        <f t="shared" si="2"/>
        <v>5.9287988900187285</v>
      </c>
      <c r="M12" s="304"/>
      <c r="N12" s="304">
        <f t="shared" si="3"/>
        <v>9.4246147689771878</v>
      </c>
      <c r="O12" s="304">
        <f t="shared" si="3"/>
        <v>11.119943911057058</v>
      </c>
      <c r="P12" s="304">
        <f t="shared" si="3"/>
        <v>13.721181374637947</v>
      </c>
      <c r="Q12" s="306"/>
      <c r="R12" s="304">
        <f t="shared" ref="R12:T12" si="22">SUM(R24,R36,R54,R66,R78,R96)</f>
        <v>3.4777923699408531</v>
      </c>
      <c r="S12" s="304">
        <f t="shared" si="22"/>
        <v>3.9704852614678128</v>
      </c>
      <c r="T12" s="304">
        <f t="shared" si="22"/>
        <v>4.5258248417099081</v>
      </c>
      <c r="U12" s="306"/>
      <c r="V12" s="304">
        <f t="shared" ref="V12:X12" si="23">SUM(V24,V36,V54,V66,V78,V96)</f>
        <v>3.191482260393534</v>
      </c>
      <c r="W12" s="304">
        <f t="shared" si="23"/>
        <v>3.48753336609645</v>
      </c>
      <c r="X12" s="304">
        <f t="shared" si="23"/>
        <v>3.949610321366916</v>
      </c>
      <c r="Y12" s="306"/>
      <c r="Z12" s="304">
        <f t="shared" ref="Z12:AA12" si="24">SUM(Z24,Z36,Z54,Z66,Z78,Z96)</f>
        <v>13.076473605926699</v>
      </c>
      <c r="AA12" s="304">
        <f t="shared" si="24"/>
        <v>12.147320744036341</v>
      </c>
      <c r="AB12" s="304">
        <f>SUM(AB24,AB36,AB54,AB66,AB78,AB96)</f>
        <v>10.541708211480449</v>
      </c>
      <c r="AC12" s="306"/>
      <c r="AD12" s="304">
        <f t="shared" ref="AD12:AE12" si="25">SUM(AD24,AD36,AD54,AD66,AD78,AD96)</f>
        <v>13.579105410670136</v>
      </c>
      <c r="AE12" s="304">
        <f t="shared" si="25"/>
        <v>10.486759304194546</v>
      </c>
      <c r="AF12" s="304">
        <f>SUM(AF24,AF36,AF54,AF66,AF78,AF96)</f>
        <v>6.6281892788641681</v>
      </c>
      <c r="AG12" s="306"/>
      <c r="AH12" s="304">
        <f t="shared" ref="AH12:AI12" si="26">SUM(AH24,AH36,AH54,AH66,AH78,AH96)</f>
        <v>6.701263877204549</v>
      </c>
      <c r="AI12" s="304">
        <f t="shared" si="26"/>
        <v>4.6071273229347725</v>
      </c>
      <c r="AJ12" s="304">
        <f>SUM(AJ24,AJ36,AJ54,AJ66,AJ78,AJ96)</f>
        <v>1.7799852309819111</v>
      </c>
      <c r="AK12" s="306"/>
      <c r="AL12" s="304">
        <f t="shared" ref="AL12:AM12" si="27">SUM(AL24,AL36,AL54,AL66,AL78,AL96)</f>
        <v>1.7116485753923933</v>
      </c>
      <c r="AM12" s="304">
        <f t="shared" si="27"/>
        <v>1.4266380496538194</v>
      </c>
      <c r="AN12" s="304">
        <f>SUM(AN24,AN36,AN54,AN66,AN78,AN96)</f>
        <v>1.1650729265882724</v>
      </c>
    </row>
    <row r="13" spans="1:40" x14ac:dyDescent="0.2">
      <c r="A13" s="13" t="str">
        <f>name!E8</f>
        <v>Skilled trades occupations</v>
      </c>
      <c r="B13" s="304">
        <f t="shared" si="0"/>
        <v>42.479145150034427</v>
      </c>
      <c r="C13" s="304">
        <f t="shared" si="0"/>
        <v>41.667625318721605</v>
      </c>
      <c r="D13" s="304">
        <f t="shared" si="0"/>
        <v>39.2844515894135</v>
      </c>
      <c r="E13" s="304"/>
      <c r="F13" s="304">
        <f t="shared" si="1"/>
        <v>4.9757617827348402E-2</v>
      </c>
      <c r="G13" s="304">
        <f t="shared" si="1"/>
        <v>7.5409418476918788E-2</v>
      </c>
      <c r="H13" s="304">
        <f t="shared" si="1"/>
        <v>0.10729520356382811</v>
      </c>
      <c r="I13" s="304"/>
      <c r="J13" s="304">
        <f t="shared" si="2"/>
        <v>0.69151999522421481</v>
      </c>
      <c r="K13" s="304">
        <f t="shared" si="2"/>
        <v>1.1119394854505309</v>
      </c>
      <c r="L13" s="304">
        <f t="shared" si="2"/>
        <v>1.6615269968766166</v>
      </c>
      <c r="M13" s="304"/>
      <c r="N13" s="304">
        <f t="shared" si="3"/>
        <v>2.4651365216101961</v>
      </c>
      <c r="O13" s="304">
        <f t="shared" si="3"/>
        <v>3.1621412566610312</v>
      </c>
      <c r="P13" s="304">
        <f t="shared" si="3"/>
        <v>4.1455329110049552</v>
      </c>
      <c r="Q13" s="306"/>
      <c r="R13" s="304">
        <f t="shared" ref="R13:T13" si="28">SUM(R25,R37,R55,R67,R79,R97)</f>
        <v>1.194994851395718</v>
      </c>
      <c r="S13" s="304">
        <f t="shared" si="28"/>
        <v>1.4643451173402959</v>
      </c>
      <c r="T13" s="304">
        <f t="shared" si="28"/>
        <v>1.9296974237822968</v>
      </c>
      <c r="U13" s="306"/>
      <c r="V13" s="304">
        <f t="shared" ref="V13:X13" si="29">SUM(V25,V37,V55,V67,V79,V97)</f>
        <v>2.2079511598093085</v>
      </c>
      <c r="W13" s="304">
        <f t="shared" si="29"/>
        <v>2.6614315685667091</v>
      </c>
      <c r="X13" s="304">
        <f t="shared" si="29"/>
        <v>3.2842610582164413</v>
      </c>
      <c r="Y13" s="306"/>
      <c r="Z13" s="304">
        <f t="shared" ref="Z13:AB13" si="30">SUM(Z25,Z37,Z55,Z67,Z79,Z97)</f>
        <v>14.489332202762521</v>
      </c>
      <c r="AA13" s="304">
        <f t="shared" si="30"/>
        <v>13.556538279854919</v>
      </c>
      <c r="AB13" s="304">
        <f t="shared" si="30"/>
        <v>12.989145239943696</v>
      </c>
      <c r="AC13" s="306"/>
      <c r="AD13" s="304">
        <f t="shared" ref="AD13:AF13" si="31">SUM(AD25,AD37,AD55,AD67,AD79,AD97)</f>
        <v>11.473491999223093</v>
      </c>
      <c r="AE13" s="304">
        <f t="shared" si="31"/>
        <v>10.34904860784728</v>
      </c>
      <c r="AF13" s="304">
        <f t="shared" si="31"/>
        <v>8.7155201506094002</v>
      </c>
      <c r="AG13" s="306"/>
      <c r="AH13" s="304">
        <f t="shared" ref="AH13:AJ13" si="32">SUM(AH25,AH37,AH55,AH67,AH79,AH97)</f>
        <v>6.667940025580803</v>
      </c>
      <c r="AI13" s="304">
        <f t="shared" si="32"/>
        <v>6.5927567208439841</v>
      </c>
      <c r="AJ13" s="304">
        <f t="shared" si="32"/>
        <v>5.1678470362673634</v>
      </c>
      <c r="AK13" s="306"/>
      <c r="AL13" s="304">
        <f t="shared" ref="AL13:AN13" si="33">SUM(AL25,AL37,AL55,AL67,AL79,AL97)</f>
        <v>3.2390207766012216</v>
      </c>
      <c r="AM13" s="304">
        <f t="shared" si="33"/>
        <v>2.6940148636799344</v>
      </c>
      <c r="AN13" s="304">
        <f t="shared" si="33"/>
        <v>1.2836255691489018</v>
      </c>
    </row>
    <row r="14" spans="1:40" x14ac:dyDescent="0.2">
      <c r="A14" s="13" t="str">
        <f>name!E9</f>
        <v>Caring, leisure and other service occupations</v>
      </c>
      <c r="B14" s="304">
        <f t="shared" si="0"/>
        <v>41.888428213423794</v>
      </c>
      <c r="C14" s="304">
        <f t="shared" si="0"/>
        <v>43.607540359942689</v>
      </c>
      <c r="D14" s="304">
        <f t="shared" si="0"/>
        <v>46.790461761284796</v>
      </c>
      <c r="E14" s="304"/>
      <c r="F14" s="304">
        <f t="shared" si="1"/>
        <v>3.2639620228099263E-2</v>
      </c>
      <c r="G14" s="304">
        <f t="shared" si="1"/>
        <v>5.4871105850403938E-2</v>
      </c>
      <c r="H14" s="304">
        <f t="shared" si="1"/>
        <v>8.8083768305442886E-2</v>
      </c>
      <c r="I14" s="304"/>
      <c r="J14" s="304">
        <f t="shared" si="2"/>
        <v>1.168595793452281</v>
      </c>
      <c r="K14" s="304">
        <f t="shared" si="2"/>
        <v>1.9161224157470369</v>
      </c>
      <c r="L14" s="304">
        <f t="shared" si="2"/>
        <v>3.0235865735702041</v>
      </c>
      <c r="M14" s="304"/>
      <c r="N14" s="304">
        <f t="shared" si="3"/>
        <v>4.1523946467526169</v>
      </c>
      <c r="O14" s="304">
        <f t="shared" si="3"/>
        <v>5.2936763078093119</v>
      </c>
      <c r="P14" s="304">
        <f t="shared" si="3"/>
        <v>6.4792309019227918</v>
      </c>
      <c r="Q14" s="306"/>
      <c r="R14" s="304">
        <f>SUM(R26,R38,R56,R68,R80,R98)</f>
        <v>3.1021093816869101</v>
      </c>
      <c r="S14" s="304">
        <f t="shared" ref="S14:T14" si="34">SUM(S26,S38,S56,S68,S80,S98)</f>
        <v>3.5146134065669545</v>
      </c>
      <c r="T14" s="304">
        <f t="shared" si="34"/>
        <v>3.7271797230868904</v>
      </c>
      <c r="U14" s="306"/>
      <c r="V14" s="304">
        <f t="shared" ref="V14:X14" si="35">SUM(V26,V38,V56,V68,V80,V98)</f>
        <v>2.2042099205615644</v>
      </c>
      <c r="W14" s="304">
        <f t="shared" si="35"/>
        <v>2.5804381872568962</v>
      </c>
      <c r="X14" s="304">
        <f t="shared" si="35"/>
        <v>3.0129187000363693</v>
      </c>
      <c r="Y14" s="306"/>
      <c r="Z14" s="304">
        <f t="shared" ref="Z14:AB14" si="36">SUM(Z26,Z38,Z56,Z68,Z80,Z98)</f>
        <v>15.309993498777249</v>
      </c>
      <c r="AA14" s="304">
        <f t="shared" si="36"/>
        <v>16.781762608963671</v>
      </c>
      <c r="AB14" s="304">
        <f t="shared" si="36"/>
        <v>20.202863828050777</v>
      </c>
      <c r="AC14" s="306"/>
      <c r="AD14" s="304">
        <f t="shared" ref="AD14:AF14" si="37">SUM(AD26,AD38,AD56,AD68,AD80,AD98)</f>
        <v>11.833607567005711</v>
      </c>
      <c r="AE14" s="304">
        <f t="shared" si="37"/>
        <v>10.113004141121273</v>
      </c>
      <c r="AF14" s="304">
        <f t="shared" si="37"/>
        <v>7.9379743986768849</v>
      </c>
      <c r="AG14" s="306"/>
      <c r="AH14" s="304">
        <f t="shared" ref="AH14:AJ14" si="38">SUM(AH26,AH38,AH56,AH68,AH80,AH98)</f>
        <v>3.1777148394264074</v>
      </c>
      <c r="AI14" s="304">
        <f t="shared" si="38"/>
        <v>2.6023247100209086</v>
      </c>
      <c r="AJ14" s="304">
        <f t="shared" si="38"/>
        <v>1.8230283669794864</v>
      </c>
      <c r="AK14" s="306"/>
      <c r="AL14" s="304">
        <f t="shared" ref="AL14:AN14" si="39">SUM(AL26,AL38,AL56,AL68,AL80,AL98)</f>
        <v>0.90716294553295884</v>
      </c>
      <c r="AM14" s="304">
        <f t="shared" si="39"/>
        <v>0.75072747660623051</v>
      </c>
      <c r="AN14" s="304">
        <f t="shared" si="39"/>
        <v>0.49559550065594438</v>
      </c>
    </row>
    <row r="15" spans="1:40" x14ac:dyDescent="0.2">
      <c r="A15" s="13" t="str">
        <f>name!E10</f>
        <v>Sales and customer service occupations</v>
      </c>
      <c r="B15" s="304">
        <f t="shared" si="0"/>
        <v>37.965765808197048</v>
      </c>
      <c r="C15" s="304">
        <f t="shared" si="0"/>
        <v>37.851495999600402</v>
      </c>
      <c r="D15" s="304">
        <f t="shared" si="0"/>
        <v>38.350396663782483</v>
      </c>
      <c r="E15" s="304"/>
      <c r="F15" s="304">
        <f t="shared" si="1"/>
        <v>8.4605342517963283E-2</v>
      </c>
      <c r="G15" s="304">
        <f t="shared" si="1"/>
        <v>0.13476748960562615</v>
      </c>
      <c r="H15" s="304">
        <f t="shared" si="1"/>
        <v>0.19121897576893224</v>
      </c>
      <c r="I15" s="304"/>
      <c r="J15" s="304">
        <f t="shared" si="2"/>
        <v>1.0532067894271857</v>
      </c>
      <c r="K15" s="304">
        <f t="shared" si="2"/>
        <v>1.6749928153226288</v>
      </c>
      <c r="L15" s="304">
        <f t="shared" si="2"/>
        <v>2.5227956679155668</v>
      </c>
      <c r="M15" s="304"/>
      <c r="N15" s="304">
        <f t="shared" si="3"/>
        <v>4.4961991256887197</v>
      </c>
      <c r="O15" s="304">
        <f t="shared" si="3"/>
        <v>5.6548105546984253</v>
      </c>
      <c r="P15" s="304">
        <f t="shared" si="3"/>
        <v>7.3081586548365234</v>
      </c>
      <c r="Q15" s="306"/>
      <c r="R15" s="304">
        <f t="shared" ref="R15:T15" si="40">SUM(R27,R39,R57,R69,R81,R99)</f>
        <v>1.4599445388737244</v>
      </c>
      <c r="S15" s="304">
        <f t="shared" si="40"/>
        <v>1.7751271339306205</v>
      </c>
      <c r="T15" s="304">
        <f t="shared" si="40"/>
        <v>2.2080395280139862</v>
      </c>
      <c r="U15" s="306"/>
      <c r="V15" s="304">
        <f t="shared" ref="V15:X15" si="41">SUM(V27,V39,V57,V69,V81,V99)</f>
        <v>1.3643901734618444</v>
      </c>
      <c r="W15" s="304">
        <f t="shared" si="41"/>
        <v>1.6563731133276505</v>
      </c>
      <c r="X15" s="304">
        <f t="shared" si="41"/>
        <v>2.0200674903950344</v>
      </c>
      <c r="Y15" s="306"/>
      <c r="Z15" s="304">
        <f t="shared" ref="Z15:AB15" si="42">SUM(Z27,Z39,Z57,Z69,Z81,Z99)</f>
        <v>11.078187270556679</v>
      </c>
      <c r="AA15" s="304">
        <f t="shared" si="42"/>
        <v>11.252409410335197</v>
      </c>
      <c r="AB15" s="304">
        <f t="shared" si="42"/>
        <v>12.581652765110444</v>
      </c>
      <c r="AC15" s="306"/>
      <c r="AD15" s="304">
        <f t="shared" ref="AD15:AF15" si="43">SUM(AD27,AD39,AD57,AD69,AD81,AD99)</f>
        <v>10.442292778750154</v>
      </c>
      <c r="AE15" s="304">
        <f t="shared" si="43"/>
        <v>9.051489615860552</v>
      </c>
      <c r="AF15" s="304">
        <f t="shared" si="43"/>
        <v>7.4681661741246641</v>
      </c>
      <c r="AG15" s="306"/>
      <c r="AH15" s="304">
        <f t="shared" ref="AH15:AJ15" si="44">SUM(AH27,AH39,AH57,AH69,AH81,AH99)</f>
        <v>5.7977993115494844</v>
      </c>
      <c r="AI15" s="304">
        <f t="shared" si="44"/>
        <v>4.9210726376514291</v>
      </c>
      <c r="AJ15" s="304">
        <f t="shared" si="44"/>
        <v>2.8918324454885145</v>
      </c>
      <c r="AK15" s="306"/>
      <c r="AL15" s="304">
        <f t="shared" ref="AL15:AN15" si="45">SUM(AL27,AL39,AL57,AL69,AL81,AL99)</f>
        <v>2.1891404773712995</v>
      </c>
      <c r="AM15" s="304">
        <f t="shared" si="45"/>
        <v>1.7304532288682699</v>
      </c>
      <c r="AN15" s="304">
        <f t="shared" si="45"/>
        <v>1.1584649621288208</v>
      </c>
    </row>
    <row r="16" spans="1:40" x14ac:dyDescent="0.2">
      <c r="A16" s="13" t="str">
        <f>name!E11</f>
        <v>Process, plant and machine operatives</v>
      </c>
      <c r="B16" s="304">
        <f t="shared" si="0"/>
        <v>29.54944061479101</v>
      </c>
      <c r="C16" s="304">
        <f t="shared" si="0"/>
        <v>32.863666859158585</v>
      </c>
      <c r="D16" s="304">
        <f t="shared" si="0"/>
        <v>31.436965780307663</v>
      </c>
      <c r="E16" s="304"/>
      <c r="F16" s="304">
        <f t="shared" si="1"/>
        <v>4.8626100346650929E-2</v>
      </c>
      <c r="G16" s="304">
        <f t="shared" si="1"/>
        <v>9.7099582651124311E-2</v>
      </c>
      <c r="H16" s="304">
        <f t="shared" si="1"/>
        <v>0.17599566604169437</v>
      </c>
      <c r="I16" s="304"/>
      <c r="J16" s="304">
        <f t="shared" si="2"/>
        <v>0.41813856029427937</v>
      </c>
      <c r="K16" s="304">
        <f t="shared" si="2"/>
        <v>0.77249676820085933</v>
      </c>
      <c r="L16" s="304">
        <f t="shared" si="2"/>
        <v>1.2658231127902626</v>
      </c>
      <c r="M16" s="304"/>
      <c r="N16" s="304">
        <f t="shared" si="3"/>
        <v>1.2465748589455965</v>
      </c>
      <c r="O16" s="304">
        <f t="shared" si="3"/>
        <v>1.834297024344069</v>
      </c>
      <c r="P16" s="304">
        <f t="shared" si="3"/>
        <v>2.8475062466368466</v>
      </c>
      <c r="Q16" s="306"/>
      <c r="R16" s="304">
        <f t="shared" ref="R16:T16" si="46">SUM(R28,R40,R58,R70,R82,R100)</f>
        <v>0.53219486317536502</v>
      </c>
      <c r="S16" s="304">
        <f t="shared" si="46"/>
        <v>0.77557551475861275</v>
      </c>
      <c r="T16" s="304">
        <f t="shared" si="46"/>
        <v>1.0745350385864032</v>
      </c>
      <c r="U16" s="306"/>
      <c r="V16" s="304">
        <f t="shared" ref="V16:X16" si="47">SUM(V28,V40,V58,V70,V82,V100)</f>
        <v>0.95685911482466146</v>
      </c>
      <c r="W16" s="304">
        <f t="shared" si="47"/>
        <v>1.3894446815064889</v>
      </c>
      <c r="X16" s="304">
        <f t="shared" si="47"/>
        <v>1.8912479790689962</v>
      </c>
      <c r="Y16" s="306"/>
      <c r="Z16" s="304">
        <f t="shared" ref="Z16:AB16" si="48">SUM(Z28,Z40,Z58,Z70,Z82,Z100)</f>
        <v>6.887437812538769</v>
      </c>
      <c r="AA16" s="304">
        <f t="shared" si="48"/>
        <v>7.9533746327222925</v>
      </c>
      <c r="AB16" s="304">
        <f t="shared" si="48"/>
        <v>9.0660112296994697</v>
      </c>
      <c r="AC16" s="306"/>
      <c r="AD16" s="304">
        <f t="shared" ref="AD16:AF16" si="49">SUM(AD28,AD40,AD58,AD70,AD82,AD100)</f>
        <v>8.9291654568556904</v>
      </c>
      <c r="AE16" s="304">
        <f t="shared" si="49"/>
        <v>9.7480092391126387</v>
      </c>
      <c r="AF16" s="304">
        <f t="shared" si="49"/>
        <v>8.913049613029159</v>
      </c>
      <c r="AG16" s="306"/>
      <c r="AH16" s="304">
        <f t="shared" ref="AH16:AJ16" si="50">SUM(AH28,AH40,AH58,AH70,AH82,AH100)</f>
        <v>7.2176363247972573</v>
      </c>
      <c r="AI16" s="304">
        <f t="shared" si="50"/>
        <v>7.698697983564486</v>
      </c>
      <c r="AJ16" s="304">
        <f t="shared" si="50"/>
        <v>4.9985748315039498</v>
      </c>
      <c r="AK16" s="306"/>
      <c r="AL16" s="304">
        <f t="shared" ref="AL16:AN16" si="51">SUM(AL28,AL40,AL58,AL70,AL82,AL100)</f>
        <v>3.3128075230127392</v>
      </c>
      <c r="AM16" s="304">
        <f t="shared" si="51"/>
        <v>2.594671432298016</v>
      </c>
      <c r="AN16" s="304">
        <f t="shared" si="51"/>
        <v>1.2042220629508869</v>
      </c>
    </row>
    <row r="17" spans="1:40" x14ac:dyDescent="0.2">
      <c r="A17" s="13" t="str">
        <f>name!E12</f>
        <v>Elementary occupations</v>
      </c>
      <c r="B17" s="304">
        <f t="shared" si="0"/>
        <v>50.255387828079343</v>
      </c>
      <c r="C17" s="304">
        <f t="shared" si="0"/>
        <v>49.022530231416077</v>
      </c>
      <c r="D17" s="304">
        <f t="shared" si="0"/>
        <v>45.946569586231433</v>
      </c>
      <c r="E17" s="304"/>
      <c r="F17" s="304">
        <f t="shared" si="1"/>
        <v>2.4681904546634471E-2</v>
      </c>
      <c r="G17" s="304">
        <f t="shared" si="1"/>
        <v>4.2188570157632305E-2</v>
      </c>
      <c r="H17" s="304">
        <f t="shared" si="1"/>
        <v>6.5107145940916614E-2</v>
      </c>
      <c r="I17" s="304"/>
      <c r="J17" s="304">
        <f t="shared" si="2"/>
        <v>0.81723568541708869</v>
      </c>
      <c r="K17" s="304">
        <f t="shared" si="2"/>
        <v>1.3628104805443864</v>
      </c>
      <c r="L17" s="304">
        <f t="shared" si="2"/>
        <v>2.1024387390061436</v>
      </c>
      <c r="M17" s="304"/>
      <c r="N17" s="304">
        <f t="shared" si="3"/>
        <v>3.4514649811454605</v>
      </c>
      <c r="O17" s="304">
        <f t="shared" si="3"/>
        <v>4.4732804383449682</v>
      </c>
      <c r="P17" s="304">
        <f t="shared" si="3"/>
        <v>5.7703710108310498</v>
      </c>
      <c r="Q17" s="306"/>
      <c r="R17" s="304">
        <f t="shared" ref="R17:T17" si="52">SUM(R29,R41,R59,R71,R83,R101)</f>
        <v>1.6343236515521162</v>
      </c>
      <c r="S17" s="304">
        <f t="shared" si="52"/>
        <v>2.0841312085108035</v>
      </c>
      <c r="T17" s="304">
        <f t="shared" si="52"/>
        <v>2.8050017740945798</v>
      </c>
      <c r="U17" s="306"/>
      <c r="V17" s="304">
        <f t="shared" ref="V17:X17" si="53">SUM(V29,V41,V59,V71,V83,V101)</f>
        <v>1.6183435226407006</v>
      </c>
      <c r="W17" s="304">
        <f t="shared" si="53"/>
        <v>2.0046304020531469</v>
      </c>
      <c r="X17" s="304">
        <f t="shared" si="53"/>
        <v>2.6017147555835609</v>
      </c>
      <c r="Y17" s="306"/>
      <c r="Z17" s="304">
        <f t="shared" ref="Z17:AB17" si="54">SUM(Z29,Z41,Z59,Z71,Z83,Z101)</f>
        <v>9.972298484107986</v>
      </c>
      <c r="AA17" s="304">
        <f t="shared" si="54"/>
        <v>9.891094319484683</v>
      </c>
      <c r="AB17" s="304">
        <f t="shared" si="54"/>
        <v>10.915708441453159</v>
      </c>
      <c r="AC17" s="306"/>
      <c r="AD17" s="304">
        <f t="shared" ref="AD17:AF17" si="55">SUM(AD29,AD41,AD59,AD71,AD83,AD101)</f>
        <v>14.971373825334704</v>
      </c>
      <c r="AE17" s="304">
        <f t="shared" si="55"/>
        <v>13.548056271427798</v>
      </c>
      <c r="AF17" s="304">
        <f t="shared" si="55"/>
        <v>11.410332939888324</v>
      </c>
      <c r="AG17" s="306"/>
      <c r="AH17" s="304">
        <f t="shared" ref="AH17:AJ17" si="56">SUM(AH29,AH41,AH59,AH71,AH83,AH101)</f>
        <v>12.53898653483774</v>
      </c>
      <c r="AI17" s="304">
        <f t="shared" si="56"/>
        <v>11.703922275179698</v>
      </c>
      <c r="AJ17" s="304">
        <f t="shared" si="56"/>
        <v>8.0459524091709369</v>
      </c>
      <c r="AK17" s="306"/>
      <c r="AL17" s="304">
        <f t="shared" ref="AL17:AN17" si="57">SUM(AL29,AL41,AL59,AL71,AL83,AL101)</f>
        <v>5.2266792384969198</v>
      </c>
      <c r="AM17" s="304">
        <f t="shared" si="57"/>
        <v>3.9124162657129666</v>
      </c>
      <c r="AN17" s="304">
        <f t="shared" si="57"/>
        <v>2.229942370262767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9.8580000000000112</v>
      </c>
      <c r="C20" s="305">
        <f>SUM(C21:C29)</f>
        <v>9.99</v>
      </c>
      <c r="D20" s="305">
        <f>SUM(D21:D29)</f>
        <v>10.036999999999995</v>
      </c>
      <c r="E20" s="304"/>
      <c r="F20" s="305">
        <f>SUM(F21:F29)</f>
        <v>6.7672230254101795E-2</v>
      </c>
      <c r="G20" s="305">
        <f>SUM(G21:G29)</f>
        <v>9.4199643511603717E-2</v>
      </c>
      <c r="H20" s="305">
        <f>SUM(H21:H29)</f>
        <v>0.1276253257850708</v>
      </c>
      <c r="I20" s="304"/>
      <c r="J20" s="305">
        <f>SUM(J21:J29)</f>
        <v>0.50839584971984519</v>
      </c>
      <c r="K20" s="305">
        <f>SUM(K21:K29)</f>
        <v>0.72684324973997672</v>
      </c>
      <c r="L20" s="305">
        <f>SUM(L21:L29)</f>
        <v>0.99541521862951521</v>
      </c>
      <c r="M20" s="304"/>
      <c r="N20" s="305">
        <f>SUM(N21:N29)</f>
        <v>1.4830198271192072</v>
      </c>
      <c r="O20" s="305">
        <f>SUM(O21:O29)</f>
        <v>1.7144165894201813</v>
      </c>
      <c r="P20" s="305">
        <f>SUM(P21:P29)</f>
        <v>2.076151813154667</v>
      </c>
      <c r="Q20" s="306"/>
      <c r="R20" s="305">
        <f>SUM(R21:R29)</f>
        <v>0.39698147926335381</v>
      </c>
      <c r="S20" s="305">
        <f>SUM(S21:S29)</f>
        <v>0.45049767702884097</v>
      </c>
      <c r="T20" s="305">
        <f>SUM(T21:T29)</f>
        <v>0.55400713906171628</v>
      </c>
      <c r="U20" s="306"/>
      <c r="V20" s="305">
        <f>SUM(V21:V29)</f>
        <v>0.89473178908836493</v>
      </c>
      <c r="W20" s="305">
        <f>SUM(W21:W29)</f>
        <v>1.0267076836307272</v>
      </c>
      <c r="X20" s="305">
        <f>SUM(X21:X29)</f>
        <v>1.2317192903591994</v>
      </c>
      <c r="Y20" s="306"/>
      <c r="Z20" s="305">
        <f>SUM(Z21:Z29)</f>
        <v>2.2730749317679311</v>
      </c>
      <c r="AA20" s="305">
        <f>SUM(AA21:AA29)</f>
        <v>2.1489558880678983</v>
      </c>
      <c r="AB20" s="305">
        <f>SUM(AB21:AB29)</f>
        <v>2.2074528355803333</v>
      </c>
      <c r="AC20" s="306"/>
      <c r="AD20" s="305">
        <f>SUM(AD21:AD29)</f>
        <v>1.9789885843489303</v>
      </c>
      <c r="AE20" s="305">
        <f>SUM(AE21:AE29)</f>
        <v>1.7445591505819831</v>
      </c>
      <c r="AF20" s="305">
        <f>SUM(AF21:AF29)</f>
        <v>1.4377944149716246</v>
      </c>
      <c r="AG20" s="306"/>
      <c r="AH20" s="305">
        <f>SUM(AH21:AH29)</f>
        <v>1.3260047801531665</v>
      </c>
      <c r="AI20" s="305">
        <f>SUM(AI21:AI29)</f>
        <v>1.2175457145855972</v>
      </c>
      <c r="AJ20" s="305">
        <f>SUM(AJ21:AJ29)</f>
        <v>0.97209673414092801</v>
      </c>
      <c r="AK20" s="306"/>
      <c r="AL20" s="305">
        <f>SUM(AL21:AL29)</f>
        <v>0.92913052828510934</v>
      </c>
      <c r="AM20" s="305">
        <f>SUM(AM21:AM29)</f>
        <v>0.86627440343319129</v>
      </c>
      <c r="AN20" s="305">
        <f>SUM(AN21:AN29)</f>
        <v>0.43473722831694117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0.74622516001052464</v>
      </c>
      <c r="C21" s="304">
        <f t="shared" ref="C21:D21" si="59">SUM(G21,K21,O21,S21,W21,AA21,AE21,AI21,AM21)</f>
        <v>0.78058770576064263</v>
      </c>
      <c r="D21" s="304">
        <f t="shared" si="59"/>
        <v>0.84105927667899083</v>
      </c>
      <c r="E21" s="304"/>
      <c r="F21" s="304">
        <v>1.2415941480953045E-2</v>
      </c>
      <c r="G21" s="304">
        <v>1.7532324707332698E-2</v>
      </c>
      <c r="H21" s="304">
        <v>2.2319068109941848E-2</v>
      </c>
      <c r="I21" s="304"/>
      <c r="J21" s="304">
        <v>9.1202052460419444E-2</v>
      </c>
      <c r="K21" s="304">
        <v>0.12016393135397949</v>
      </c>
      <c r="L21" s="304">
        <v>0.14551047308633713</v>
      </c>
      <c r="M21" s="304"/>
      <c r="N21" s="304">
        <v>0.15418872932208705</v>
      </c>
      <c r="O21" s="304">
        <v>0.16017913929789049</v>
      </c>
      <c r="P21" s="304">
        <v>0.18278082173072266</v>
      </c>
      <c r="Q21" s="306"/>
      <c r="R21" s="304">
        <v>3.5575994938040596E-2</v>
      </c>
      <c r="S21" s="304">
        <v>4.2041258085240264E-2</v>
      </c>
      <c r="T21" s="304">
        <v>4.9260357726275475E-2</v>
      </c>
      <c r="U21" s="306"/>
      <c r="V21" s="304">
        <v>5.8356294987265932E-2</v>
      </c>
      <c r="W21" s="304">
        <v>5.9232108786202678E-2</v>
      </c>
      <c r="X21" s="304">
        <v>6.3748570167345503E-2</v>
      </c>
      <c r="Y21" s="306"/>
      <c r="Z21" s="304">
        <v>0.1603801758458781</v>
      </c>
      <c r="AA21" s="304">
        <v>0.16982937911000612</v>
      </c>
      <c r="AB21" s="304">
        <v>0.20406416629132337</v>
      </c>
      <c r="AC21" s="306"/>
      <c r="AD21" s="304">
        <v>0.12100849026986012</v>
      </c>
      <c r="AE21" s="304">
        <v>0.10733511935124262</v>
      </c>
      <c r="AF21" s="304">
        <v>8.7583216018299229E-2</v>
      </c>
      <c r="AG21" s="306"/>
      <c r="AH21" s="304">
        <v>6.5655698868912205E-2</v>
      </c>
      <c r="AI21" s="304">
        <v>5.6679626281982802E-2</v>
      </c>
      <c r="AJ21" s="304">
        <v>3.5391186843260584E-2</v>
      </c>
      <c r="AK21" s="306"/>
      <c r="AL21" s="304">
        <v>4.7441781837108087E-2</v>
      </c>
      <c r="AM21" s="304">
        <v>4.7594818786765448E-2</v>
      </c>
      <c r="AN21" s="304">
        <v>5.0401416705485008E-2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1.1072945630723434</v>
      </c>
      <c r="C22" s="304">
        <f t="shared" ref="C22:C29" si="61">SUM(G22,K22,O22,S22,W22,AA22,AE22,AI22,AM22)</f>
        <v>1.2451182149680673</v>
      </c>
      <c r="D22" s="304">
        <f t="shared" ref="D22:D29" si="62">SUM(H22,L22,P22,T22,X22,AB22,AF22,AJ22,AN22)</f>
        <v>1.4571210089248823</v>
      </c>
      <c r="E22" s="304"/>
      <c r="F22" s="304">
        <v>3.0721669217181558E-2</v>
      </c>
      <c r="G22" s="304">
        <v>4.4546064664656791E-2</v>
      </c>
      <c r="H22" s="304">
        <v>6.3170154765261374E-2</v>
      </c>
      <c r="I22" s="304"/>
      <c r="J22" s="304">
        <v>0.19797738938545628</v>
      </c>
      <c r="K22" s="304">
        <v>0.29821139339888258</v>
      </c>
      <c r="L22" s="304">
        <v>0.43496853900098664</v>
      </c>
      <c r="M22" s="304"/>
      <c r="N22" s="304">
        <v>0.35779646371620949</v>
      </c>
      <c r="O22" s="304">
        <v>0.39757875395228864</v>
      </c>
      <c r="P22" s="304">
        <v>0.42606043702058921</v>
      </c>
      <c r="Q22" s="306"/>
      <c r="R22" s="304">
        <v>3.6500993970912228E-2</v>
      </c>
      <c r="S22" s="304">
        <v>3.9105766887672193E-2</v>
      </c>
      <c r="T22" s="304">
        <v>4.0107843127215007E-2</v>
      </c>
      <c r="U22" s="306"/>
      <c r="V22" s="304">
        <v>0.12902344537267871</v>
      </c>
      <c r="W22" s="304">
        <v>0.14335990284718159</v>
      </c>
      <c r="X22" s="304">
        <v>0.17145898541738758</v>
      </c>
      <c r="Y22" s="306"/>
      <c r="Z22" s="304">
        <v>0.14904945488113239</v>
      </c>
      <c r="AA22" s="304">
        <v>0.13065861284644731</v>
      </c>
      <c r="AB22" s="304">
        <v>0.13974547335682397</v>
      </c>
      <c r="AC22" s="306"/>
      <c r="AD22" s="304">
        <v>0.11150370033729919</v>
      </c>
      <c r="AE22" s="304">
        <v>0.10056361448660706</v>
      </c>
      <c r="AF22" s="304">
        <v>0.10973462890618466</v>
      </c>
      <c r="AG22" s="306"/>
      <c r="AH22" s="304">
        <v>6.4738852689669432E-2</v>
      </c>
      <c r="AI22" s="304">
        <v>6.1572183330149716E-2</v>
      </c>
      <c r="AJ22" s="304">
        <v>4.9007496502291088E-2</v>
      </c>
      <c r="AK22" s="306"/>
      <c r="AL22" s="304">
        <v>2.9982593501804076E-2</v>
      </c>
      <c r="AM22" s="304">
        <v>2.9521922554181353E-2</v>
      </c>
      <c r="AN22" s="304">
        <v>2.286745082814283E-2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0.75727794860648345</v>
      </c>
      <c r="C23" s="304">
        <f t="shared" si="61"/>
        <v>0.7423003342138238</v>
      </c>
      <c r="D23" s="304">
        <f t="shared" si="62"/>
        <v>0.82526104803541067</v>
      </c>
      <c r="E23" s="304"/>
      <c r="F23" s="304">
        <v>1.1753685415253025E-2</v>
      </c>
      <c r="G23" s="304">
        <v>1.5680458624741742E-2</v>
      </c>
      <c r="H23" s="304">
        <v>2.2387621262133481E-2</v>
      </c>
      <c r="I23" s="304"/>
      <c r="J23" s="304">
        <v>5.5849559075812405E-2</v>
      </c>
      <c r="K23" s="304">
        <v>7.7909208651815234E-2</v>
      </c>
      <c r="L23" s="304">
        <v>0.11151691222233127</v>
      </c>
      <c r="M23" s="304"/>
      <c r="N23" s="304">
        <v>0.18275507969844876</v>
      </c>
      <c r="O23" s="304">
        <v>0.19669269306761258</v>
      </c>
      <c r="P23" s="304">
        <v>0.22206383999683704</v>
      </c>
      <c r="Q23" s="306"/>
      <c r="R23" s="304">
        <v>2.3306770897335342E-2</v>
      </c>
      <c r="S23" s="304">
        <v>2.3352785964722924E-2</v>
      </c>
      <c r="T23" s="304">
        <v>2.6151988205486584E-2</v>
      </c>
      <c r="U23" s="306"/>
      <c r="V23" s="304">
        <v>8.5521744685954498E-2</v>
      </c>
      <c r="W23" s="304">
        <v>9.1042126519936858E-2</v>
      </c>
      <c r="X23" s="304">
        <v>0.11093731720904708</v>
      </c>
      <c r="Y23" s="306"/>
      <c r="Z23" s="304">
        <v>0.21002708731852163</v>
      </c>
      <c r="AA23" s="304">
        <v>0.18147365737025842</v>
      </c>
      <c r="AB23" s="304">
        <v>0.20612377426312986</v>
      </c>
      <c r="AC23" s="306"/>
      <c r="AD23" s="304">
        <v>8.6805740550364718E-2</v>
      </c>
      <c r="AE23" s="304">
        <v>6.2253882435827836E-2</v>
      </c>
      <c r="AF23" s="304">
        <v>5.0689905727689472E-2</v>
      </c>
      <c r="AG23" s="306"/>
      <c r="AH23" s="304">
        <v>6.9384192413291038E-2</v>
      </c>
      <c r="AI23" s="304">
        <v>6.3385760561253751E-2</v>
      </c>
      <c r="AJ23" s="304">
        <v>4.7147915671356261E-2</v>
      </c>
      <c r="AK23" s="306"/>
      <c r="AL23" s="304">
        <v>3.1874088551501929E-2</v>
      </c>
      <c r="AM23" s="304">
        <v>3.0509761017654499E-2</v>
      </c>
      <c r="AN23" s="304">
        <v>2.8241773477399503E-2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1.0124685942273683</v>
      </c>
      <c r="C24" s="304">
        <f t="shared" si="61"/>
        <v>0.98817020273229295</v>
      </c>
      <c r="D24" s="304">
        <f t="shared" si="62"/>
        <v>0.87789844691125229</v>
      </c>
      <c r="E24" s="304"/>
      <c r="F24" s="304">
        <v>2.0644981530976115E-3</v>
      </c>
      <c r="G24" s="304">
        <v>2.6157551436547092E-3</v>
      </c>
      <c r="H24" s="304">
        <v>2.9567117668382915E-3</v>
      </c>
      <c r="I24" s="304"/>
      <c r="J24" s="304">
        <v>4.434000708789898E-2</v>
      </c>
      <c r="K24" s="304">
        <v>6.6682732200313413E-2</v>
      </c>
      <c r="L24" s="304">
        <v>9.1341062549576219E-2</v>
      </c>
      <c r="M24" s="304"/>
      <c r="N24" s="304">
        <v>0.12848006510231164</v>
      </c>
      <c r="O24" s="304">
        <v>0.14218965825957769</v>
      </c>
      <c r="P24" s="304">
        <v>0.15087712673709167</v>
      </c>
      <c r="Q24" s="306"/>
      <c r="R24" s="304">
        <v>2.1908829970727083E-2</v>
      </c>
      <c r="S24" s="304">
        <v>1.9591249229362222E-2</v>
      </c>
      <c r="T24" s="304">
        <v>1.5736682357435732E-2</v>
      </c>
      <c r="U24" s="306"/>
      <c r="V24" s="304">
        <v>9.6778574537320375E-2</v>
      </c>
      <c r="W24" s="304">
        <v>0.1110367831688258</v>
      </c>
      <c r="X24" s="304">
        <v>0.11558441660088829</v>
      </c>
      <c r="Y24" s="306"/>
      <c r="Z24" s="304">
        <v>0.31703285533329112</v>
      </c>
      <c r="AA24" s="304">
        <v>0.32717193677097489</v>
      </c>
      <c r="AB24" s="304">
        <v>0.30093105177024326</v>
      </c>
      <c r="AC24" s="306"/>
      <c r="AD24" s="304">
        <v>0.23348328807675553</v>
      </c>
      <c r="AE24" s="304">
        <v>0.17338596800816033</v>
      </c>
      <c r="AF24" s="304">
        <v>0.10810657934154327</v>
      </c>
      <c r="AG24" s="306"/>
      <c r="AH24" s="304">
        <v>8.6223886332733993E-2</v>
      </c>
      <c r="AI24" s="304">
        <v>5.8281631842760202E-2</v>
      </c>
      <c r="AJ24" s="304">
        <v>2.1745051286649827E-2</v>
      </c>
      <c r="AK24" s="306"/>
      <c r="AL24" s="304">
        <v>8.2156589633232052E-2</v>
      </c>
      <c r="AM24" s="304">
        <v>8.7214488108663613E-2</v>
      </c>
      <c r="AN24" s="304">
        <v>7.0619764500985713E-2</v>
      </c>
    </row>
    <row r="25" spans="1:40" x14ac:dyDescent="0.2">
      <c r="A25" s="13" t="str">
        <f t="shared" si="58"/>
        <v>Skilled trades occupations</v>
      </c>
      <c r="B25" s="304">
        <f t="shared" si="60"/>
        <v>3.9119436511423822</v>
      </c>
      <c r="C25" s="304">
        <f t="shared" si="61"/>
        <v>3.9152370092714341</v>
      </c>
      <c r="D25" s="304">
        <f t="shared" si="62"/>
        <v>3.7817777646678326</v>
      </c>
      <c r="E25" s="304"/>
      <c r="F25" s="304">
        <v>7.3899224309566117E-3</v>
      </c>
      <c r="G25" s="304">
        <v>9.1345336355258232E-3</v>
      </c>
      <c r="H25" s="304">
        <v>1.0416017439566256E-2</v>
      </c>
      <c r="I25" s="304"/>
      <c r="J25" s="304">
        <v>6.7721584513817407E-2</v>
      </c>
      <c r="K25" s="304">
        <v>8.8644692391233751E-2</v>
      </c>
      <c r="L25" s="304">
        <v>0.11665440432888731</v>
      </c>
      <c r="M25" s="304"/>
      <c r="N25" s="304">
        <v>0.48512327777654352</v>
      </c>
      <c r="O25" s="304">
        <v>0.60166020667133313</v>
      </c>
      <c r="P25" s="304">
        <v>0.81489533405934245</v>
      </c>
      <c r="Q25" s="306"/>
      <c r="R25" s="304">
        <v>0.18481537056313885</v>
      </c>
      <c r="S25" s="304">
        <v>0.22457699091210617</v>
      </c>
      <c r="T25" s="304">
        <v>0.30351481456671447</v>
      </c>
      <c r="U25" s="306"/>
      <c r="V25" s="304">
        <v>0.38088687596034204</v>
      </c>
      <c r="W25" s="304">
        <v>0.44706685042469102</v>
      </c>
      <c r="X25" s="304">
        <v>0.56727392215096972</v>
      </c>
      <c r="Y25" s="306"/>
      <c r="Z25" s="304">
        <v>0.78760681019280376</v>
      </c>
      <c r="AA25" s="304">
        <v>0.68959778911061431</v>
      </c>
      <c r="AB25" s="304">
        <v>0.64322504044205875</v>
      </c>
      <c r="AC25" s="306"/>
      <c r="AD25" s="304">
        <v>0.84160503474453563</v>
      </c>
      <c r="AE25" s="304">
        <v>0.7536168331480283</v>
      </c>
      <c r="AF25" s="304">
        <v>0.62000889044023033</v>
      </c>
      <c r="AG25" s="306"/>
      <c r="AH25" s="304">
        <v>0.62594767590288636</v>
      </c>
      <c r="AI25" s="304">
        <v>0.6232081830021623</v>
      </c>
      <c r="AJ25" s="304">
        <v>0.5509051425413567</v>
      </c>
      <c r="AK25" s="306"/>
      <c r="AL25" s="304">
        <v>0.53084709905735805</v>
      </c>
      <c r="AM25" s="304">
        <v>0.47773092997573924</v>
      </c>
      <c r="AN25" s="304">
        <v>0.15488419869870673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0.20679730798143806</v>
      </c>
      <c r="C26" s="304">
        <f t="shared" si="61"/>
        <v>0.19763789620470987</v>
      </c>
      <c r="D26" s="304">
        <f t="shared" si="62"/>
        <v>0.1981884868146786</v>
      </c>
      <c r="E26" s="304"/>
      <c r="F26" s="304">
        <v>7.8096832672548146E-4</v>
      </c>
      <c r="G26" s="304">
        <v>1.0027614416131571E-3</v>
      </c>
      <c r="H26" s="304">
        <v>1.277137673423954E-3</v>
      </c>
      <c r="I26" s="304"/>
      <c r="J26" s="304">
        <v>7.5894491318802817E-3</v>
      </c>
      <c r="K26" s="304">
        <v>1.0491247310571241E-2</v>
      </c>
      <c r="L26" s="304">
        <v>1.3459538231756107E-2</v>
      </c>
      <c r="M26" s="304"/>
      <c r="N26" s="304">
        <v>2.6621298198791693E-2</v>
      </c>
      <c r="O26" s="304">
        <v>2.164870420951619E-2</v>
      </c>
      <c r="P26" s="304">
        <v>1.9406351368039792E-2</v>
      </c>
      <c r="Q26" s="306"/>
      <c r="R26" s="304">
        <v>1.3779827762948822E-2</v>
      </c>
      <c r="S26" s="304">
        <v>1.4721630337007364E-2</v>
      </c>
      <c r="T26" s="304">
        <v>1.8224967448391468E-2</v>
      </c>
      <c r="U26" s="306"/>
      <c r="V26" s="304">
        <v>7.8618685134401456E-3</v>
      </c>
      <c r="W26" s="304">
        <v>6.2423361973579072E-3</v>
      </c>
      <c r="X26" s="304">
        <v>5.8310384466021695E-3</v>
      </c>
      <c r="Y26" s="306"/>
      <c r="Z26" s="304">
        <v>2.4956827213475478E-2</v>
      </c>
      <c r="AA26" s="304">
        <v>2.2015966320177799E-2</v>
      </c>
      <c r="AB26" s="304">
        <v>2.6199801293094578E-2</v>
      </c>
      <c r="AC26" s="306"/>
      <c r="AD26" s="304">
        <v>2.6264373763188891E-2</v>
      </c>
      <c r="AE26" s="304">
        <v>1.2333292912512988E-2</v>
      </c>
      <c r="AF26" s="304">
        <v>8.2753564452598509E-3</v>
      </c>
      <c r="AG26" s="306"/>
      <c r="AH26" s="304">
        <v>7.3907193394393833E-2</v>
      </c>
      <c r="AI26" s="304">
        <v>8.3451017860217816E-2</v>
      </c>
      <c r="AJ26" s="304">
        <v>9.0610472346833823E-2</v>
      </c>
      <c r="AK26" s="306"/>
      <c r="AL26" s="304">
        <v>2.5035501676593432E-2</v>
      </c>
      <c r="AM26" s="304">
        <v>2.5730939615735377E-2</v>
      </c>
      <c r="AN26" s="304">
        <v>1.4903823561276834E-2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0.44074136078393039</v>
      </c>
      <c r="C27" s="304">
        <f t="shared" si="61"/>
        <v>0.46750196235598951</v>
      </c>
      <c r="D27" s="304">
        <f t="shared" si="62"/>
        <v>0.48635176533975188</v>
      </c>
      <c r="E27" s="304"/>
      <c r="F27" s="304">
        <v>2.3377763144388679E-3</v>
      </c>
      <c r="G27" s="304">
        <v>3.2585992850055691E-3</v>
      </c>
      <c r="H27" s="304">
        <v>4.3948131902964054E-3</v>
      </c>
      <c r="I27" s="304"/>
      <c r="J27" s="304">
        <v>1.6992078530272778E-2</v>
      </c>
      <c r="K27" s="304">
        <v>2.631750074331855E-2</v>
      </c>
      <c r="L27" s="304">
        <v>3.3251661602261062E-2</v>
      </c>
      <c r="M27" s="304"/>
      <c r="N27" s="304">
        <v>4.6232233646037596E-2</v>
      </c>
      <c r="O27" s="304">
        <v>5.797757748084828E-2</v>
      </c>
      <c r="P27" s="304">
        <v>7.6023950938383225E-2</v>
      </c>
      <c r="Q27" s="306"/>
      <c r="R27" s="304">
        <v>4.0925749334285215E-2</v>
      </c>
      <c r="S27" s="304">
        <v>4.5742563288890495E-2</v>
      </c>
      <c r="T27" s="304">
        <v>5.3638154104062745E-2</v>
      </c>
      <c r="U27" s="306"/>
      <c r="V27" s="304">
        <v>2.9690366779092082E-2</v>
      </c>
      <c r="W27" s="304">
        <v>3.3876965212583453E-2</v>
      </c>
      <c r="X27" s="304">
        <v>3.373241465332822E-2</v>
      </c>
      <c r="Y27" s="306"/>
      <c r="Z27" s="304">
        <v>0.11840539145895849</v>
      </c>
      <c r="AA27" s="304">
        <v>0.12619646327525166</v>
      </c>
      <c r="AB27" s="304">
        <v>0.14553245147705018</v>
      </c>
      <c r="AC27" s="306"/>
      <c r="AD27" s="304">
        <v>9.5318613379671985E-2</v>
      </c>
      <c r="AE27" s="304">
        <v>9.8594249569065165E-2</v>
      </c>
      <c r="AF27" s="304">
        <v>9.314308587443472E-2</v>
      </c>
      <c r="AG27" s="306"/>
      <c r="AH27" s="304">
        <v>7.0091204143282293E-2</v>
      </c>
      <c r="AI27" s="304">
        <v>5.7218509030533556E-2</v>
      </c>
      <c r="AJ27" s="304">
        <v>3.2868616779047045E-2</v>
      </c>
      <c r="AK27" s="306"/>
      <c r="AL27" s="304">
        <v>2.0747947197891019E-2</v>
      </c>
      <c r="AM27" s="304">
        <v>1.8319534470492768E-2</v>
      </c>
      <c r="AN27" s="304">
        <v>1.3766616720888223E-2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0.77573076236262073</v>
      </c>
      <c r="C28" s="304">
        <f t="shared" si="61"/>
        <v>0.86068134002183838</v>
      </c>
      <c r="D28" s="304">
        <f t="shared" si="62"/>
        <v>0.86711640236958543</v>
      </c>
      <c r="E28" s="304"/>
      <c r="F28" s="304">
        <v>1.9126333912298103E-4</v>
      </c>
      <c r="G28" s="304">
        <v>4.0583652188156961E-4</v>
      </c>
      <c r="H28" s="304">
        <v>6.8002834595525842E-4</v>
      </c>
      <c r="I28" s="304"/>
      <c r="J28" s="304">
        <v>7.9431357777544724E-3</v>
      </c>
      <c r="K28" s="304">
        <v>1.2785990583562843E-2</v>
      </c>
      <c r="L28" s="304">
        <v>1.7903338738670539E-2</v>
      </c>
      <c r="M28" s="304"/>
      <c r="N28" s="304">
        <v>4.3380889199672805E-2</v>
      </c>
      <c r="O28" s="304">
        <v>7.0134787808780491E-2</v>
      </c>
      <c r="P28" s="304">
        <v>0.10956341917928573</v>
      </c>
      <c r="Q28" s="306"/>
      <c r="R28" s="304">
        <v>9.8707656997200268E-3</v>
      </c>
      <c r="S28" s="304">
        <v>1.4956274658328418E-2</v>
      </c>
      <c r="T28" s="304">
        <v>2.0482837188074476E-2</v>
      </c>
      <c r="U28" s="306"/>
      <c r="V28" s="304">
        <v>2.9541651272927193E-2</v>
      </c>
      <c r="W28" s="304">
        <v>4.2572078090949622E-2</v>
      </c>
      <c r="X28" s="304">
        <v>5.4776938637927049E-2</v>
      </c>
      <c r="Y28" s="306"/>
      <c r="Z28" s="304">
        <v>0.23038188863913273</v>
      </c>
      <c r="AA28" s="304">
        <v>0.2511086959060756</v>
      </c>
      <c r="AB28" s="304">
        <v>0.28632000012952119</v>
      </c>
      <c r="AC28" s="306"/>
      <c r="AD28" s="304">
        <v>0.23357824662939522</v>
      </c>
      <c r="AE28" s="304">
        <v>0.25124173845240555</v>
      </c>
      <c r="AF28" s="304">
        <v>0.23191939206244144</v>
      </c>
      <c r="AG28" s="306"/>
      <c r="AH28" s="304">
        <v>0.12650813882134976</v>
      </c>
      <c r="AI28" s="304">
        <v>0.11151905049872793</v>
      </c>
      <c r="AJ28" s="304">
        <v>7.7567150121478551E-2</v>
      </c>
      <c r="AK28" s="306"/>
      <c r="AL28" s="304">
        <v>9.433478298354557E-2</v>
      </c>
      <c r="AM28" s="304">
        <v>0.10595688750112627</v>
      </c>
      <c r="AN28" s="304">
        <v>6.7903297966231249E-2</v>
      </c>
    </row>
    <row r="29" spans="1:40" x14ac:dyDescent="0.2">
      <c r="A29" s="13" t="str">
        <f t="shared" si="58"/>
        <v>Elementary occupations</v>
      </c>
      <c r="B29" s="304">
        <f t="shared" si="60"/>
        <v>0.89952065181291918</v>
      </c>
      <c r="C29" s="304">
        <f t="shared" si="61"/>
        <v>0.79276533447120145</v>
      </c>
      <c r="D29" s="304">
        <f t="shared" si="62"/>
        <v>0.70222580025761072</v>
      </c>
      <c r="E29" s="304"/>
      <c r="F29" s="304">
        <v>1.6505576372618973E-5</v>
      </c>
      <c r="G29" s="304">
        <v>2.3309487191650134E-5</v>
      </c>
      <c r="H29" s="304">
        <v>2.3773231653916326E-5</v>
      </c>
      <c r="I29" s="304"/>
      <c r="J29" s="304">
        <v>1.8780593756533133E-2</v>
      </c>
      <c r="K29" s="304">
        <v>2.5636553106299559E-2</v>
      </c>
      <c r="L29" s="304">
        <v>3.0809288868708838E-2</v>
      </c>
      <c r="M29" s="304"/>
      <c r="N29" s="304">
        <v>5.8441790459104657E-2</v>
      </c>
      <c r="O29" s="304">
        <v>6.6355068672334053E-2</v>
      </c>
      <c r="P29" s="304">
        <v>7.4480532124375068E-2</v>
      </c>
      <c r="Q29" s="306"/>
      <c r="R29" s="304">
        <v>3.0297176126245638E-2</v>
      </c>
      <c r="S29" s="304">
        <v>2.6409157665510875E-2</v>
      </c>
      <c r="T29" s="304">
        <v>2.6889494338060458E-2</v>
      </c>
      <c r="U29" s="306"/>
      <c r="V29" s="304">
        <v>7.7070966979343861E-2</v>
      </c>
      <c r="W29" s="304">
        <v>9.2278532382998255E-2</v>
      </c>
      <c r="X29" s="304">
        <v>0.10837568707570351</v>
      </c>
      <c r="Y29" s="306"/>
      <c r="Z29" s="304">
        <v>0.27523444088473742</v>
      </c>
      <c r="AA29" s="304">
        <v>0.25090338735809226</v>
      </c>
      <c r="AB29" s="304">
        <v>0.25531107655708812</v>
      </c>
      <c r="AC29" s="306"/>
      <c r="AD29" s="304">
        <v>0.229421096597859</v>
      </c>
      <c r="AE29" s="304">
        <v>0.18523445221813317</v>
      </c>
      <c r="AF29" s="304">
        <v>0.12833336015554161</v>
      </c>
      <c r="AG29" s="306"/>
      <c r="AH29" s="304">
        <v>0.14354793758664761</v>
      </c>
      <c r="AI29" s="304">
        <v>0.10222975217780894</v>
      </c>
      <c r="AJ29" s="304">
        <v>6.6853702048654193E-2</v>
      </c>
      <c r="AK29" s="306"/>
      <c r="AL29" s="304">
        <v>6.6710143846075251E-2</v>
      </c>
      <c r="AM29" s="304">
        <v>4.3695121402832736E-2</v>
      </c>
      <c r="AN29" s="304">
        <v>1.1148885857825053E-2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40.725999999999999</v>
      </c>
      <c r="C32" s="305">
        <f>SUM(C33:C41)</f>
        <v>38.64599999999993</v>
      </c>
      <c r="D32" s="305">
        <f>SUM(D33:D41)</f>
        <v>34.083000000000027</v>
      </c>
      <c r="E32" s="304"/>
      <c r="F32" s="305">
        <f>SUM(F33:F41)</f>
        <v>0.26495373495380237</v>
      </c>
      <c r="G32" s="305">
        <f>SUM(G33:G41)</f>
        <v>0.35840342683391818</v>
      </c>
      <c r="H32" s="305">
        <f>SUM(H33:H41)</f>
        <v>0.43085593034783776</v>
      </c>
      <c r="I32" s="304"/>
      <c r="J32" s="305">
        <f>SUM(J33:J41)</f>
        <v>1.7911068925506162</v>
      </c>
      <c r="K32" s="305">
        <f>SUM(K33:K41)</f>
        <v>2.4955588631585215</v>
      </c>
      <c r="L32" s="305">
        <f>SUM(L33:L41)</f>
        <v>3.1916153127887639</v>
      </c>
      <c r="M32" s="304"/>
      <c r="N32" s="305">
        <f>SUM(N33:N41)</f>
        <v>4.9011701739678077</v>
      </c>
      <c r="O32" s="305">
        <f>SUM(O33:O41)</f>
        <v>5.4034814396510926</v>
      </c>
      <c r="P32" s="305">
        <f>SUM(P33:P41)</f>
        <v>5.7459329875257064</v>
      </c>
      <c r="Q32" s="306"/>
      <c r="R32" s="305">
        <f>SUM(R33:R41)</f>
        <v>1.4911419928711902</v>
      </c>
      <c r="S32" s="305">
        <f>SUM(S33:S41)</f>
        <v>1.6930031875021778</v>
      </c>
      <c r="T32" s="305">
        <f>SUM(T33:T41)</f>
        <v>1.8615856290014439</v>
      </c>
      <c r="U32" s="306"/>
      <c r="V32" s="305">
        <f>SUM(V33:V41)</f>
        <v>2.76358809393296</v>
      </c>
      <c r="W32" s="305">
        <f>SUM(W33:W41)</f>
        <v>3.0296535159289895</v>
      </c>
      <c r="X32" s="305">
        <f>SUM(X33:X41)</f>
        <v>3.1830171475740299</v>
      </c>
      <c r="Y32" s="306"/>
      <c r="Z32" s="305">
        <f>SUM(Z33:Z41)</f>
        <v>10.61446346155218</v>
      </c>
      <c r="AA32" s="305">
        <f>SUM(AA33:AA41)</f>
        <v>9.8645902535679753</v>
      </c>
      <c r="AB32" s="305">
        <f>SUM(AB33:AB41)</f>
        <v>9.4245537921808022</v>
      </c>
      <c r="AC32" s="306"/>
      <c r="AD32" s="305">
        <f>SUM(AD33:AD41)</f>
        <v>9.2789099661821517</v>
      </c>
      <c r="AE32" s="305">
        <f>SUM(AE33:AE41)</f>
        <v>7.8851450932497134</v>
      </c>
      <c r="AF32" s="305">
        <f>SUM(AF33:AF41)</f>
        <v>5.6885754728827207</v>
      </c>
      <c r="AG32" s="306"/>
      <c r="AH32" s="305">
        <f>SUM(AH33:AH41)</f>
        <v>6.9663458576563135</v>
      </c>
      <c r="AI32" s="305">
        <f>SUM(AI33:AI41)</f>
        <v>6.1724844019344722</v>
      </c>
      <c r="AJ32" s="305">
        <f>SUM(AJ33:AJ41)</f>
        <v>3.6508583440636744</v>
      </c>
      <c r="AK32" s="306"/>
      <c r="AL32" s="305">
        <f>SUM(AL33:AL41)</f>
        <v>2.6543198263329728</v>
      </c>
      <c r="AM32" s="305">
        <f>SUM(AM33:AM41)</f>
        <v>1.7436798181730679</v>
      </c>
      <c r="AN32" s="305">
        <f>SUM(AN33:AN41)</f>
        <v>0.90600538363505245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4.812803952680742</v>
      </c>
      <c r="C33" s="304">
        <f t="shared" ref="C33:C41" si="64">SUM(G33,K33,O33,S33,W33,AA33,AE33,AI33,AM33)</f>
        <v>4.4603410991673851</v>
      </c>
      <c r="D33" s="304">
        <f t="shared" ref="D33:D40" si="65">SUM(H33,L33,P33,T33,X33,AB33,AF33,AJ33,AN33)</f>
        <v>4.2497532689798696</v>
      </c>
      <c r="E33" s="304"/>
      <c r="F33" s="304">
        <v>4.0107345538361767E-2</v>
      </c>
      <c r="G33" s="304">
        <v>4.8622800566734785E-2</v>
      </c>
      <c r="H33" s="304">
        <v>5.3818482073531529E-2</v>
      </c>
      <c r="I33" s="304"/>
      <c r="J33" s="304">
        <v>0.38938483348513508</v>
      </c>
      <c r="K33" s="304">
        <v>0.49784758098193166</v>
      </c>
      <c r="L33" s="304">
        <v>0.57577680884423443</v>
      </c>
      <c r="M33" s="304"/>
      <c r="N33" s="304">
        <v>1.2411066399019581</v>
      </c>
      <c r="O33" s="304">
        <v>1.2926382850927751</v>
      </c>
      <c r="P33" s="304">
        <v>1.3361348062953093</v>
      </c>
      <c r="Q33" s="306"/>
      <c r="R33" s="304">
        <v>0.32307172898144992</v>
      </c>
      <c r="S33" s="304">
        <v>0.33594725884808319</v>
      </c>
      <c r="T33" s="304">
        <v>0.35094295255803204</v>
      </c>
      <c r="U33" s="306"/>
      <c r="V33" s="304">
        <v>0.5338667995969606</v>
      </c>
      <c r="W33" s="304">
        <v>0.53344756415506933</v>
      </c>
      <c r="X33" s="304">
        <v>0.55226228123902177</v>
      </c>
      <c r="Y33" s="306"/>
      <c r="Z33" s="304">
        <v>1.0329488412872176</v>
      </c>
      <c r="AA33" s="304">
        <v>0.81127906238637337</v>
      </c>
      <c r="AB33" s="304">
        <v>0.73122673571698216</v>
      </c>
      <c r="AC33" s="306"/>
      <c r="AD33" s="304">
        <v>0.76777229784011947</v>
      </c>
      <c r="AE33" s="304">
        <v>0.56059315263960152</v>
      </c>
      <c r="AF33" s="304">
        <v>0.39904466720436688</v>
      </c>
      <c r="AG33" s="306"/>
      <c r="AH33" s="304">
        <v>0.38556071472835934</v>
      </c>
      <c r="AI33" s="304">
        <v>0.29656847527986102</v>
      </c>
      <c r="AJ33" s="304">
        <v>0.18409899796593385</v>
      </c>
      <c r="AK33" s="306"/>
      <c r="AL33" s="304">
        <v>9.8984751321180536E-2</v>
      </c>
      <c r="AM33" s="304">
        <v>8.3396919216955773E-2</v>
      </c>
      <c r="AN33" s="304">
        <v>6.6447537082457472E-2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5.2606871012664405</v>
      </c>
      <c r="C34" s="304">
        <f t="shared" si="64"/>
        <v>5.4630703204119566</v>
      </c>
      <c r="D34" s="304">
        <f t="shared" si="65"/>
        <v>5.5790701296941316</v>
      </c>
      <c r="E34" s="304"/>
      <c r="F34" s="304">
        <v>0.15941300225621052</v>
      </c>
      <c r="G34" s="304">
        <v>0.22163175755269202</v>
      </c>
      <c r="H34" s="304">
        <v>0.26232634725891663</v>
      </c>
      <c r="I34" s="304"/>
      <c r="J34" s="304">
        <v>0.60047567584114547</v>
      </c>
      <c r="K34" s="304">
        <v>0.84219977411269187</v>
      </c>
      <c r="L34" s="304">
        <v>1.0468457685297738</v>
      </c>
      <c r="M34" s="304"/>
      <c r="N34" s="304">
        <v>1.3304442894663797</v>
      </c>
      <c r="O34" s="304">
        <v>1.4545639735408749</v>
      </c>
      <c r="P34" s="304">
        <v>1.5153753539984283</v>
      </c>
      <c r="Q34" s="306"/>
      <c r="R34" s="304">
        <v>0.19102970834357405</v>
      </c>
      <c r="S34" s="304">
        <v>0.21088148463823056</v>
      </c>
      <c r="T34" s="304">
        <v>0.22153778603960439</v>
      </c>
      <c r="U34" s="306"/>
      <c r="V34" s="304">
        <v>0.66702080763703697</v>
      </c>
      <c r="W34" s="304">
        <v>0.72042173288901468</v>
      </c>
      <c r="X34" s="304">
        <v>0.75664401209924959</v>
      </c>
      <c r="Y34" s="306"/>
      <c r="Z34" s="304">
        <v>1.3276283626712975</v>
      </c>
      <c r="AA34" s="304">
        <v>1.1895685768327426</v>
      </c>
      <c r="AB34" s="304">
        <v>1.168019116917971</v>
      </c>
      <c r="AC34" s="306"/>
      <c r="AD34" s="304">
        <v>0.53952151934010961</v>
      </c>
      <c r="AE34" s="304">
        <v>0.40490210737289017</v>
      </c>
      <c r="AF34" s="304">
        <v>0.27075471016548125</v>
      </c>
      <c r="AG34" s="306"/>
      <c r="AH34" s="304">
        <v>0.35314395814960264</v>
      </c>
      <c r="AI34" s="304">
        <v>0.31940907461431794</v>
      </c>
      <c r="AJ34" s="304">
        <v>0.24977782350266911</v>
      </c>
      <c r="AK34" s="306"/>
      <c r="AL34" s="304">
        <v>9.2009777561084444E-2</v>
      </c>
      <c r="AM34" s="304">
        <v>9.949183885850256E-2</v>
      </c>
      <c r="AN34" s="304">
        <v>8.7789211182036697E-2</v>
      </c>
    </row>
    <row r="35" spans="1:40" x14ac:dyDescent="0.2">
      <c r="A35" s="13" t="str">
        <f t="shared" si="63"/>
        <v>Associate professional occupations</v>
      </c>
      <c r="B35" s="304">
        <f t="shared" si="66"/>
        <v>4.6015748633878726</v>
      </c>
      <c r="C35" s="304">
        <f t="shared" si="64"/>
        <v>4.0621492533029437</v>
      </c>
      <c r="D35" s="304">
        <f t="shared" si="65"/>
        <v>3.8271706426708909</v>
      </c>
      <c r="E35" s="304"/>
      <c r="F35" s="304">
        <v>3.9878562300593959E-2</v>
      </c>
      <c r="G35" s="304">
        <v>5.034769058952708E-2</v>
      </c>
      <c r="H35" s="304">
        <v>6.2392433377881945E-2</v>
      </c>
      <c r="I35" s="304"/>
      <c r="J35" s="304">
        <v>0.31147472835302054</v>
      </c>
      <c r="K35" s="304">
        <v>0.36908885702840033</v>
      </c>
      <c r="L35" s="304">
        <v>0.4378973322245529</v>
      </c>
      <c r="M35" s="304"/>
      <c r="N35" s="304">
        <v>1.0488611580553584</v>
      </c>
      <c r="O35" s="304">
        <v>1.0666618592967942</v>
      </c>
      <c r="P35" s="304">
        <v>1.0573541473059171</v>
      </c>
      <c r="Q35" s="306"/>
      <c r="R35" s="304">
        <v>0.31613917031499084</v>
      </c>
      <c r="S35" s="304">
        <v>0.34100299315631255</v>
      </c>
      <c r="T35" s="304">
        <v>0.37085347129376434</v>
      </c>
      <c r="U35" s="306"/>
      <c r="V35" s="304">
        <v>0.37914525489979894</v>
      </c>
      <c r="W35" s="304">
        <v>0.35564102549803978</v>
      </c>
      <c r="X35" s="304">
        <v>0.35608273596522672</v>
      </c>
      <c r="Y35" s="306"/>
      <c r="Z35" s="304">
        <v>1.3215166625697807</v>
      </c>
      <c r="AA35" s="304">
        <v>1.0711181357128883</v>
      </c>
      <c r="AB35" s="304">
        <v>1.0134022669531355</v>
      </c>
      <c r="AC35" s="306"/>
      <c r="AD35" s="304">
        <v>0.73124418133539049</v>
      </c>
      <c r="AE35" s="304">
        <v>0.50259915234709629</v>
      </c>
      <c r="AF35" s="304">
        <v>0.33285740818678411</v>
      </c>
      <c r="AG35" s="306"/>
      <c r="AH35" s="304">
        <v>0.36960805175740147</v>
      </c>
      <c r="AI35" s="304">
        <v>0.23363885026808384</v>
      </c>
      <c r="AJ35" s="304">
        <v>0.14694864840110983</v>
      </c>
      <c r="AK35" s="306"/>
      <c r="AL35" s="304">
        <v>8.3707093801537596E-2</v>
      </c>
      <c r="AM35" s="304">
        <v>7.2050689405801338E-2</v>
      </c>
      <c r="AN35" s="304">
        <v>4.9382198962518019E-2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2.936525733203148</v>
      </c>
      <c r="C36" s="304">
        <f t="shared" si="64"/>
        <v>2.541301634531</v>
      </c>
      <c r="D36" s="304">
        <f t="shared" si="65"/>
        <v>2.1488593396499707</v>
      </c>
      <c r="E36" s="304"/>
      <c r="F36" s="304">
        <v>5.376324553092982E-3</v>
      </c>
      <c r="G36" s="304">
        <v>7.3947996729845792E-3</v>
      </c>
      <c r="H36" s="304">
        <v>9.1001737598887262E-3</v>
      </c>
      <c r="I36" s="304"/>
      <c r="J36" s="304">
        <v>0.1133109750438078</v>
      </c>
      <c r="K36" s="304">
        <v>0.15056376113670225</v>
      </c>
      <c r="L36" s="304">
        <v>0.19188484257900384</v>
      </c>
      <c r="M36" s="304"/>
      <c r="N36" s="304">
        <v>0.32235697785713041</v>
      </c>
      <c r="O36" s="304">
        <v>0.35575373579323133</v>
      </c>
      <c r="P36" s="304">
        <v>0.37498396708976328</v>
      </c>
      <c r="Q36" s="306"/>
      <c r="R36" s="304">
        <v>0.17258102391632035</v>
      </c>
      <c r="S36" s="304">
        <v>0.19580496636863168</v>
      </c>
      <c r="T36" s="304">
        <v>0.21620921823872868</v>
      </c>
      <c r="U36" s="306"/>
      <c r="V36" s="304">
        <v>0.20957552785963604</v>
      </c>
      <c r="W36" s="304">
        <v>0.22504988901636766</v>
      </c>
      <c r="X36" s="304">
        <v>0.23972560128081169</v>
      </c>
      <c r="Y36" s="306"/>
      <c r="Z36" s="304">
        <v>0.79440645795205267</v>
      </c>
      <c r="AA36" s="304">
        <v>0.69040341921927606</v>
      </c>
      <c r="AB36" s="304">
        <v>0.62449430155121344</v>
      </c>
      <c r="AC36" s="306"/>
      <c r="AD36" s="304">
        <v>0.81299640769859272</v>
      </c>
      <c r="AE36" s="304">
        <v>0.56394148565056745</v>
      </c>
      <c r="AF36" s="304">
        <v>0.33999430269331571</v>
      </c>
      <c r="AG36" s="306"/>
      <c r="AH36" s="304">
        <v>0.43232507109794416</v>
      </c>
      <c r="AI36" s="304">
        <v>0.29049370301562139</v>
      </c>
      <c r="AJ36" s="304">
        <v>0.10935121602504218</v>
      </c>
      <c r="AK36" s="306"/>
      <c r="AL36" s="304">
        <v>7.3596967224571028E-2</v>
      </c>
      <c r="AM36" s="304">
        <v>6.1895874657617714E-2</v>
      </c>
      <c r="AN36" s="304">
        <v>4.3115716432203154E-2</v>
      </c>
    </row>
    <row r="37" spans="1:40" x14ac:dyDescent="0.2">
      <c r="A37" s="13" t="str">
        <f t="shared" si="63"/>
        <v>Skilled trades occupations</v>
      </c>
      <c r="B37" s="304">
        <f t="shared" si="66"/>
        <v>8.0451382520509114</v>
      </c>
      <c r="C37" s="304">
        <f t="shared" si="64"/>
        <v>7.4158829369923351</v>
      </c>
      <c r="D37" s="304">
        <f t="shared" si="65"/>
        <v>6.1055034085553563</v>
      </c>
      <c r="E37" s="304"/>
      <c r="F37" s="304">
        <v>5.044938129171072E-3</v>
      </c>
      <c r="G37" s="304">
        <v>7.3868724087851603E-3</v>
      </c>
      <c r="H37" s="304">
        <v>8.4364478952117412E-3</v>
      </c>
      <c r="I37" s="304"/>
      <c r="J37" s="304">
        <v>0.1279591817880075</v>
      </c>
      <c r="K37" s="304">
        <v>0.20105448321821878</v>
      </c>
      <c r="L37" s="304">
        <v>0.25168568869076269</v>
      </c>
      <c r="M37" s="304"/>
      <c r="N37" s="304">
        <v>0.3235082666774497</v>
      </c>
      <c r="O37" s="304">
        <v>0.39871558829173409</v>
      </c>
      <c r="P37" s="304">
        <v>0.44458548804255904</v>
      </c>
      <c r="Q37" s="306"/>
      <c r="R37" s="304">
        <v>0.18415232918552313</v>
      </c>
      <c r="S37" s="304">
        <v>0.2194417828940993</v>
      </c>
      <c r="T37" s="304">
        <v>0.2498419032100111</v>
      </c>
      <c r="U37" s="306"/>
      <c r="V37" s="304">
        <v>0.54280336035903687</v>
      </c>
      <c r="W37" s="304">
        <v>0.62441166577244289</v>
      </c>
      <c r="X37" s="304">
        <v>0.6514197374611882</v>
      </c>
      <c r="Y37" s="306"/>
      <c r="Z37" s="304">
        <v>3.0198170481154638</v>
      </c>
      <c r="AA37" s="304">
        <v>2.7361095155953574</v>
      </c>
      <c r="AB37" s="304">
        <v>2.4626034016209553</v>
      </c>
      <c r="AC37" s="306"/>
      <c r="AD37" s="304">
        <v>1.8978957229281781</v>
      </c>
      <c r="AE37" s="304">
        <v>1.5557633052876518</v>
      </c>
      <c r="AF37" s="304">
        <v>0.97723063447423308</v>
      </c>
      <c r="AG37" s="306"/>
      <c r="AH37" s="304">
        <v>1.4014017718149987</v>
      </c>
      <c r="AI37" s="304">
        <v>1.3036000236503678</v>
      </c>
      <c r="AJ37" s="304">
        <v>0.89477770586649019</v>
      </c>
      <c r="AK37" s="306"/>
      <c r="AL37" s="304">
        <v>0.5425556330530833</v>
      </c>
      <c r="AM37" s="304">
        <v>0.36939969987367777</v>
      </c>
      <c r="AN37" s="304">
        <v>0.16492240129394542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0.51755615230222296</v>
      </c>
      <c r="C38" s="304">
        <f t="shared" si="64"/>
        <v>0.50663280070621208</v>
      </c>
      <c r="D38" s="304">
        <f t="shared" si="65"/>
        <v>0.47674815699000411</v>
      </c>
      <c r="E38" s="304"/>
      <c r="F38" s="304">
        <v>6.9343945037343936E-3</v>
      </c>
      <c r="G38" s="304">
        <v>1.0702897163452949E-2</v>
      </c>
      <c r="H38" s="304">
        <v>1.7693578570386174E-2</v>
      </c>
      <c r="I38" s="304"/>
      <c r="J38" s="304">
        <v>7.8092236983814201E-3</v>
      </c>
      <c r="K38" s="304">
        <v>1.131505871965763E-2</v>
      </c>
      <c r="L38" s="304">
        <v>1.4536553225358236E-2</v>
      </c>
      <c r="M38" s="304"/>
      <c r="N38" s="304">
        <v>4.7378939449630522E-2</v>
      </c>
      <c r="O38" s="304">
        <v>5.2430869359718239E-2</v>
      </c>
      <c r="P38" s="304">
        <v>5.4424355896832977E-2</v>
      </c>
      <c r="Q38" s="306"/>
      <c r="R38" s="304">
        <v>1.4222147837651789E-2</v>
      </c>
      <c r="S38" s="304">
        <v>1.4460200069849419E-2</v>
      </c>
      <c r="T38" s="304">
        <v>1.4502243921823761E-2</v>
      </c>
      <c r="U38" s="306"/>
      <c r="V38" s="304">
        <v>3.9138773946171712E-2</v>
      </c>
      <c r="W38" s="304">
        <v>4.2513389249248898E-2</v>
      </c>
      <c r="X38" s="304">
        <v>4.0061048544146612E-2</v>
      </c>
      <c r="Y38" s="306"/>
      <c r="Z38" s="304">
        <v>9.7828205725303957E-2</v>
      </c>
      <c r="AA38" s="304">
        <v>9.6597802111084721E-2</v>
      </c>
      <c r="AB38" s="304">
        <v>9.3270360551033035E-2</v>
      </c>
      <c r="AC38" s="306"/>
      <c r="AD38" s="304">
        <v>0.12733464537117545</v>
      </c>
      <c r="AE38" s="304">
        <v>0.10293036921364092</v>
      </c>
      <c r="AF38" s="304">
        <v>7.8153926810501179E-2</v>
      </c>
      <c r="AG38" s="306"/>
      <c r="AH38" s="304">
        <v>0.13637728667480994</v>
      </c>
      <c r="AI38" s="304">
        <v>0.13547384481364796</v>
      </c>
      <c r="AJ38" s="304">
        <v>0.12830313742091534</v>
      </c>
      <c r="AK38" s="306"/>
      <c r="AL38" s="304">
        <v>4.0532535095363802E-2</v>
      </c>
      <c r="AM38" s="304">
        <v>4.0208370005911424E-2</v>
      </c>
      <c r="AN38" s="304">
        <v>3.5802952049006777E-2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1.1796281257489292</v>
      </c>
      <c r="C39" s="304">
        <f t="shared" si="64"/>
        <v>1.1376669625240499</v>
      </c>
      <c r="D39" s="304">
        <f t="shared" si="65"/>
        <v>1.0447245679777637</v>
      </c>
      <c r="E39" s="304"/>
      <c r="F39" s="304">
        <v>3.9406792521075821E-3</v>
      </c>
      <c r="G39" s="304">
        <v>5.3894746323000977E-3</v>
      </c>
      <c r="H39" s="304">
        <v>6.1242130412495566E-3</v>
      </c>
      <c r="I39" s="304"/>
      <c r="J39" s="304">
        <v>6.707211261308979E-2</v>
      </c>
      <c r="K39" s="304">
        <v>8.9388143846646534E-2</v>
      </c>
      <c r="L39" s="304">
        <v>9.682291987686481E-2</v>
      </c>
      <c r="M39" s="304"/>
      <c r="N39" s="304">
        <v>0.19253046311777519</v>
      </c>
      <c r="O39" s="304">
        <v>0.22395477445809078</v>
      </c>
      <c r="P39" s="304">
        <v>0.24384322110932038</v>
      </c>
      <c r="Q39" s="306"/>
      <c r="R39" s="304">
        <v>6.2666980398286373E-2</v>
      </c>
      <c r="S39" s="304">
        <v>7.4378537160002048E-2</v>
      </c>
      <c r="T39" s="304">
        <v>8.0365057596955586E-2</v>
      </c>
      <c r="U39" s="306"/>
      <c r="V39" s="304">
        <v>5.8266290663344343E-2</v>
      </c>
      <c r="W39" s="304">
        <v>6.9089458823580738E-2</v>
      </c>
      <c r="X39" s="304">
        <v>7.3928746406304716E-2</v>
      </c>
      <c r="Y39" s="306"/>
      <c r="Z39" s="304">
        <v>0.31265518403343368</v>
      </c>
      <c r="AA39" s="304">
        <v>0.29266117478400427</v>
      </c>
      <c r="AB39" s="304">
        <v>0.27025614429995853</v>
      </c>
      <c r="AC39" s="306"/>
      <c r="AD39" s="304">
        <v>0.27083751619317203</v>
      </c>
      <c r="AE39" s="304">
        <v>0.214498317143796</v>
      </c>
      <c r="AF39" s="304">
        <v>0.16804533781392675</v>
      </c>
      <c r="AG39" s="306"/>
      <c r="AH39" s="304">
        <v>0.12979527596904075</v>
      </c>
      <c r="AI39" s="304">
        <v>9.4819471883442655E-2</v>
      </c>
      <c r="AJ39" s="304">
        <v>4.7007859526269687E-2</v>
      </c>
      <c r="AK39" s="306"/>
      <c r="AL39" s="304">
        <v>8.186362350867947E-2</v>
      </c>
      <c r="AM39" s="304">
        <v>7.3487609792186617E-2</v>
      </c>
      <c r="AN39" s="304">
        <v>5.8331068306913599E-2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9.6007512214014579</v>
      </c>
      <c r="C40" s="304">
        <f t="shared" si="64"/>
        <v>10.014984183591354</v>
      </c>
      <c r="D40" s="304">
        <f t="shared" si="65"/>
        <v>8.2837946281475556</v>
      </c>
      <c r="E40" s="304"/>
      <c r="F40" s="304">
        <v>5.6811689717588265E-4</v>
      </c>
      <c r="G40" s="304">
        <v>9.1494569938422178E-4</v>
      </c>
      <c r="H40" s="304">
        <v>1.1235836711299594E-3</v>
      </c>
      <c r="I40" s="304"/>
      <c r="J40" s="304">
        <v>0.15578642629750084</v>
      </c>
      <c r="K40" s="304">
        <v>0.30793473931074766</v>
      </c>
      <c r="L40" s="304">
        <v>0.54167512107480209</v>
      </c>
      <c r="M40" s="304"/>
      <c r="N40" s="304">
        <v>0.24560487188936278</v>
      </c>
      <c r="O40" s="304">
        <v>0.38943402595808413</v>
      </c>
      <c r="P40" s="304">
        <v>0.53498860385219693</v>
      </c>
      <c r="Q40" s="306"/>
      <c r="R40" s="305">
        <v>0.1230181825028451</v>
      </c>
      <c r="S40" s="305">
        <v>0.18360688597122612</v>
      </c>
      <c r="T40" s="305">
        <v>0.22072715188953254</v>
      </c>
      <c r="U40" s="306"/>
      <c r="V40" s="305">
        <v>0.27119695341789024</v>
      </c>
      <c r="W40" s="305">
        <v>0.39446149528575053</v>
      </c>
      <c r="X40" s="305">
        <v>0.44858693069433742</v>
      </c>
      <c r="Y40" s="306"/>
      <c r="Z40" s="305">
        <v>2.1676916724170541</v>
      </c>
      <c r="AA40" s="305">
        <v>2.4841879383193972</v>
      </c>
      <c r="AB40" s="305">
        <v>2.4932677095451186</v>
      </c>
      <c r="AC40" s="306"/>
      <c r="AD40" s="305">
        <v>3.0775646067714026</v>
      </c>
      <c r="AE40" s="305">
        <v>3.2234880116414204</v>
      </c>
      <c r="AF40" s="305">
        <v>2.635716412506147</v>
      </c>
      <c r="AG40" s="306"/>
      <c r="AH40" s="305">
        <v>2.4510270328621186</v>
      </c>
      <c r="AI40" s="305">
        <v>2.4340589943607074</v>
      </c>
      <c r="AJ40" s="305">
        <v>1.2166321553688284</v>
      </c>
      <c r="AK40" s="306"/>
      <c r="AL40" s="305">
        <v>1.1082933583461076</v>
      </c>
      <c r="AM40" s="305">
        <v>0.5968971470446367</v>
      </c>
      <c r="AN40" s="305">
        <v>0.1910769595454633</v>
      </c>
    </row>
    <row r="41" spans="1:40" x14ac:dyDescent="0.2">
      <c r="A41" s="39" t="str">
        <f t="shared" si="63"/>
        <v>Elementary occupations</v>
      </c>
      <c r="B41" s="307">
        <f t="shared" si="66"/>
        <v>3.7713345979582718</v>
      </c>
      <c r="C41" s="307">
        <f t="shared" si="64"/>
        <v>3.0439708087726896</v>
      </c>
      <c r="D41" s="307">
        <f>SUM(H41,L41,P41,T41,X41,AB41,AF41,AJ41,AN41)</f>
        <v>2.3673758573344879</v>
      </c>
      <c r="E41" s="307"/>
      <c r="F41" s="307">
        <v>3.6903715233542827E-3</v>
      </c>
      <c r="G41" s="307">
        <v>6.0121885480572826E-3</v>
      </c>
      <c r="H41" s="307">
        <v>9.8406706996415211E-3</v>
      </c>
      <c r="I41" s="307"/>
      <c r="J41" s="307">
        <v>1.783373543052804E-2</v>
      </c>
      <c r="K41" s="307">
        <v>2.6166464803524563E-2</v>
      </c>
      <c r="L41" s="307">
        <v>3.4490277743410951E-2</v>
      </c>
      <c r="M41" s="307"/>
      <c r="N41" s="307">
        <v>0.14937856755276369</v>
      </c>
      <c r="O41" s="307">
        <v>0.16932832785978913</v>
      </c>
      <c r="P41" s="307">
        <v>0.18424304393537949</v>
      </c>
      <c r="Q41" s="308"/>
      <c r="R41" s="307">
        <v>0.10426072139054847</v>
      </c>
      <c r="S41" s="307">
        <v>0.11747907839574286</v>
      </c>
      <c r="T41" s="307">
        <v>0.13660584425299124</v>
      </c>
      <c r="U41" s="308"/>
      <c r="V41" s="307">
        <v>6.2574325553084439E-2</v>
      </c>
      <c r="W41" s="307">
        <v>6.4617295239475278E-2</v>
      </c>
      <c r="X41" s="307">
        <v>6.4306053883742886E-2</v>
      </c>
      <c r="Y41" s="308"/>
      <c r="Z41" s="307">
        <v>0.53997102678057696</v>
      </c>
      <c r="AA41" s="307">
        <v>0.4926646286068514</v>
      </c>
      <c r="AB41" s="307">
        <v>0.56801375502443374</v>
      </c>
      <c r="AC41" s="308"/>
      <c r="AD41" s="307">
        <v>1.0537430687040126</v>
      </c>
      <c r="AE41" s="307">
        <v>0.75642919195304881</v>
      </c>
      <c r="AF41" s="307">
        <v>0.48677807302796466</v>
      </c>
      <c r="AG41" s="308"/>
      <c r="AH41" s="307">
        <v>1.3071066946020382</v>
      </c>
      <c r="AI41" s="307">
        <v>1.0644219640484223</v>
      </c>
      <c r="AJ41" s="307">
        <v>0.67396079998641556</v>
      </c>
      <c r="AK41" s="308"/>
      <c r="AL41" s="307">
        <v>0.53277608642136542</v>
      </c>
      <c r="AM41" s="307">
        <v>0.34685166931777817</v>
      </c>
      <c r="AN41" s="307">
        <v>0.20913733878050791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York and North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33.330999999999996</v>
      </c>
      <c r="C50" s="305">
        <f>SUM(C51:C59)</f>
        <v>32.960999999999991</v>
      </c>
      <c r="D50" s="305">
        <f>SUM(D51:D59)</f>
        <v>33.361000000000018</v>
      </c>
      <c r="E50" s="304"/>
      <c r="F50" s="305">
        <f>SUM(F51:F59)</f>
        <v>7.1784766546943268E-2</v>
      </c>
      <c r="G50" s="305">
        <f>SUM(G51:G59)</f>
        <v>0.11027895047457928</v>
      </c>
      <c r="H50" s="305">
        <f>SUM(H51:H59)</f>
        <v>0.17865233349642634</v>
      </c>
      <c r="I50" s="304"/>
      <c r="J50" s="305">
        <f>SUM(J51:J59)</f>
        <v>1.4126526518017648</v>
      </c>
      <c r="K50" s="305">
        <f>SUM(K51:K59)</f>
        <v>2.0757254426213816</v>
      </c>
      <c r="L50" s="305">
        <f>SUM(L51:L59)</f>
        <v>3.0113720455872337</v>
      </c>
      <c r="M50" s="304"/>
      <c r="N50" s="305">
        <f>SUM(N51:N59)</f>
        <v>2.8313039503331705</v>
      </c>
      <c r="O50" s="305">
        <f>SUM(O51:O59)</f>
        <v>3.243520839757525</v>
      </c>
      <c r="P50" s="305">
        <f>SUM(P51:P59)</f>
        <v>3.9930153335802028</v>
      </c>
      <c r="Q50" s="304"/>
      <c r="R50" s="305">
        <f>SUM(R51:R59)</f>
        <v>1.009548137408198</v>
      </c>
      <c r="S50" s="305">
        <f>SUM(S51:S59)</f>
        <v>1.1442436553708224</v>
      </c>
      <c r="T50" s="305">
        <f>SUM(T51:T59)</f>
        <v>1.465156096712231</v>
      </c>
      <c r="U50" s="304"/>
      <c r="V50" s="305">
        <f>SUM(V51:V59)</f>
        <v>1.9881843747377435</v>
      </c>
      <c r="W50" s="305">
        <f>SUM(W51:W59)</f>
        <v>2.2044448054094179</v>
      </c>
      <c r="X50" s="305">
        <f>SUM(X51:X59)</f>
        <v>2.7120094984134173</v>
      </c>
      <c r="Y50" s="304"/>
      <c r="Z50" s="305">
        <f>SUM(Z51:Z59)</f>
        <v>11.018574504192516</v>
      </c>
      <c r="AA50" s="305">
        <f>SUM(AA51:AA59)</f>
        <v>10.242334667843355</v>
      </c>
      <c r="AB50" s="305">
        <f>SUM(AB51:AB59)</f>
        <v>10.61745928076073</v>
      </c>
      <c r="AC50" s="304"/>
      <c r="AD50" s="305">
        <f>SUM(AD51:AD59)</f>
        <v>8.2791764427817469</v>
      </c>
      <c r="AE50" s="305">
        <f>SUM(AE51:AE59)</f>
        <v>7.7392655432610074</v>
      </c>
      <c r="AF50" s="305">
        <f>SUM(AF51:AF59)</f>
        <v>6.9530638874059472</v>
      </c>
      <c r="AG50" s="304"/>
      <c r="AH50" s="305">
        <f>SUM(AH51:AH59)</f>
        <v>4.9862676071986511</v>
      </c>
      <c r="AI50" s="305">
        <f>SUM(AI51:AI59)</f>
        <v>4.9190887242165076</v>
      </c>
      <c r="AJ50" s="305">
        <f>SUM(AJ51:AJ59)</f>
        <v>3.9063052413258967</v>
      </c>
      <c r="AK50" s="304"/>
      <c r="AL50" s="305">
        <f>SUM(AL51:AL59)</f>
        <v>1.7335075649992637</v>
      </c>
      <c r="AM50" s="305">
        <f>SUM(AM51:AM59)</f>
        <v>1.2820973710453913</v>
      </c>
      <c r="AN50" s="305">
        <f>SUM(AN51:AN59)</f>
        <v>0.52396628271793877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4.0362630868715277</v>
      </c>
      <c r="C51" s="304">
        <f t="shared" ref="C51:D51" si="68">SUM(G51,K51,O51,S51,W51,AA51,AE51,AI51,AM51)</f>
        <v>3.8278926091185577</v>
      </c>
      <c r="D51" s="304">
        <f t="shared" si="68"/>
        <v>4.323008643290204</v>
      </c>
      <c r="E51" s="304"/>
      <c r="F51" s="304">
        <v>1.3740235670340026E-2</v>
      </c>
      <c r="G51" s="304">
        <v>2.116327948443442E-2</v>
      </c>
      <c r="H51" s="304">
        <v>3.1353104541973077E-2</v>
      </c>
      <c r="I51" s="304"/>
      <c r="J51" s="304">
        <v>0.38987073865172384</v>
      </c>
      <c r="K51" s="304">
        <v>0.55228083502087721</v>
      </c>
      <c r="L51" s="304">
        <v>0.82945224927186179</v>
      </c>
      <c r="M51" s="304"/>
      <c r="N51" s="304">
        <v>0.68681000825652083</v>
      </c>
      <c r="O51" s="304">
        <v>0.73018366005317914</v>
      </c>
      <c r="P51" s="304">
        <v>0.8729896159352174</v>
      </c>
      <c r="Q51" s="304"/>
      <c r="R51" s="304">
        <v>0.17635647614017241</v>
      </c>
      <c r="S51" s="304">
        <v>0.16879488794018416</v>
      </c>
      <c r="T51" s="304">
        <v>0.17756232401816707</v>
      </c>
      <c r="U51" s="304"/>
      <c r="V51" s="304">
        <v>0.43190035025695589</v>
      </c>
      <c r="W51" s="304">
        <v>0.43424718865971634</v>
      </c>
      <c r="X51" s="304">
        <v>0.52000534597475989</v>
      </c>
      <c r="Y51" s="304"/>
      <c r="Z51" s="304">
        <v>1.1134786603454301</v>
      </c>
      <c r="AA51" s="304">
        <v>0.89751500427703401</v>
      </c>
      <c r="AB51" s="304">
        <v>1.0309180062687306</v>
      </c>
      <c r="AC51" s="304"/>
      <c r="AD51" s="304">
        <v>0.66142725170259886</v>
      </c>
      <c r="AE51" s="304">
        <v>0.5224453182620612</v>
      </c>
      <c r="AF51" s="304">
        <v>0.4624945816463536</v>
      </c>
      <c r="AG51" s="304"/>
      <c r="AH51" s="304">
        <v>0.41792020273891872</v>
      </c>
      <c r="AI51" s="304">
        <v>0.36181438332556926</v>
      </c>
      <c r="AJ51" s="304">
        <v>0.28562408570269832</v>
      </c>
      <c r="AK51" s="304"/>
      <c r="AL51" s="304">
        <v>0.14475916310886755</v>
      </c>
      <c r="AM51" s="304">
        <v>0.13944805209550201</v>
      </c>
      <c r="AN51" s="304">
        <v>0.11260932993044236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3.7296532844103374</v>
      </c>
      <c r="C52" s="304">
        <f t="shared" ref="C52:C59" si="70">SUM(G52,K52,O52,S52,W52,AA52,AE52,AI52,AM52)</f>
        <v>3.8951420469331048</v>
      </c>
      <c r="D52" s="304">
        <f t="shared" ref="D52:D59" si="71">SUM(H52,L52,P52,T52,X52,AB52,AF52,AJ52,AN52)</f>
        <v>4.459346063542867</v>
      </c>
      <c r="E52" s="304"/>
      <c r="F52" s="304">
        <v>2.6953689404827511E-2</v>
      </c>
      <c r="G52" s="304">
        <v>3.6456313445606604E-2</v>
      </c>
      <c r="H52" s="304">
        <v>4.5095803186288835E-2</v>
      </c>
      <c r="I52" s="304"/>
      <c r="J52" s="304">
        <v>0.52091061964335583</v>
      </c>
      <c r="K52" s="304">
        <v>0.75823909497366315</v>
      </c>
      <c r="L52" s="304">
        <v>1.0737159336798268</v>
      </c>
      <c r="M52" s="304"/>
      <c r="N52" s="304">
        <v>0.7524044839887819</v>
      </c>
      <c r="O52" s="304">
        <v>0.81695827274511457</v>
      </c>
      <c r="P52" s="304">
        <v>0.91958815344129718</v>
      </c>
      <c r="Q52" s="304"/>
      <c r="R52" s="304">
        <v>9.8897626571571917E-2</v>
      </c>
      <c r="S52" s="304">
        <v>9.1273976019423081E-2</v>
      </c>
      <c r="T52" s="304">
        <v>0.10842541031214575</v>
      </c>
      <c r="U52" s="304"/>
      <c r="V52" s="304">
        <v>0.28385899235191109</v>
      </c>
      <c r="W52" s="304">
        <v>0.25306437342278382</v>
      </c>
      <c r="X52" s="304">
        <v>0.19941933201870024</v>
      </c>
      <c r="Y52" s="304"/>
      <c r="Z52" s="304">
        <v>1.1252887297882035</v>
      </c>
      <c r="AA52" s="304">
        <v>1.0879810546487187</v>
      </c>
      <c r="AB52" s="304">
        <v>1.3754283541882837</v>
      </c>
      <c r="AC52" s="304"/>
      <c r="AD52" s="304">
        <v>0.56619105124346802</v>
      </c>
      <c r="AE52" s="304">
        <v>0.50753373474821206</v>
      </c>
      <c r="AF52" s="304">
        <v>0.47829752766798056</v>
      </c>
      <c r="AG52" s="304"/>
      <c r="AH52" s="304">
        <v>0.26482201917846987</v>
      </c>
      <c r="AI52" s="304">
        <v>0.25721015474132242</v>
      </c>
      <c r="AJ52" s="304">
        <v>0.2051626631705239</v>
      </c>
      <c r="AK52" s="304"/>
      <c r="AL52" s="304">
        <v>9.0326072239747007E-2</v>
      </c>
      <c r="AM52" s="304">
        <v>8.642507218826026E-2</v>
      </c>
      <c r="AN52" s="304">
        <v>5.4212885877820458E-2</v>
      </c>
    </row>
    <row r="53" spans="1:40" x14ac:dyDescent="0.2">
      <c r="A53" s="13" t="str">
        <f t="shared" si="67"/>
        <v>Associate professional occupations</v>
      </c>
      <c r="B53" s="304">
        <f t="shared" si="69"/>
        <v>2.5948760960586896</v>
      </c>
      <c r="C53" s="304">
        <f t="shared" si="70"/>
        <v>2.3472281239084243</v>
      </c>
      <c r="D53" s="304">
        <f t="shared" si="71"/>
        <v>2.5941715676320811</v>
      </c>
      <c r="E53" s="304"/>
      <c r="F53" s="304">
        <v>4.1474945519199731E-3</v>
      </c>
      <c r="G53" s="304">
        <v>5.8907629692077903E-3</v>
      </c>
      <c r="H53" s="304">
        <v>9.0384444869013106E-3</v>
      </c>
      <c r="I53" s="304"/>
      <c r="J53" s="304">
        <v>0.18022692075528757</v>
      </c>
      <c r="K53" s="304">
        <v>0.25042382473567415</v>
      </c>
      <c r="L53" s="304">
        <v>0.37453876139891806</v>
      </c>
      <c r="M53" s="304"/>
      <c r="N53" s="304">
        <v>0.38698148441181734</v>
      </c>
      <c r="O53" s="304">
        <v>0.39783677613912821</v>
      </c>
      <c r="P53" s="304">
        <v>0.47263319726829489</v>
      </c>
      <c r="Q53" s="304"/>
      <c r="R53" s="304">
        <v>0.17425088869450103</v>
      </c>
      <c r="S53" s="304">
        <v>0.19332773307696299</v>
      </c>
      <c r="T53" s="304">
        <v>0.25541317912094719</v>
      </c>
      <c r="U53" s="304"/>
      <c r="V53" s="304">
        <v>0.34430836630412764</v>
      </c>
      <c r="W53" s="304">
        <v>0.3271581375379029</v>
      </c>
      <c r="X53" s="304">
        <v>0.40474827372950617</v>
      </c>
      <c r="Y53" s="304"/>
      <c r="Z53" s="304">
        <v>0.5714939397163703</v>
      </c>
      <c r="AA53" s="304">
        <v>0.39040670116576626</v>
      </c>
      <c r="AB53" s="304">
        <v>0.37272863490103597</v>
      </c>
      <c r="AC53" s="304"/>
      <c r="AD53" s="304">
        <v>0.49868141761616447</v>
      </c>
      <c r="AE53" s="304">
        <v>0.39777560621437269</v>
      </c>
      <c r="AF53" s="304">
        <v>0.37794580229441421</v>
      </c>
      <c r="AG53" s="304"/>
      <c r="AH53" s="304">
        <v>0.38080078922667165</v>
      </c>
      <c r="AI53" s="304">
        <v>0.34697961413087614</v>
      </c>
      <c r="AJ53" s="304">
        <v>0.29786582244137727</v>
      </c>
      <c r="AK53" s="304"/>
      <c r="AL53" s="304">
        <v>5.3984794781829451E-2</v>
      </c>
      <c r="AM53" s="304">
        <v>3.74289679385333E-2</v>
      </c>
      <c r="AN53" s="304">
        <v>2.9259451990686247E-2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3.0191866986686557</v>
      </c>
      <c r="C54" s="304">
        <f t="shared" si="70"/>
        <v>2.8300305930777827</v>
      </c>
      <c r="D54" s="304">
        <f t="shared" si="71"/>
        <v>2.7566446417744253</v>
      </c>
      <c r="E54" s="304"/>
      <c r="F54" s="304">
        <v>1.7524944261886572E-2</v>
      </c>
      <c r="G54" s="304">
        <v>2.8380542997232784E-2</v>
      </c>
      <c r="H54" s="304">
        <v>6.4116418342757595E-2</v>
      </c>
      <c r="I54" s="304"/>
      <c r="J54" s="304">
        <v>0.16650756701610345</v>
      </c>
      <c r="K54" s="304">
        <v>0.25595103664420449</v>
      </c>
      <c r="L54" s="304">
        <v>0.3782477360405968</v>
      </c>
      <c r="M54" s="304"/>
      <c r="N54" s="304">
        <v>0.461867671950835</v>
      </c>
      <c r="O54" s="304">
        <v>0.57454007201156443</v>
      </c>
      <c r="P54" s="304">
        <v>0.77370306930806709</v>
      </c>
      <c r="Q54" s="304"/>
      <c r="R54" s="304">
        <v>0.26262251841076428</v>
      </c>
      <c r="S54" s="304">
        <v>0.29262239097746634</v>
      </c>
      <c r="T54" s="304">
        <v>0.38943437771205952</v>
      </c>
      <c r="U54" s="304"/>
      <c r="V54" s="304">
        <v>0.11569069283881826</v>
      </c>
      <c r="W54" s="304">
        <v>0.12665134099324432</v>
      </c>
      <c r="X54" s="304">
        <v>0.1720275060327881</v>
      </c>
      <c r="Y54" s="304"/>
      <c r="Z54" s="304">
        <v>0.61026259581701559</v>
      </c>
      <c r="AA54" s="304">
        <v>0.49194590607014949</v>
      </c>
      <c r="AB54" s="304">
        <v>0.37523159824321273</v>
      </c>
      <c r="AC54" s="304"/>
      <c r="AD54" s="304">
        <v>0.5203277240997336</v>
      </c>
      <c r="AE54" s="304">
        <v>0.33980370833338913</v>
      </c>
      <c r="AF54" s="304">
        <v>0.15718228296919198</v>
      </c>
      <c r="AG54" s="304"/>
      <c r="AH54" s="304">
        <v>0.69478585863180098</v>
      </c>
      <c r="AI54" s="304">
        <v>0.62282972498517286</v>
      </c>
      <c r="AJ54" s="304">
        <v>0.4027516182557212</v>
      </c>
      <c r="AK54" s="304"/>
      <c r="AL54" s="304">
        <v>0.16959712564169827</v>
      </c>
      <c r="AM54" s="304">
        <v>9.7305870065359318E-2</v>
      </c>
      <c r="AN54" s="304">
        <v>4.3950034870030553E-2</v>
      </c>
    </row>
    <row r="55" spans="1:40" x14ac:dyDescent="0.2">
      <c r="A55" s="13" t="str">
        <f t="shared" si="67"/>
        <v>Skilled trades occupations</v>
      </c>
      <c r="B55" s="304">
        <f t="shared" si="69"/>
        <v>14.126391071069966</v>
      </c>
      <c r="C55" s="304">
        <f t="shared" si="70"/>
        <v>13.925973153435333</v>
      </c>
      <c r="D55" s="304">
        <f t="shared" si="71"/>
        <v>12.859075436349057</v>
      </c>
      <c r="E55" s="304"/>
      <c r="F55" s="304">
        <v>1.6583914960802517E-3</v>
      </c>
      <c r="G55" s="304">
        <v>2.5784139541652745E-3</v>
      </c>
      <c r="H55" s="304">
        <v>3.266640114153915E-3</v>
      </c>
      <c r="I55" s="304"/>
      <c r="J55" s="304">
        <v>8.3618153550980179E-2</v>
      </c>
      <c r="K55" s="304">
        <v>0.13915668521959837</v>
      </c>
      <c r="L55" s="304">
        <v>0.18749207957099531</v>
      </c>
      <c r="M55" s="304"/>
      <c r="N55" s="304">
        <v>0.34469961486424872</v>
      </c>
      <c r="O55" s="304">
        <v>0.46707034353185417</v>
      </c>
      <c r="P55" s="304">
        <v>0.6305153881105704</v>
      </c>
      <c r="Q55" s="304"/>
      <c r="R55" s="304">
        <v>0.21449760668765683</v>
      </c>
      <c r="S55" s="304">
        <v>0.28273653012051486</v>
      </c>
      <c r="T55" s="304">
        <v>0.37474295901236088</v>
      </c>
      <c r="U55" s="304"/>
      <c r="V55" s="304">
        <v>0.5653734180972303</v>
      </c>
      <c r="W55" s="304">
        <v>0.73319208451525286</v>
      </c>
      <c r="X55" s="304">
        <v>0.99725386892507228</v>
      </c>
      <c r="Y55" s="304"/>
      <c r="Z55" s="304">
        <v>5.8121371238745265</v>
      </c>
      <c r="AA55" s="304">
        <v>5.3985453751607722</v>
      </c>
      <c r="AB55" s="304">
        <v>4.9696072684610515</v>
      </c>
      <c r="AC55" s="304"/>
      <c r="AD55" s="304">
        <v>4.3524783895229584</v>
      </c>
      <c r="AE55" s="304">
        <v>4.2226182665533969</v>
      </c>
      <c r="AF55" s="304">
        <v>3.7426603256147755</v>
      </c>
      <c r="AG55" s="304"/>
      <c r="AH55" s="304">
        <v>1.9379747779606968</v>
      </c>
      <c r="AI55" s="304">
        <v>2.0553681586623402</v>
      </c>
      <c r="AJ55" s="304">
        <v>1.8223492099143221</v>
      </c>
      <c r="AK55" s="304"/>
      <c r="AL55" s="304">
        <v>0.81395359501558817</v>
      </c>
      <c r="AM55" s="304">
        <v>0.62470729571743877</v>
      </c>
      <c r="AN55" s="304">
        <v>0.13118769662575605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0.10614226144984246</v>
      </c>
      <c r="C56" s="304">
        <f t="shared" si="70"/>
        <v>0.10497797557827689</v>
      </c>
      <c r="D56" s="304">
        <f t="shared" si="71"/>
        <v>0.11391186784198436</v>
      </c>
      <c r="E56" s="304"/>
      <c r="F56" s="304">
        <v>7.0871687482841264E-5</v>
      </c>
      <c r="G56" s="304">
        <v>9.084324101888444E-5</v>
      </c>
      <c r="H56" s="304">
        <v>1.5989560378464049E-4</v>
      </c>
      <c r="I56" s="304"/>
      <c r="J56" s="304">
        <v>2.8459354551957352E-3</v>
      </c>
      <c r="K56" s="304">
        <v>4.1272701585377226E-3</v>
      </c>
      <c r="L56" s="304">
        <v>5.2222750697947283E-3</v>
      </c>
      <c r="M56" s="304"/>
      <c r="N56" s="304">
        <v>4.2353857753660044E-3</v>
      </c>
      <c r="O56" s="304">
        <v>4.6588985880712669E-3</v>
      </c>
      <c r="P56" s="304">
        <v>5.2253879788551668E-3</v>
      </c>
      <c r="Q56" s="304"/>
      <c r="R56" s="304">
        <v>9.5262245676677878E-4</v>
      </c>
      <c r="S56" s="304">
        <v>1.0877758245911424E-3</v>
      </c>
      <c r="T56" s="304">
        <v>1.1847078600363621E-3</v>
      </c>
      <c r="U56" s="304"/>
      <c r="V56" s="304">
        <v>2.9922017577680544E-3</v>
      </c>
      <c r="W56" s="304">
        <v>3.2068787976009291E-3</v>
      </c>
      <c r="X56" s="304">
        <v>3.7786295295278508E-3</v>
      </c>
      <c r="Y56" s="304"/>
      <c r="Z56" s="304">
        <v>3.7031061424557421E-2</v>
      </c>
      <c r="AA56" s="304">
        <v>4.1484759047686184E-2</v>
      </c>
      <c r="AB56" s="304">
        <v>5.3311763721280429E-2</v>
      </c>
      <c r="AC56" s="304"/>
      <c r="AD56" s="304">
        <v>8.0143443749830078E-3</v>
      </c>
      <c r="AE56" s="304">
        <v>6.5559286010543772E-3</v>
      </c>
      <c r="AF56" s="304">
        <v>7.1824877159830866E-3</v>
      </c>
      <c r="AG56" s="304"/>
      <c r="AH56" s="304">
        <v>2.8420541871319285E-2</v>
      </c>
      <c r="AI56" s="304">
        <v>2.4906700337857322E-2</v>
      </c>
      <c r="AJ56" s="304">
        <v>2.4658945375327417E-2</v>
      </c>
      <c r="AK56" s="304"/>
      <c r="AL56" s="304">
        <v>2.1579296646403331E-2</v>
      </c>
      <c r="AM56" s="304">
        <v>1.8858920981859057E-2</v>
      </c>
      <c r="AN56" s="304">
        <v>1.3187774987394671E-2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0.7275275786457619</v>
      </c>
      <c r="C57" s="304">
        <f t="shared" si="70"/>
        <v>0.80579154669158704</v>
      </c>
      <c r="D57" s="304">
        <f t="shared" si="71"/>
        <v>0.84377203146331703</v>
      </c>
      <c r="E57" s="304"/>
      <c r="F57" s="304">
        <v>1.2602244592952658E-3</v>
      </c>
      <c r="G57" s="304">
        <v>2.2305443789303954E-3</v>
      </c>
      <c r="H57" s="304">
        <v>3.3703087590275889E-3</v>
      </c>
      <c r="I57" s="304"/>
      <c r="J57" s="304">
        <v>2.9776725074091258E-2</v>
      </c>
      <c r="K57" s="304">
        <v>4.3647392672343785E-2</v>
      </c>
      <c r="L57" s="304">
        <v>5.3675617145141727E-2</v>
      </c>
      <c r="M57" s="304"/>
      <c r="N57" s="304">
        <v>0.10339918696899678</v>
      </c>
      <c r="O57" s="304">
        <v>0.13373957451220878</v>
      </c>
      <c r="P57" s="304">
        <v>0.15695351276586716</v>
      </c>
      <c r="Q57" s="304"/>
      <c r="R57" s="304">
        <v>3.0891903077534932E-2</v>
      </c>
      <c r="S57" s="304">
        <v>4.1429954345035228E-2</v>
      </c>
      <c r="T57" s="304">
        <v>4.8705662547609108E-2</v>
      </c>
      <c r="U57" s="304"/>
      <c r="V57" s="304">
        <v>3.6269598848633108E-2</v>
      </c>
      <c r="W57" s="304">
        <v>4.7179035803952607E-2</v>
      </c>
      <c r="X57" s="304">
        <v>5.6202919396975234E-2</v>
      </c>
      <c r="Y57" s="304"/>
      <c r="Z57" s="304">
        <v>0.31921830368326642</v>
      </c>
      <c r="AA57" s="304">
        <v>0.34740205852708295</v>
      </c>
      <c r="AB57" s="304">
        <v>0.4178770180087073</v>
      </c>
      <c r="AC57" s="304"/>
      <c r="AD57" s="304">
        <v>5.1704708734062084E-2</v>
      </c>
      <c r="AE57" s="304">
        <v>3.229469961656984E-2</v>
      </c>
      <c r="AF57" s="304">
        <v>1.1699071908017148E-2</v>
      </c>
      <c r="AG57" s="304"/>
      <c r="AH57" s="304">
        <v>7.5417539844702633E-2</v>
      </c>
      <c r="AI57" s="304">
        <v>7.6091303814916869E-2</v>
      </c>
      <c r="AJ57" s="304">
        <v>3.6168504941531877E-2</v>
      </c>
      <c r="AK57" s="304"/>
      <c r="AL57" s="304">
        <v>7.9589387955179461E-2</v>
      </c>
      <c r="AM57" s="304">
        <v>8.1776983020546576E-2</v>
      </c>
      <c r="AN57" s="304">
        <v>5.911941599043985E-2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2.7430237200791536</v>
      </c>
      <c r="C58" s="304">
        <f t="shared" si="70"/>
        <v>3.144526049315326</v>
      </c>
      <c r="D58" s="304">
        <f t="shared" si="71"/>
        <v>3.2495989404662615</v>
      </c>
      <c r="E58" s="304"/>
      <c r="F58" s="304">
        <v>6.2872040905595098E-3</v>
      </c>
      <c r="G58" s="304">
        <v>1.3249889108389314E-2</v>
      </c>
      <c r="H58" s="304">
        <v>2.1917541814132427E-2</v>
      </c>
      <c r="I58" s="304"/>
      <c r="J58" s="304">
        <v>2.2135461795848591E-2</v>
      </c>
      <c r="K58" s="304">
        <v>4.3812523514284371E-2</v>
      </c>
      <c r="L58" s="304">
        <v>6.6677148465090499E-2</v>
      </c>
      <c r="M58" s="304"/>
      <c r="N58" s="304">
        <v>3.650194470159257E-2</v>
      </c>
      <c r="O58" s="304">
        <v>5.3879290058369368E-2</v>
      </c>
      <c r="P58" s="304">
        <v>8.8554902791230003E-2</v>
      </c>
      <c r="Q58" s="304"/>
      <c r="R58" s="304">
        <v>3.8932694991286432E-2</v>
      </c>
      <c r="S58" s="304">
        <v>5.9020849280742291E-2</v>
      </c>
      <c r="T58" s="304">
        <v>9.5184370960734205E-2</v>
      </c>
      <c r="U58" s="304"/>
      <c r="V58" s="304">
        <v>0.11618266574787417</v>
      </c>
      <c r="W58" s="304">
        <v>0.16663206494772259</v>
      </c>
      <c r="X58" s="304">
        <v>0.22597843132789697</v>
      </c>
      <c r="Y58" s="304"/>
      <c r="Z58" s="304">
        <v>0.81383764365927302</v>
      </c>
      <c r="AA58" s="304">
        <v>0.94777290080510357</v>
      </c>
      <c r="AB58" s="304">
        <v>1.1494591093227993</v>
      </c>
      <c r="AC58" s="304"/>
      <c r="AD58" s="304">
        <v>0.97368999596054151</v>
      </c>
      <c r="AE58" s="304">
        <v>1.1327458517459099</v>
      </c>
      <c r="AF58" s="304">
        <v>1.1679072159236858</v>
      </c>
      <c r="AG58" s="304"/>
      <c r="AH58" s="304">
        <v>0.58642695392213706</v>
      </c>
      <c r="AI58" s="304">
        <v>0.60898573713886739</v>
      </c>
      <c r="AJ58" s="304">
        <v>0.37909432351549743</v>
      </c>
      <c r="AK58" s="304"/>
      <c r="AL58" s="304">
        <v>0.14902915521004065</v>
      </c>
      <c r="AM58" s="304">
        <v>0.11842694271593703</v>
      </c>
      <c r="AN58" s="304">
        <v>5.4825896345195073E-2</v>
      </c>
    </row>
    <row r="59" spans="1:40" x14ac:dyDescent="0.2">
      <c r="A59" s="13" t="str">
        <f t="shared" si="67"/>
        <v>Elementary occupations</v>
      </c>
      <c r="B59" s="304">
        <f t="shared" si="69"/>
        <v>2.2479362027460628</v>
      </c>
      <c r="C59" s="304">
        <f t="shared" si="70"/>
        <v>2.0794379019415947</v>
      </c>
      <c r="D59" s="304">
        <f t="shared" si="71"/>
        <v>2.1614708076398217</v>
      </c>
      <c r="E59" s="304"/>
      <c r="F59" s="304">
        <v>1.4171092455133094E-4</v>
      </c>
      <c r="G59" s="304">
        <v>2.3836089559380291E-4</v>
      </c>
      <c r="H59" s="304">
        <v>3.3417664740697286E-4</v>
      </c>
      <c r="I59" s="304"/>
      <c r="J59" s="304">
        <v>1.6760529859178423E-2</v>
      </c>
      <c r="K59" s="304">
        <v>2.8086779682198533E-2</v>
      </c>
      <c r="L59" s="304">
        <v>4.2350244945008032E-2</v>
      </c>
      <c r="M59" s="304"/>
      <c r="N59" s="304">
        <v>5.4404169415011708E-2</v>
      </c>
      <c r="O59" s="304">
        <v>6.4653952118035221E-2</v>
      </c>
      <c r="P59" s="304">
        <v>7.2852105980803744E-2</v>
      </c>
      <c r="Q59" s="304"/>
      <c r="R59" s="304">
        <v>1.214580037794327E-2</v>
      </c>
      <c r="S59" s="304">
        <v>1.3949557785902329E-2</v>
      </c>
      <c r="T59" s="304">
        <v>1.4503105168170962E-2</v>
      </c>
      <c r="U59" s="304"/>
      <c r="V59" s="304">
        <v>9.1608088534424981E-2</v>
      </c>
      <c r="W59" s="304">
        <v>0.11311370073124155</v>
      </c>
      <c r="X59" s="304">
        <v>0.13259519147819029</v>
      </c>
      <c r="Y59" s="304"/>
      <c r="Z59" s="304">
        <v>0.6158264458838737</v>
      </c>
      <c r="AA59" s="304">
        <v>0.6392809081410421</v>
      </c>
      <c r="AB59" s="304">
        <v>0.87289752764562645</v>
      </c>
      <c r="AC59" s="304"/>
      <c r="AD59" s="304">
        <v>0.64666155952723559</v>
      </c>
      <c r="AE59" s="304">
        <v>0.57749242918604049</v>
      </c>
      <c r="AF59" s="304">
        <v>0.54769459166554457</v>
      </c>
      <c r="AG59" s="304"/>
      <c r="AH59" s="304">
        <v>0.59969892382393397</v>
      </c>
      <c r="AI59" s="304">
        <v>0.56490294707958544</v>
      </c>
      <c r="AJ59" s="304">
        <v>0.45263006800889705</v>
      </c>
      <c r="AK59" s="304"/>
      <c r="AL59" s="304">
        <v>0.21068897439990994</v>
      </c>
      <c r="AM59" s="304">
        <v>7.7719266321955124E-2</v>
      </c>
      <c r="AN59" s="304">
        <v>2.561379610017353E-2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123.59299999999992</v>
      </c>
      <c r="C62" s="305">
        <f>SUM(C63:C71)</f>
        <v>126.24500000000003</v>
      </c>
      <c r="D62" s="305">
        <f>SUM(D63:D71)</f>
        <v>132.18999999999997</v>
      </c>
      <c r="E62" s="304"/>
      <c r="F62" s="305">
        <f>SUM(F63:F71)</f>
        <v>0.31268491440142848</v>
      </c>
      <c r="G62" s="305">
        <f>SUM(G63:G71)</f>
        <v>0.51908910714567402</v>
      </c>
      <c r="H62" s="305">
        <f>SUM(H63:H71)</f>
        <v>0.87351957486666176</v>
      </c>
      <c r="I62" s="304"/>
      <c r="J62" s="305">
        <f>SUM(J63:J71)</f>
        <v>3.7776020975719145</v>
      </c>
      <c r="K62" s="305">
        <f>SUM(K63:K71)</f>
        <v>6.0332341428838552</v>
      </c>
      <c r="L62" s="305">
        <f>SUM(L63:L71)</f>
        <v>9.9665525237711137</v>
      </c>
      <c r="M62" s="304"/>
      <c r="N62" s="305">
        <f>SUM(N63:N71)</f>
        <v>14.91300984439868</v>
      </c>
      <c r="O62" s="305">
        <f>SUM(O63:O71)</f>
        <v>18.891713915881134</v>
      </c>
      <c r="P62" s="305">
        <f>SUM(P63:P71)</f>
        <v>26.113631103301124</v>
      </c>
      <c r="Q62" s="304"/>
      <c r="R62" s="305">
        <f>SUM(R63:R71)</f>
        <v>4.3004092014304494</v>
      </c>
      <c r="S62" s="305">
        <f>SUM(S63:S71)</f>
        <v>5.3313007546759961</v>
      </c>
      <c r="T62" s="305">
        <f>SUM(T63:T71)</f>
        <v>7.2576638897593142</v>
      </c>
      <c r="U62" s="304"/>
      <c r="V62" s="305">
        <f>SUM(V63:V71)</f>
        <v>5.061070460974844</v>
      </c>
      <c r="W62" s="305">
        <f>SUM(W63:W71)</f>
        <v>6.160419038660236</v>
      </c>
      <c r="X62" s="305">
        <f>SUM(X63:X71)</f>
        <v>8.2097517750850333</v>
      </c>
      <c r="Y62" s="304"/>
      <c r="Z62" s="305">
        <f>SUM(Z63:Z71)</f>
        <v>31.804044765019228</v>
      </c>
      <c r="AA62" s="305">
        <f>SUM(AA63:AA71)</f>
        <v>32.194183088361399</v>
      </c>
      <c r="AB62" s="305">
        <f>SUM(AB63:AB71)</f>
        <v>36.947547614659833</v>
      </c>
      <c r="AC62" s="304"/>
      <c r="AD62" s="305">
        <f>SUM(AD63:AD71)</f>
        <v>34.225985641396093</v>
      </c>
      <c r="AE62" s="305">
        <f>SUM(AE63:AE71)</f>
        <v>30.970456616782435</v>
      </c>
      <c r="AF62" s="305">
        <f>SUM(AF63:AF71)</f>
        <v>26.74061712755703</v>
      </c>
      <c r="AG62" s="304"/>
      <c r="AH62" s="305">
        <f>SUM(AH63:AH71)</f>
        <v>21.031959955012432</v>
      </c>
      <c r="AI62" s="305">
        <f>SUM(AI63:AI71)</f>
        <v>19.174968191768993</v>
      </c>
      <c r="AJ62" s="305">
        <f>SUM(AJ63:AJ71)</f>
        <v>11.518414902923556</v>
      </c>
      <c r="AK62" s="304"/>
      <c r="AL62" s="305">
        <f>SUM(AL63:AL71)</f>
        <v>8.166233119794839</v>
      </c>
      <c r="AM62" s="305">
        <f>SUM(AM63:AM71)</f>
        <v>6.9696351438403426</v>
      </c>
      <c r="AN62" s="305">
        <f>SUM(AN63:AN71)</f>
        <v>4.5623014880763071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17.30241431842963</v>
      </c>
      <c r="C63" s="304">
        <f t="shared" ref="C63:C71" si="73">SUM(G63,K63,O63,S63,W63,AA63,AE63,AI63,AM63)</f>
        <v>18.346168214806173</v>
      </c>
      <c r="D63" s="304">
        <f t="shared" ref="D63:D71" si="74">SUM(H63,L63,P63,T63,X63,AB63,AF63,AJ63,AN63)</f>
        <v>21.401931934726068</v>
      </c>
      <c r="E63" s="304"/>
      <c r="F63" s="304">
        <v>6.9175407603390665E-2</v>
      </c>
      <c r="G63" s="304">
        <v>0.11787559896327476</v>
      </c>
      <c r="H63" s="304">
        <v>0.20395837653079696</v>
      </c>
      <c r="I63" s="304"/>
      <c r="J63" s="304">
        <v>0.86789849337723923</v>
      </c>
      <c r="K63" s="304">
        <v>1.406582584001127</v>
      </c>
      <c r="L63" s="304">
        <v>2.4230742611077156</v>
      </c>
      <c r="M63" s="304"/>
      <c r="N63" s="304">
        <v>3.4220257710063451</v>
      </c>
      <c r="O63" s="304">
        <v>4.3629523222569864</v>
      </c>
      <c r="P63" s="304">
        <v>6.1852366922629951</v>
      </c>
      <c r="Q63" s="304"/>
      <c r="R63" s="304">
        <v>0.74216133580742949</v>
      </c>
      <c r="S63" s="304">
        <v>0.88967681196395221</v>
      </c>
      <c r="T63" s="304">
        <v>1.2590250970292682</v>
      </c>
      <c r="U63" s="304"/>
      <c r="V63" s="304">
        <v>0.94301958865167723</v>
      </c>
      <c r="W63" s="304">
        <v>1.0939340723429452</v>
      </c>
      <c r="X63" s="304">
        <v>1.3961301585126424</v>
      </c>
      <c r="Y63" s="304"/>
      <c r="Z63" s="304">
        <v>3.9086269673600009</v>
      </c>
      <c r="AA63" s="304">
        <v>3.7027779057253603</v>
      </c>
      <c r="AB63" s="304">
        <v>4.5335265495764459</v>
      </c>
      <c r="AC63" s="304"/>
      <c r="AD63" s="304">
        <v>4.0354183752838333</v>
      </c>
      <c r="AE63" s="304">
        <v>3.6109883821935784</v>
      </c>
      <c r="AF63" s="304">
        <v>3.1250677581966091</v>
      </c>
      <c r="AG63" s="304"/>
      <c r="AH63" s="304">
        <v>2.8297445854327536</v>
      </c>
      <c r="AI63" s="304">
        <v>2.7058154656829609</v>
      </c>
      <c r="AJ63" s="304">
        <v>1.8600319385587438</v>
      </c>
      <c r="AK63" s="304"/>
      <c r="AL63" s="304">
        <v>0.48434379390696242</v>
      </c>
      <c r="AM63" s="304">
        <v>0.45556507167598698</v>
      </c>
      <c r="AN63" s="304">
        <v>0.41588110295084763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9.2999785782848434</v>
      </c>
      <c r="C64" s="304">
        <f t="shared" si="73"/>
        <v>10.161597968007175</v>
      </c>
      <c r="D64" s="304">
        <f t="shared" si="74"/>
        <v>11.766563263076788</v>
      </c>
      <c r="E64" s="304"/>
      <c r="F64" s="304">
        <v>0.11837898235371103</v>
      </c>
      <c r="G64" s="304">
        <v>0.1903228327637109</v>
      </c>
      <c r="H64" s="304">
        <v>0.31037181786333556</v>
      </c>
      <c r="I64" s="304"/>
      <c r="J64" s="304">
        <v>0.86801726610957319</v>
      </c>
      <c r="K64" s="304">
        <v>1.3446427263724021</v>
      </c>
      <c r="L64" s="304">
        <v>2.0917103161167852</v>
      </c>
      <c r="M64" s="304"/>
      <c r="N64" s="304">
        <v>2.2099321871142323</v>
      </c>
      <c r="O64" s="304">
        <v>2.6990145662105154</v>
      </c>
      <c r="P64" s="304">
        <v>3.5238232647824801</v>
      </c>
      <c r="Q64" s="304"/>
      <c r="R64" s="304">
        <v>0.32084555051958469</v>
      </c>
      <c r="S64" s="304">
        <v>0.35049876942557939</v>
      </c>
      <c r="T64" s="304">
        <v>0.39290283072158294</v>
      </c>
      <c r="U64" s="304"/>
      <c r="V64" s="304">
        <v>0.51844388229636595</v>
      </c>
      <c r="W64" s="304">
        <v>0.59540588981448406</v>
      </c>
      <c r="X64" s="304">
        <v>0.76058400941778326</v>
      </c>
      <c r="Y64" s="304"/>
      <c r="Z64" s="304">
        <v>2.2704292048393064</v>
      </c>
      <c r="AA64" s="304">
        <v>2.3359613461013442</v>
      </c>
      <c r="AB64" s="304">
        <v>2.7905809711829863</v>
      </c>
      <c r="AC64" s="304"/>
      <c r="AD64" s="304">
        <v>1.6802711637851426</v>
      </c>
      <c r="AE64" s="304">
        <v>1.4080895154199751</v>
      </c>
      <c r="AF64" s="304">
        <v>1.0839227786859988</v>
      </c>
      <c r="AG64" s="304"/>
      <c r="AH64" s="304">
        <v>1.0876211702501044</v>
      </c>
      <c r="AI64" s="304">
        <v>1.0298247700356136</v>
      </c>
      <c r="AJ64" s="304">
        <v>0.64799777260226232</v>
      </c>
      <c r="AK64" s="304"/>
      <c r="AL64" s="304">
        <v>0.2260391710168218</v>
      </c>
      <c r="AM64" s="304">
        <v>0.20783755186355118</v>
      </c>
      <c r="AN64" s="304">
        <v>0.16466950170357256</v>
      </c>
    </row>
    <row r="65" spans="1:40" x14ac:dyDescent="0.2">
      <c r="A65" s="13" t="str">
        <f t="shared" si="72"/>
        <v>Associate professional occupations</v>
      </c>
      <c r="B65" s="304">
        <f t="shared" si="75"/>
        <v>8.916808802180693</v>
      </c>
      <c r="C65" s="304">
        <f t="shared" si="73"/>
        <v>8.899321987967415</v>
      </c>
      <c r="D65" s="304">
        <f t="shared" si="74"/>
        <v>9.9360693478167583</v>
      </c>
      <c r="E65" s="304"/>
      <c r="F65" s="304">
        <v>4.0815468829698914E-2</v>
      </c>
      <c r="G65" s="304">
        <v>5.9510786450656827E-2</v>
      </c>
      <c r="H65" s="304">
        <v>8.8328355914723225E-2</v>
      </c>
      <c r="I65" s="304"/>
      <c r="J65" s="304">
        <v>0.38882121796702618</v>
      </c>
      <c r="K65" s="304">
        <v>0.56956310245929231</v>
      </c>
      <c r="L65" s="304">
        <v>0.88649889572255103</v>
      </c>
      <c r="M65" s="304"/>
      <c r="N65" s="304">
        <v>1.5942134007958297</v>
      </c>
      <c r="O65" s="304">
        <v>1.8447340979839697</v>
      </c>
      <c r="P65" s="304">
        <v>2.4204667999400704</v>
      </c>
      <c r="Q65" s="304"/>
      <c r="R65" s="304">
        <v>0.36030545371571648</v>
      </c>
      <c r="S65" s="304">
        <v>0.42819659166667878</v>
      </c>
      <c r="T65" s="304">
        <v>0.60422865495231892</v>
      </c>
      <c r="U65" s="304"/>
      <c r="V65" s="304">
        <v>0.46947374900459737</v>
      </c>
      <c r="W65" s="304">
        <v>0.53362405731028961</v>
      </c>
      <c r="X65" s="304">
        <v>0.68261765853369527</v>
      </c>
      <c r="Y65" s="304"/>
      <c r="Z65" s="304">
        <v>2.4520831224909765</v>
      </c>
      <c r="AA65" s="304">
        <v>2.3357556616907571</v>
      </c>
      <c r="AB65" s="304">
        <v>2.7456695075749065</v>
      </c>
      <c r="AC65" s="304"/>
      <c r="AD65" s="304">
        <v>2.1145206705557711</v>
      </c>
      <c r="AE65" s="304">
        <v>1.8405734209398987</v>
      </c>
      <c r="AF65" s="304">
        <v>1.6442015794250406</v>
      </c>
      <c r="AG65" s="304"/>
      <c r="AH65" s="304">
        <v>1.1601219922516974</v>
      </c>
      <c r="AI65" s="304">
        <v>0.99831029965271167</v>
      </c>
      <c r="AJ65" s="304">
        <v>0.60813875745373402</v>
      </c>
      <c r="AK65" s="304"/>
      <c r="AL65" s="304">
        <v>0.33645372656937944</v>
      </c>
      <c r="AM65" s="304">
        <v>0.28905396981315978</v>
      </c>
      <c r="AN65" s="304">
        <v>0.25591913829971891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10.541983945160926</v>
      </c>
      <c r="C66" s="304">
        <f t="shared" si="73"/>
        <v>10.585538400456274</v>
      </c>
      <c r="D66" s="304">
        <f t="shared" si="74"/>
        <v>11.319582818528474</v>
      </c>
      <c r="E66" s="304"/>
      <c r="F66" s="304">
        <v>2.0843998860383472E-2</v>
      </c>
      <c r="G66" s="304">
        <v>3.8197124967199417E-2</v>
      </c>
      <c r="H66" s="304">
        <v>7.0520831054076583E-2</v>
      </c>
      <c r="I66" s="304"/>
      <c r="J66" s="304">
        <v>0.375592487481265</v>
      </c>
      <c r="K66" s="304">
        <v>0.58837559856406396</v>
      </c>
      <c r="L66" s="304">
        <v>1.0041805783922177</v>
      </c>
      <c r="M66" s="304"/>
      <c r="N66" s="304">
        <v>1.4324207620520066</v>
      </c>
      <c r="O66" s="304">
        <v>1.8252632594129254</v>
      </c>
      <c r="P66" s="304">
        <v>2.6284610626229763</v>
      </c>
      <c r="Q66" s="304"/>
      <c r="R66" s="304">
        <v>0.41558946422891052</v>
      </c>
      <c r="S66" s="304">
        <v>0.51158356846990372</v>
      </c>
      <c r="T66" s="304">
        <v>0.63836570715060814</v>
      </c>
      <c r="U66" s="304"/>
      <c r="V66" s="304">
        <v>0.41207538534957938</v>
      </c>
      <c r="W66" s="304">
        <v>0.46690047107430344</v>
      </c>
      <c r="X66" s="304">
        <v>0.61268696887782181</v>
      </c>
      <c r="Y66" s="304"/>
      <c r="Z66" s="304">
        <v>2.9025949514590819</v>
      </c>
      <c r="AA66" s="304">
        <v>2.9892185572295191</v>
      </c>
      <c r="AB66" s="304">
        <v>3.3060221729379631</v>
      </c>
      <c r="AC66" s="304"/>
      <c r="AD66" s="304">
        <v>3.4544433019085288</v>
      </c>
      <c r="AE66" s="304">
        <v>3.1255614300601398</v>
      </c>
      <c r="AF66" s="304">
        <v>2.6222591436011542</v>
      </c>
      <c r="AG66" s="304"/>
      <c r="AH66" s="304">
        <v>1.2743754845120716</v>
      </c>
      <c r="AI66" s="304">
        <v>0.84593490877010424</v>
      </c>
      <c r="AJ66" s="304">
        <v>0.3333437283938343</v>
      </c>
      <c r="AK66" s="304"/>
      <c r="AL66" s="304">
        <v>0.25404810930909771</v>
      </c>
      <c r="AM66" s="304">
        <v>0.1945034819081157</v>
      </c>
      <c r="AN66" s="304">
        <v>0.10374262549782226</v>
      </c>
    </row>
    <row r="67" spans="1:40" x14ac:dyDescent="0.2">
      <c r="A67" s="13" t="str">
        <f t="shared" si="72"/>
        <v>Skilled trades occupations</v>
      </c>
      <c r="B67" s="304">
        <f t="shared" si="75"/>
        <v>10.031047327373328</v>
      </c>
      <c r="C67" s="304">
        <f t="shared" si="73"/>
        <v>9.9325161811249547</v>
      </c>
      <c r="D67" s="304">
        <f t="shared" si="74"/>
        <v>9.8986151717899098</v>
      </c>
      <c r="E67" s="304"/>
      <c r="F67" s="304">
        <v>4.4665382925104637E-3</v>
      </c>
      <c r="G67" s="304">
        <v>7.0659668290541603E-3</v>
      </c>
      <c r="H67" s="304">
        <v>1.2746855762442586E-2</v>
      </c>
      <c r="I67" s="304"/>
      <c r="J67" s="304">
        <v>0.1262988017648862</v>
      </c>
      <c r="K67" s="304">
        <v>0.21262327628787406</v>
      </c>
      <c r="L67" s="304">
        <v>0.37508495928586832</v>
      </c>
      <c r="M67" s="304"/>
      <c r="N67" s="304">
        <v>0.48174710086572636</v>
      </c>
      <c r="O67" s="304">
        <v>0.66327675151293286</v>
      </c>
      <c r="P67" s="304">
        <v>0.92228628773272969</v>
      </c>
      <c r="Q67" s="304"/>
      <c r="R67" s="304">
        <v>0.25370030649689906</v>
      </c>
      <c r="S67" s="304">
        <v>0.31416676807250871</v>
      </c>
      <c r="T67" s="304">
        <v>0.42943689024335596</v>
      </c>
      <c r="U67" s="304"/>
      <c r="V67" s="304">
        <v>0.36177395585008193</v>
      </c>
      <c r="W67" s="304">
        <v>0.45907496951484561</v>
      </c>
      <c r="X67" s="304">
        <v>0.59763235664662329</v>
      </c>
      <c r="Y67" s="304"/>
      <c r="Z67" s="304">
        <v>3.3234989611741876</v>
      </c>
      <c r="AA67" s="304">
        <v>3.3370195164059169</v>
      </c>
      <c r="AB67" s="304">
        <v>3.56942754139253</v>
      </c>
      <c r="AC67" s="304"/>
      <c r="AD67" s="304">
        <v>2.7926243963617425</v>
      </c>
      <c r="AE67" s="304">
        <v>2.4358540704572578</v>
      </c>
      <c r="AF67" s="304">
        <v>2.2467636819310322</v>
      </c>
      <c r="AG67" s="304"/>
      <c r="AH67" s="304">
        <v>1.8316091449101095</v>
      </c>
      <c r="AI67" s="304">
        <v>1.7918646390012827</v>
      </c>
      <c r="AJ67" s="304">
        <v>1.2823826696361775</v>
      </c>
      <c r="AK67" s="304"/>
      <c r="AL67" s="304">
        <v>0.85532812165718386</v>
      </c>
      <c r="AM67" s="304">
        <v>0.7115702230432821</v>
      </c>
      <c r="AN67" s="304">
        <v>0.46285392915915097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3.6336867585029751</v>
      </c>
      <c r="C68" s="304">
        <f t="shared" si="73"/>
        <v>3.7440474620068107</v>
      </c>
      <c r="D68" s="304">
        <f t="shared" si="74"/>
        <v>4.3088205573234442</v>
      </c>
      <c r="E68" s="304"/>
      <c r="F68" s="304">
        <v>3.7278890109289351E-3</v>
      </c>
      <c r="G68" s="304">
        <v>6.822762222552038E-3</v>
      </c>
      <c r="H68" s="304">
        <v>1.2553297861134531E-2</v>
      </c>
      <c r="I68" s="304"/>
      <c r="J68" s="304">
        <v>6.6192088507121369E-2</v>
      </c>
      <c r="K68" s="304">
        <v>0.11483953481064704</v>
      </c>
      <c r="L68" s="304">
        <v>0.21818393815905762</v>
      </c>
      <c r="M68" s="304"/>
      <c r="N68" s="304">
        <v>0.34148587163499822</v>
      </c>
      <c r="O68" s="304">
        <v>0.43328735417180436</v>
      </c>
      <c r="P68" s="304">
        <v>0.59499787909500979</v>
      </c>
      <c r="Q68" s="304"/>
      <c r="R68" s="304">
        <v>0.2725798658521984</v>
      </c>
      <c r="S68" s="304">
        <v>0.35022782409241887</v>
      </c>
      <c r="T68" s="304">
        <v>0.52428594298888076</v>
      </c>
      <c r="U68" s="304"/>
      <c r="V68" s="304">
        <v>0.28793696672340574</v>
      </c>
      <c r="W68" s="304">
        <v>0.37420542344537044</v>
      </c>
      <c r="X68" s="304">
        <v>0.55309423406196356</v>
      </c>
      <c r="Y68" s="304"/>
      <c r="Z68" s="304">
        <v>0.73545467557697486</v>
      </c>
      <c r="AA68" s="304">
        <v>0.77097190958853523</v>
      </c>
      <c r="AB68" s="304">
        <v>0.9933380543293181</v>
      </c>
      <c r="AC68" s="304"/>
      <c r="AD68" s="304">
        <v>1.0908417821521508</v>
      </c>
      <c r="AE68" s="304">
        <v>1.0027197403876238</v>
      </c>
      <c r="AF68" s="304">
        <v>1.0022569553201104</v>
      </c>
      <c r="AG68" s="304"/>
      <c r="AH68" s="304">
        <v>0.54579498964436113</v>
      </c>
      <c r="AI68" s="304">
        <v>0.47453518091484936</v>
      </c>
      <c r="AJ68" s="304">
        <v>0.29132999154169442</v>
      </c>
      <c r="AK68" s="304"/>
      <c r="AL68" s="304">
        <v>0.28967262940083566</v>
      </c>
      <c r="AM68" s="304">
        <v>0.21643773237300998</v>
      </c>
      <c r="AN68" s="304">
        <v>0.11878026396627485</v>
      </c>
    </row>
    <row r="69" spans="1:40" x14ac:dyDescent="0.2">
      <c r="A69" s="13" t="str">
        <f t="shared" si="72"/>
        <v>Sales and customer service occupations</v>
      </c>
      <c r="B69" s="304">
        <f t="shared" si="75"/>
        <v>26.359166768030285</v>
      </c>
      <c r="C69" s="304">
        <f t="shared" si="73"/>
        <v>25.07250312175945</v>
      </c>
      <c r="D69" s="304">
        <f t="shared" si="74"/>
        <v>24.617167276606811</v>
      </c>
      <c r="E69" s="304"/>
      <c r="F69" s="304">
        <v>2.661311216578199E-2</v>
      </c>
      <c r="G69" s="304">
        <v>4.2976677538376563E-2</v>
      </c>
      <c r="H69" s="304">
        <v>6.3086752722718936E-2</v>
      </c>
      <c r="I69" s="304"/>
      <c r="J69" s="304">
        <v>0.50452805658768263</v>
      </c>
      <c r="K69" s="304">
        <v>0.8142958594918569</v>
      </c>
      <c r="L69" s="304">
        <v>1.3201114952321285</v>
      </c>
      <c r="M69" s="304"/>
      <c r="N69" s="304">
        <v>2.5520954624538286</v>
      </c>
      <c r="O69" s="304">
        <v>3.1960873242497687</v>
      </c>
      <c r="P69" s="304">
        <v>4.2990574989609041</v>
      </c>
      <c r="Q69" s="304"/>
      <c r="R69" s="304">
        <v>0.78983959950440275</v>
      </c>
      <c r="S69" s="304">
        <v>0.96863571396704018</v>
      </c>
      <c r="T69" s="304">
        <v>1.2201219595969255</v>
      </c>
      <c r="U69" s="304"/>
      <c r="V69" s="304">
        <v>0.65178547734015979</v>
      </c>
      <c r="W69" s="304">
        <v>0.732256265365682</v>
      </c>
      <c r="X69" s="304">
        <v>0.89121235891787431</v>
      </c>
      <c r="Y69" s="304"/>
      <c r="Z69" s="304">
        <v>8.0289366933386628</v>
      </c>
      <c r="AA69" s="304">
        <v>8.0402874681908258</v>
      </c>
      <c r="AB69" s="304">
        <v>9.0733552295803559</v>
      </c>
      <c r="AC69" s="304"/>
      <c r="AD69" s="304">
        <v>7.6621092935441037</v>
      </c>
      <c r="AE69" s="304">
        <v>6.4116333816597555</v>
      </c>
      <c r="AF69" s="304">
        <v>5.1546462369094863</v>
      </c>
      <c r="AG69" s="304"/>
      <c r="AH69" s="304">
        <v>4.4858516668190447</v>
      </c>
      <c r="AI69" s="304">
        <v>3.6595388665003163</v>
      </c>
      <c r="AJ69" s="304">
        <v>1.8491163318368113</v>
      </c>
      <c r="AK69" s="304"/>
      <c r="AL69" s="304">
        <v>1.6574074062766202</v>
      </c>
      <c r="AM69" s="304">
        <v>1.2067915647958303</v>
      </c>
      <c r="AN69" s="304">
        <v>0.74645941284960837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11.798008682179024</v>
      </c>
      <c r="C70" s="304">
        <f t="shared" si="73"/>
        <v>13.529854047402541</v>
      </c>
      <c r="D70" s="304">
        <f t="shared" si="74"/>
        <v>13.799525347514658</v>
      </c>
      <c r="E70" s="304"/>
      <c r="F70" s="304">
        <v>2.4724974822679026E-2</v>
      </c>
      <c r="G70" s="304">
        <v>4.9955734132169256E-2</v>
      </c>
      <c r="H70" s="304">
        <v>0.10295005017924053</v>
      </c>
      <c r="I70" s="304"/>
      <c r="J70" s="304">
        <v>0.12494471926551719</v>
      </c>
      <c r="K70" s="304">
        <v>0.22540154071401045</v>
      </c>
      <c r="L70" s="304">
        <v>0.38443551191149178</v>
      </c>
      <c r="M70" s="304"/>
      <c r="N70" s="304">
        <v>0.61906561093561641</v>
      </c>
      <c r="O70" s="304">
        <v>0.88318093975380341</v>
      </c>
      <c r="P70" s="304">
        <v>1.5216986168982014</v>
      </c>
      <c r="Q70" s="304"/>
      <c r="R70" s="304">
        <v>0.21926449953627469</v>
      </c>
      <c r="S70" s="304">
        <v>0.33272957935315273</v>
      </c>
      <c r="T70" s="304">
        <v>0.50270385961424491</v>
      </c>
      <c r="U70" s="304"/>
      <c r="V70" s="304">
        <v>0.36311753746467512</v>
      </c>
      <c r="W70" s="304">
        <v>0.54610071137628802</v>
      </c>
      <c r="X70" s="304">
        <v>0.84798362090783341</v>
      </c>
      <c r="Y70" s="304"/>
      <c r="Z70" s="304">
        <v>2.4133562075093624</v>
      </c>
      <c r="AA70" s="304">
        <v>2.8030896513901267</v>
      </c>
      <c r="AB70" s="304">
        <v>3.3179803311431528</v>
      </c>
      <c r="AC70" s="304"/>
      <c r="AD70" s="304">
        <v>3.6561739206931332</v>
      </c>
      <c r="AE70" s="304">
        <v>4.0661832061504999</v>
      </c>
      <c r="AF70" s="304">
        <v>3.9631097481216053</v>
      </c>
      <c r="AG70" s="304"/>
      <c r="AH70" s="304">
        <v>2.9866405901879456</v>
      </c>
      <c r="AI70" s="304">
        <v>3.4069293187508167</v>
      </c>
      <c r="AJ70" s="304">
        <v>2.5454709531138024</v>
      </c>
      <c r="AK70" s="304"/>
      <c r="AL70" s="304">
        <v>1.3907206217638202</v>
      </c>
      <c r="AM70" s="304">
        <v>1.2162833657816745</v>
      </c>
      <c r="AN70" s="304">
        <v>0.61319265562508529</v>
      </c>
    </row>
    <row r="71" spans="1:40" x14ac:dyDescent="0.2">
      <c r="A71" s="13" t="str">
        <f t="shared" si="72"/>
        <v>Elementary occupations</v>
      </c>
      <c r="B71" s="304">
        <f t="shared" si="75"/>
        <v>25.709904819858206</v>
      </c>
      <c r="C71" s="304">
        <f t="shared" si="73"/>
        <v>25.973452616469253</v>
      </c>
      <c r="D71" s="304">
        <f t="shared" si="74"/>
        <v>25.141724282617066</v>
      </c>
      <c r="E71" s="304"/>
      <c r="F71" s="304">
        <v>3.9385424623440074E-3</v>
      </c>
      <c r="G71" s="304">
        <v>6.3616232786800194E-3</v>
      </c>
      <c r="H71" s="304">
        <v>9.0032369781928839E-3</v>
      </c>
      <c r="I71" s="304"/>
      <c r="J71" s="304">
        <v>0.45530896651160385</v>
      </c>
      <c r="K71" s="304">
        <v>0.75690992018258085</v>
      </c>
      <c r="L71" s="304">
        <v>1.2632725678432974</v>
      </c>
      <c r="M71" s="304"/>
      <c r="N71" s="304">
        <v>2.2600236775400981</v>
      </c>
      <c r="O71" s="304">
        <v>2.9839173003284252</v>
      </c>
      <c r="P71" s="304">
        <v>4.0176030010057557</v>
      </c>
      <c r="Q71" s="304"/>
      <c r="R71" s="304">
        <v>0.92612312576903266</v>
      </c>
      <c r="S71" s="304">
        <v>1.1855851276647613</v>
      </c>
      <c r="T71" s="304">
        <v>1.6865929474621293</v>
      </c>
      <c r="U71" s="304"/>
      <c r="V71" s="304">
        <v>1.0534439182943007</v>
      </c>
      <c r="W71" s="304">
        <v>1.3589171784160285</v>
      </c>
      <c r="X71" s="304">
        <v>1.8678104092087968</v>
      </c>
      <c r="Y71" s="304"/>
      <c r="Z71" s="304">
        <v>5.769063981270671</v>
      </c>
      <c r="AA71" s="304">
        <v>5.879101072039008</v>
      </c>
      <c r="AB71" s="304">
        <v>6.6176472569421749</v>
      </c>
      <c r="AC71" s="304"/>
      <c r="AD71" s="304">
        <v>7.7395827371116885</v>
      </c>
      <c r="AE71" s="304">
        <v>7.0688534695137033</v>
      </c>
      <c r="AF71" s="304">
        <v>5.898389245365995</v>
      </c>
      <c r="AG71" s="304"/>
      <c r="AH71" s="304">
        <v>4.8302003310043471</v>
      </c>
      <c r="AI71" s="304">
        <v>4.2622147424603369</v>
      </c>
      <c r="AJ71" s="304">
        <v>2.1006027597864958</v>
      </c>
      <c r="AK71" s="304"/>
      <c r="AL71" s="304">
        <v>2.6722195398941184</v>
      </c>
      <c r="AM71" s="304">
        <v>2.4715921825857321</v>
      </c>
      <c r="AN71" s="304">
        <v>1.6808028580242256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124.25799999999995</v>
      </c>
      <c r="C74" s="305">
        <f>SUM(C75:C83)</f>
        <v>125.33300000000013</v>
      </c>
      <c r="D74" s="305">
        <f>SUM(D75:D83)</f>
        <v>132.20199999999994</v>
      </c>
      <c r="E74" s="304"/>
      <c r="F74" s="305">
        <f>SUM(F75:F83)</f>
        <v>1.7826569569648707</v>
      </c>
      <c r="G74" s="305">
        <f>SUM(G75:G83)</f>
        <v>2.4386844850872906</v>
      </c>
      <c r="H74" s="305">
        <f>SUM(H75:H83)</f>
        <v>3.3043340981625993</v>
      </c>
      <c r="I74" s="304"/>
      <c r="J74" s="305">
        <f>SUM(J75:J83)</f>
        <v>13.763164155465475</v>
      </c>
      <c r="K74" s="305">
        <f>SUM(K75:K83)</f>
        <v>18.957781719250114</v>
      </c>
      <c r="L74" s="305">
        <f>SUM(L75:L83)</f>
        <v>26.260156961426357</v>
      </c>
      <c r="M74" s="304"/>
      <c r="N74" s="305">
        <f>SUM(N75:N83)</f>
        <v>29.700603087501083</v>
      </c>
      <c r="O74" s="305">
        <f>SUM(O75:O83)</f>
        <v>32.140021490221848</v>
      </c>
      <c r="P74" s="305">
        <f>SUM(P75:P83)</f>
        <v>37.036680608651828</v>
      </c>
      <c r="Q74" s="304"/>
      <c r="R74" s="305">
        <f>SUM(R75:R83)</f>
        <v>5.6349758870427209</v>
      </c>
      <c r="S74" s="305">
        <f>SUM(S75:S83)</f>
        <v>6.24468752832012</v>
      </c>
      <c r="T74" s="305">
        <f>SUM(T75:T83)</f>
        <v>7.5569952731235404</v>
      </c>
      <c r="U74" s="304"/>
      <c r="V74" s="305">
        <f>SUM(V75:V83)</f>
        <v>6.8251898104466315</v>
      </c>
      <c r="W74" s="305">
        <f>SUM(W75:W83)</f>
        <v>7.3469725244936033</v>
      </c>
      <c r="X74" s="305">
        <f>SUM(X75:X83)</f>
        <v>8.6161630659654627</v>
      </c>
      <c r="Y74" s="304"/>
      <c r="Z74" s="305">
        <f>SUM(Z75:Z83)</f>
        <v>23.154659645593643</v>
      </c>
      <c r="AA74" s="305">
        <f>SUM(AA75:AA83)</f>
        <v>20.360543117946037</v>
      </c>
      <c r="AB74" s="305">
        <f>SUM(AB75:AB83)</f>
        <v>20.0874869486865</v>
      </c>
      <c r="AC74" s="304"/>
      <c r="AD74" s="305">
        <f>SUM(AD75:AD83)</f>
        <v>22.697816040960724</v>
      </c>
      <c r="AE74" s="305">
        <f>SUM(AE75:AE83)</f>
        <v>19.042968402662499</v>
      </c>
      <c r="AF74" s="305">
        <f>SUM(AF75:AF83)</f>
        <v>15.585550559671834</v>
      </c>
      <c r="AG74" s="304"/>
      <c r="AH74" s="305">
        <f>SUM(AH75:AH83)</f>
        <v>15.469567104085137</v>
      </c>
      <c r="AI74" s="305">
        <f>SUM(AI75:AI83)</f>
        <v>14.434213780815581</v>
      </c>
      <c r="AJ74" s="305">
        <f>SUM(AJ75:AJ83)</f>
        <v>10.898968641279955</v>
      </c>
      <c r="AK74" s="304"/>
      <c r="AL74" s="305">
        <f>SUM(AL75:AL83)</f>
        <v>5.2293673119396455</v>
      </c>
      <c r="AM74" s="305">
        <f>SUM(AM75:AM83)</f>
        <v>4.3671269512030113</v>
      </c>
      <c r="AN74" s="305">
        <f>SUM(AN75:AN83)</f>
        <v>2.8556638430318579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13.783700311119453</v>
      </c>
      <c r="C75" s="305">
        <f t="shared" ref="C75:C83" si="77">SUM(G75,K75,O75,S75,W75,AA75,AE75,AI75,AM75)</f>
        <v>13.801030582146712</v>
      </c>
      <c r="D75" s="305">
        <f t="shared" ref="D75:D83" si="78">SUM(H75,L75,P75,T75,X75,AB75,AF75,AJ75,AN75)</f>
        <v>15.493711137029095</v>
      </c>
      <c r="E75" s="304"/>
      <c r="F75" s="304">
        <v>0.26498696889352974</v>
      </c>
      <c r="G75" s="304">
        <v>0.36726340444231459</v>
      </c>
      <c r="H75" s="304">
        <v>0.50918173564140334</v>
      </c>
      <c r="I75" s="304"/>
      <c r="J75" s="304">
        <v>1.7648703698831745</v>
      </c>
      <c r="K75" s="304">
        <v>2.4012997798769726</v>
      </c>
      <c r="L75" s="304">
        <v>3.4413778995043445</v>
      </c>
      <c r="M75" s="304"/>
      <c r="N75" s="304">
        <v>4.0194381144426261</v>
      </c>
      <c r="O75" s="304">
        <v>4.248113041023192</v>
      </c>
      <c r="P75" s="304">
        <v>5.0405712695848521</v>
      </c>
      <c r="Q75" s="304"/>
      <c r="R75" s="304">
        <v>0.52877679786874854</v>
      </c>
      <c r="S75" s="304">
        <v>0.54418081763909631</v>
      </c>
      <c r="T75" s="304">
        <v>0.6116530041189695</v>
      </c>
      <c r="U75" s="304"/>
      <c r="V75" s="304">
        <v>0.99640515774671734</v>
      </c>
      <c r="W75" s="304">
        <v>1.064393608563605</v>
      </c>
      <c r="X75" s="304">
        <v>1.279200660593403</v>
      </c>
      <c r="Y75" s="304"/>
      <c r="Z75" s="304">
        <v>2.6483980490574925</v>
      </c>
      <c r="AA75" s="304">
        <v>2.1484200540324823</v>
      </c>
      <c r="AB75" s="304">
        <v>2.2445947471766021</v>
      </c>
      <c r="AC75" s="304"/>
      <c r="AD75" s="304">
        <v>1.9580728409273296</v>
      </c>
      <c r="AE75" s="304">
        <v>1.5544952235364107</v>
      </c>
      <c r="AF75" s="304">
        <v>1.2419754836545649</v>
      </c>
      <c r="AG75" s="304"/>
      <c r="AH75" s="304">
        <v>1.2516148738543966</v>
      </c>
      <c r="AI75" s="304">
        <v>1.1360302520438168</v>
      </c>
      <c r="AJ75" s="304">
        <v>0.89071598694326337</v>
      </c>
      <c r="AK75" s="304"/>
      <c r="AL75" s="304">
        <v>0.35113713844543742</v>
      </c>
      <c r="AM75" s="304">
        <v>0.33683440098882061</v>
      </c>
      <c r="AN75" s="304">
        <v>0.23444034981169151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28.170432935123358</v>
      </c>
      <c r="C76" s="305">
        <f t="shared" si="77"/>
        <v>29.947725957559211</v>
      </c>
      <c r="D76" s="305">
        <f>SUM(H76,L76,P76,T76,X76,AB76,AF76,AJ76,AN76)</f>
        <v>33.305587080445882</v>
      </c>
      <c r="E76" s="304"/>
      <c r="F76" s="304">
        <v>0.98675696880057184</v>
      </c>
      <c r="G76" s="304">
        <v>1.3183782761489393</v>
      </c>
      <c r="H76" s="304">
        <v>1.6846529386670896</v>
      </c>
      <c r="I76" s="304"/>
      <c r="J76" s="304">
        <v>6.3569504410674043</v>
      </c>
      <c r="K76" s="304">
        <v>8.5989485170013129</v>
      </c>
      <c r="L76" s="304">
        <v>11.328987045807203</v>
      </c>
      <c r="M76" s="304"/>
      <c r="N76" s="304">
        <v>10.736371807614164</v>
      </c>
      <c r="O76" s="304">
        <v>11.187676062496307</v>
      </c>
      <c r="P76" s="304">
        <v>11.938749464964573</v>
      </c>
      <c r="Q76" s="304"/>
      <c r="R76" s="304">
        <v>0.86319986033604201</v>
      </c>
      <c r="S76" s="304">
        <v>0.86789658522663526</v>
      </c>
      <c r="T76" s="304">
        <v>0.97603044769426883</v>
      </c>
      <c r="U76" s="304"/>
      <c r="V76" s="304">
        <v>1.6072560721112397</v>
      </c>
      <c r="W76" s="304">
        <v>1.6600787999976427</v>
      </c>
      <c r="X76" s="304">
        <v>1.8981876700602842</v>
      </c>
      <c r="Y76" s="304"/>
      <c r="Z76" s="304">
        <v>3.4002101055309222</v>
      </c>
      <c r="AA76" s="304">
        <v>2.7743402815438243</v>
      </c>
      <c r="AB76" s="304">
        <v>2.7038541787702197</v>
      </c>
      <c r="AC76" s="304"/>
      <c r="AD76" s="304">
        <v>2.5241379996388971</v>
      </c>
      <c r="AE76" s="304">
        <v>2.023240522203491</v>
      </c>
      <c r="AF76" s="304">
        <v>1.7256053948016983</v>
      </c>
      <c r="AG76" s="304"/>
      <c r="AH76" s="304">
        <v>1.3188981978607539</v>
      </c>
      <c r="AI76" s="304">
        <v>1.1340809689024152</v>
      </c>
      <c r="AJ76" s="304">
        <v>0.76032054550373529</v>
      </c>
      <c r="AK76" s="304"/>
      <c r="AL76" s="304">
        <v>0.37665148216336064</v>
      </c>
      <c r="AM76" s="304">
        <v>0.38308594403864554</v>
      </c>
      <c r="AN76" s="304">
        <v>0.28919939417681473</v>
      </c>
    </row>
    <row r="77" spans="1:40" x14ac:dyDescent="0.2">
      <c r="A77" s="13" t="str">
        <f t="shared" si="76"/>
        <v>Associate professional occupations</v>
      </c>
      <c r="B77" s="305">
        <f t="shared" si="79"/>
        <v>20.646209004157264</v>
      </c>
      <c r="C77" s="305">
        <f t="shared" si="77"/>
        <v>19.465753214210057</v>
      </c>
      <c r="D77" s="305">
        <f t="shared" si="78"/>
        <v>21.268643362427142</v>
      </c>
      <c r="E77" s="304"/>
      <c r="F77" s="304">
        <v>0.33419229524847061</v>
      </c>
      <c r="G77" s="304">
        <v>0.44447090133023837</v>
      </c>
      <c r="H77" s="304">
        <v>0.64197834868581671</v>
      </c>
      <c r="I77" s="304"/>
      <c r="J77" s="304">
        <v>3.1070222925754787</v>
      </c>
      <c r="K77" s="304">
        <v>3.9885119977527288</v>
      </c>
      <c r="L77" s="304">
        <v>5.5967955566087939</v>
      </c>
      <c r="M77" s="304"/>
      <c r="N77" s="304">
        <v>6.5772111926687495</v>
      </c>
      <c r="O77" s="304">
        <v>6.4260421344781182</v>
      </c>
      <c r="P77" s="304">
        <v>7.0459455458999463</v>
      </c>
      <c r="Q77" s="304"/>
      <c r="R77" s="304">
        <v>1.1408974697848504</v>
      </c>
      <c r="S77" s="304">
        <v>1.1701448527259559</v>
      </c>
      <c r="T77" s="304">
        <v>1.4262060961701486</v>
      </c>
      <c r="U77" s="304"/>
      <c r="V77" s="304">
        <v>1.189507810557213</v>
      </c>
      <c r="W77" s="304">
        <v>1.1084863263130202</v>
      </c>
      <c r="X77" s="304">
        <v>1.1648589645847749</v>
      </c>
      <c r="Y77" s="304"/>
      <c r="Z77" s="304">
        <v>3.6258652450991704</v>
      </c>
      <c r="AA77" s="304">
        <v>2.8039126943072907</v>
      </c>
      <c r="AB77" s="304">
        <v>2.7861783772195503</v>
      </c>
      <c r="AC77" s="304"/>
      <c r="AD77" s="304">
        <v>2.5633081908965298</v>
      </c>
      <c r="AE77" s="304">
        <v>1.8000415430808636</v>
      </c>
      <c r="AF77" s="304">
        <v>1.3665576035442331</v>
      </c>
      <c r="AG77" s="304"/>
      <c r="AH77" s="304">
        <v>1.644693347809054</v>
      </c>
      <c r="AI77" s="304">
        <v>1.3248620826476538</v>
      </c>
      <c r="AJ77" s="304">
        <v>0.95853532292020804</v>
      </c>
      <c r="AK77" s="304"/>
      <c r="AL77" s="304">
        <v>0.46351115951775201</v>
      </c>
      <c r="AM77" s="304">
        <v>0.39928068157418761</v>
      </c>
      <c r="AN77" s="304">
        <v>0.28158754679366471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21.2408383257692</v>
      </c>
      <c r="C78" s="305">
        <f t="shared" si="77"/>
        <v>20.49297059035365</v>
      </c>
      <c r="D78" s="305">
        <f t="shared" si="78"/>
        <v>19.95647406368008</v>
      </c>
      <c r="E78" s="304"/>
      <c r="F78" s="304">
        <v>0.10171786503720845</v>
      </c>
      <c r="G78" s="304">
        <v>0.15422955846146272</v>
      </c>
      <c r="H78" s="304">
        <v>0.23765356210900837</v>
      </c>
      <c r="I78" s="304"/>
      <c r="J78" s="304">
        <v>1.284850648768761</v>
      </c>
      <c r="K78" s="304">
        <v>1.9223503809493423</v>
      </c>
      <c r="L78" s="304">
        <v>2.8079433930353415</v>
      </c>
      <c r="M78" s="304"/>
      <c r="N78" s="304">
        <v>4.260581769788609</v>
      </c>
      <c r="O78" s="304">
        <v>5.0140491720915419</v>
      </c>
      <c r="P78" s="304">
        <v>6.2104387817021038</v>
      </c>
      <c r="Q78" s="304"/>
      <c r="R78" s="304">
        <v>1.1988260216621456</v>
      </c>
      <c r="S78" s="304">
        <v>1.3212498450903523</v>
      </c>
      <c r="T78" s="304">
        <v>1.5336082944981095</v>
      </c>
      <c r="U78" s="304"/>
      <c r="V78" s="304">
        <v>1.3789755788042461</v>
      </c>
      <c r="W78" s="304">
        <v>1.5323561665493808</v>
      </c>
      <c r="X78" s="304">
        <v>1.7967626237013292</v>
      </c>
      <c r="Y78" s="304"/>
      <c r="Z78" s="304">
        <v>4.4863188417014621</v>
      </c>
      <c r="AA78" s="304">
        <v>3.8328894303024472</v>
      </c>
      <c r="AB78" s="304">
        <v>3.1038487876914616</v>
      </c>
      <c r="AC78" s="304"/>
      <c r="AD78" s="304">
        <v>5.0908249699220622</v>
      </c>
      <c r="AE78" s="304">
        <v>3.9391531078692328</v>
      </c>
      <c r="AF78" s="304">
        <v>2.6130364122811462</v>
      </c>
      <c r="AG78" s="304"/>
      <c r="AH78" s="304">
        <v>2.5226699555076397</v>
      </c>
      <c r="AI78" s="304">
        <v>1.9107511693392818</v>
      </c>
      <c r="AJ78" s="304">
        <v>0.77758774421045707</v>
      </c>
      <c r="AK78" s="304"/>
      <c r="AL78" s="304">
        <v>0.9160726745770692</v>
      </c>
      <c r="AM78" s="304">
        <v>0.86594175970060605</v>
      </c>
      <c r="AN78" s="304">
        <v>0.87559446445112254</v>
      </c>
    </row>
    <row r="79" spans="1:40" x14ac:dyDescent="0.2">
      <c r="A79" s="13" t="str">
        <f t="shared" si="76"/>
        <v>Skilled trades occupations</v>
      </c>
      <c r="B79" s="305">
        <f t="shared" si="79"/>
        <v>5.0844348096119818</v>
      </c>
      <c r="C79" s="305">
        <f t="shared" si="77"/>
        <v>5.2516941491782081</v>
      </c>
      <c r="D79" s="305">
        <f t="shared" si="78"/>
        <v>5.558170628399699</v>
      </c>
      <c r="E79" s="304"/>
      <c r="F79" s="304">
        <v>2.2602784405798312E-2</v>
      </c>
      <c r="G79" s="304">
        <v>3.611051499249205E-2</v>
      </c>
      <c r="H79" s="304">
        <v>5.5830388307348856E-2</v>
      </c>
      <c r="I79" s="304"/>
      <c r="J79" s="304">
        <v>0.26144640790773571</v>
      </c>
      <c r="K79" s="304">
        <v>0.42813138322254318</v>
      </c>
      <c r="L79" s="304">
        <v>0.66794057551054753</v>
      </c>
      <c r="M79" s="304"/>
      <c r="N79" s="304">
        <v>0.69860188799191203</v>
      </c>
      <c r="O79" s="304">
        <v>0.86284989424229164</v>
      </c>
      <c r="P79" s="304">
        <v>1.1595260296655212</v>
      </c>
      <c r="Q79" s="304"/>
      <c r="R79" s="304">
        <v>0.29813802839318382</v>
      </c>
      <c r="S79" s="304">
        <v>0.34898577356470023</v>
      </c>
      <c r="T79" s="304">
        <v>0.47796987004413177</v>
      </c>
      <c r="U79" s="304"/>
      <c r="V79" s="304">
        <v>0.31248578081776951</v>
      </c>
      <c r="W79" s="304">
        <v>0.34638603218634045</v>
      </c>
      <c r="X79" s="304">
        <v>0.41059764754633077</v>
      </c>
      <c r="Y79" s="304"/>
      <c r="Z79" s="304">
        <v>1.2338273723091844</v>
      </c>
      <c r="AA79" s="304">
        <v>1.1307871237197744</v>
      </c>
      <c r="AB79" s="304">
        <v>1.1071374651619905</v>
      </c>
      <c r="AC79" s="304"/>
      <c r="AD79" s="304">
        <v>1.1479537347229944</v>
      </c>
      <c r="AE79" s="304">
        <v>1.0176377115276145</v>
      </c>
      <c r="AF79" s="304">
        <v>0.90034418634189994</v>
      </c>
      <c r="AG79" s="304"/>
      <c r="AH79" s="304">
        <v>0.6696410318954884</v>
      </c>
      <c r="AI79" s="304">
        <v>0.62122597809929725</v>
      </c>
      <c r="AJ79" s="304">
        <v>0.44299333972770433</v>
      </c>
      <c r="AK79" s="304"/>
      <c r="AL79" s="304">
        <v>0.43973778116791534</v>
      </c>
      <c r="AM79" s="304">
        <v>0.45957973762315429</v>
      </c>
      <c r="AN79" s="304">
        <v>0.33583112609422411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9.9833951248255701</v>
      </c>
      <c r="C80" s="305">
        <f t="shared" si="77"/>
        <v>9.6081801209530013</v>
      </c>
      <c r="D80" s="305">
        <f t="shared" si="78"/>
        <v>9.6369010195729672</v>
      </c>
      <c r="E80" s="304"/>
      <c r="F80" s="304">
        <v>7.4616375522409163E-3</v>
      </c>
      <c r="G80" s="304">
        <v>1.1803540058132323E-2</v>
      </c>
      <c r="H80" s="304">
        <v>1.9557098156737077E-2</v>
      </c>
      <c r="I80" s="304"/>
      <c r="J80" s="304">
        <v>0.31007287693885233</v>
      </c>
      <c r="K80" s="304">
        <v>0.48754797160483226</v>
      </c>
      <c r="L80" s="304">
        <v>0.76980299138517883</v>
      </c>
      <c r="M80" s="304"/>
      <c r="N80" s="304">
        <v>1.1099940850204995</v>
      </c>
      <c r="O80" s="304">
        <v>1.4268680770556574</v>
      </c>
      <c r="P80" s="304">
        <v>1.8904352764314205</v>
      </c>
      <c r="Q80" s="304"/>
      <c r="R80" s="304">
        <v>0.70648343981908523</v>
      </c>
      <c r="S80" s="304">
        <v>0.8382294573818726</v>
      </c>
      <c r="T80" s="304">
        <v>1.0253920424403249</v>
      </c>
      <c r="U80" s="304"/>
      <c r="V80" s="304">
        <v>0.52144205243799135</v>
      </c>
      <c r="W80" s="304">
        <v>0.60395718247054286</v>
      </c>
      <c r="X80" s="304">
        <v>0.78358731238651669</v>
      </c>
      <c r="Y80" s="304"/>
      <c r="Z80" s="304">
        <v>2.8268632558103373</v>
      </c>
      <c r="AA80" s="304">
        <v>2.6004556166998536</v>
      </c>
      <c r="AB80" s="304">
        <v>2.5220959846714646</v>
      </c>
      <c r="AC80" s="304"/>
      <c r="AD80" s="304">
        <v>2.606349739293869</v>
      </c>
      <c r="AE80" s="304">
        <v>2.0027568425314262</v>
      </c>
      <c r="AF80" s="304">
        <v>1.4892547155673688</v>
      </c>
      <c r="AG80" s="304"/>
      <c r="AH80" s="304">
        <v>1.5083654187641033</v>
      </c>
      <c r="AI80" s="304">
        <v>1.3317420717968542</v>
      </c>
      <c r="AJ80" s="304">
        <v>0.93789835304620894</v>
      </c>
      <c r="AK80" s="304"/>
      <c r="AL80" s="304">
        <v>0.38636261918859083</v>
      </c>
      <c r="AM80" s="304">
        <v>0.30481936135382842</v>
      </c>
      <c r="AN80" s="304">
        <v>0.19887724548774516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7.7093736755091635</v>
      </c>
      <c r="C81" s="305">
        <f t="shared" si="77"/>
        <v>8.5829315985306174</v>
      </c>
      <c r="D81" s="305">
        <f t="shared" si="78"/>
        <v>9.5082056310462164</v>
      </c>
      <c r="E81" s="304"/>
      <c r="F81" s="304">
        <v>4.2306375679488008E-2</v>
      </c>
      <c r="G81" s="304">
        <v>6.7208700878341576E-2</v>
      </c>
      <c r="H81" s="304">
        <v>9.5747859291835824E-2</v>
      </c>
      <c r="I81" s="304"/>
      <c r="J81" s="304">
        <v>0.31624747027679562</v>
      </c>
      <c r="K81" s="304">
        <v>0.5158609883106503</v>
      </c>
      <c r="L81" s="304">
        <v>0.78405570922572487</v>
      </c>
      <c r="M81" s="304"/>
      <c r="N81" s="304">
        <v>1.2824996353154778</v>
      </c>
      <c r="O81" s="304">
        <v>1.6391804480201662</v>
      </c>
      <c r="P81" s="304">
        <v>2.0840209503537959</v>
      </c>
      <c r="Q81" s="304"/>
      <c r="R81" s="304">
        <v>0.36588559714923319</v>
      </c>
      <c r="S81" s="304">
        <v>0.45526876529465776</v>
      </c>
      <c r="T81" s="304">
        <v>0.60772113966532415</v>
      </c>
      <c r="U81" s="304"/>
      <c r="V81" s="304">
        <v>0.47952144752428372</v>
      </c>
      <c r="W81" s="304">
        <v>0.64001732730158378</v>
      </c>
      <c r="X81" s="304">
        <v>0.81616265828018231</v>
      </c>
      <c r="Y81" s="304"/>
      <c r="Z81" s="304">
        <v>1.9017358905060897</v>
      </c>
      <c r="AA81" s="304">
        <v>1.9930331100119907</v>
      </c>
      <c r="AB81" s="304">
        <v>2.1539905284413101</v>
      </c>
      <c r="AC81" s="304"/>
      <c r="AD81" s="304">
        <v>2.0580961537817477</v>
      </c>
      <c r="AE81" s="304">
        <v>2.0158851596763658</v>
      </c>
      <c r="AF81" s="304">
        <v>1.8537338120712554</v>
      </c>
      <c r="AG81" s="304"/>
      <c r="AH81" s="304">
        <v>0.95286533591686318</v>
      </c>
      <c r="AI81" s="304">
        <v>0.95778114986257623</v>
      </c>
      <c r="AJ81" s="304">
        <v>0.88098216880452518</v>
      </c>
      <c r="AK81" s="304"/>
      <c r="AL81" s="304">
        <v>0.31021576935918499</v>
      </c>
      <c r="AM81" s="304">
        <v>0.29869594917428527</v>
      </c>
      <c r="AN81" s="304">
        <v>0.23179080491226317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3.5999859998100301</v>
      </c>
      <c r="C82" s="305">
        <f t="shared" si="77"/>
        <v>4.1085662161898719</v>
      </c>
      <c r="D82" s="305">
        <f t="shared" si="78"/>
        <v>4.178007085310111</v>
      </c>
      <c r="E82" s="304"/>
      <c r="F82" s="304">
        <v>8.1679364653410857E-3</v>
      </c>
      <c r="G82" s="304">
        <v>1.3676495735743532E-2</v>
      </c>
      <c r="H82" s="304">
        <v>1.835674978112329E-2</v>
      </c>
      <c r="I82" s="304"/>
      <c r="J82" s="304">
        <v>8.9220686467677349E-2</v>
      </c>
      <c r="K82" s="304">
        <v>0.14682476033943254</v>
      </c>
      <c r="L82" s="304">
        <v>0.21392637984939802</v>
      </c>
      <c r="M82" s="304"/>
      <c r="N82" s="304">
        <v>0.226064453473413</v>
      </c>
      <c r="O82" s="304">
        <v>0.32570290468078572</v>
      </c>
      <c r="P82" s="304">
        <v>0.45377401782763899</v>
      </c>
      <c r="Q82" s="304"/>
      <c r="R82" s="304">
        <v>9.3705983968711992E-2</v>
      </c>
      <c r="S82" s="304">
        <v>0.10710675165449711</v>
      </c>
      <c r="T82" s="304">
        <v>0.12562226747207622</v>
      </c>
      <c r="U82" s="304"/>
      <c r="V82" s="304">
        <v>9.8026152722932747E-2</v>
      </c>
      <c r="W82" s="304">
        <v>0.12954517540009361</v>
      </c>
      <c r="X82" s="304">
        <v>0.16878883241094342</v>
      </c>
      <c r="Y82" s="304"/>
      <c r="Z82" s="304">
        <v>0.98650201955261574</v>
      </c>
      <c r="AA82" s="304">
        <v>1.1649101802645681</v>
      </c>
      <c r="AB82" s="304">
        <v>1.5074351998041575</v>
      </c>
      <c r="AC82" s="304"/>
      <c r="AD82" s="304">
        <v>0.78038376392191566</v>
      </c>
      <c r="AE82" s="304">
        <v>0.84717496708470275</v>
      </c>
      <c r="AF82" s="304">
        <v>0.81729279727480797</v>
      </c>
      <c r="AG82" s="304"/>
      <c r="AH82" s="304">
        <v>0.80273487123366072</v>
      </c>
      <c r="AI82" s="304">
        <v>0.87446811765322841</v>
      </c>
      <c r="AJ82" s="304">
        <v>0.64710482768956379</v>
      </c>
      <c r="AK82" s="304"/>
      <c r="AL82" s="304">
        <v>0.51518013200376167</v>
      </c>
      <c r="AM82" s="304">
        <v>0.49915686337682075</v>
      </c>
      <c r="AN82" s="304">
        <v>0.22570601320040209</v>
      </c>
    </row>
    <row r="83" spans="1:40" x14ac:dyDescent="0.2">
      <c r="A83" s="39" t="str">
        <f t="shared" si="76"/>
        <v>Elementary occupations</v>
      </c>
      <c r="B83" s="307">
        <f t="shared" si="79"/>
        <v>14.039629814073916</v>
      </c>
      <c r="C83" s="307">
        <f t="shared" si="77"/>
        <v>14.074147570878788</v>
      </c>
      <c r="D83" s="307">
        <f t="shared" si="78"/>
        <v>13.296299992088745</v>
      </c>
      <c r="E83" s="307"/>
      <c r="F83" s="307">
        <v>1.4464124882221928E-2</v>
      </c>
      <c r="G83" s="307">
        <v>2.5543093039626128E-2</v>
      </c>
      <c r="H83" s="307">
        <v>4.1375417522236203E-2</v>
      </c>
      <c r="I83" s="307"/>
      <c r="J83" s="307">
        <v>0.27248296157959551</v>
      </c>
      <c r="K83" s="307">
        <v>0.46830594019230182</v>
      </c>
      <c r="L83" s="307">
        <v>0.6493274104998229</v>
      </c>
      <c r="M83" s="307"/>
      <c r="N83" s="307">
        <v>0.7898401411856335</v>
      </c>
      <c r="O83" s="307">
        <v>1.0095397561337889</v>
      </c>
      <c r="P83" s="307">
        <v>1.2132192722219797</v>
      </c>
      <c r="Q83" s="307"/>
      <c r="R83" s="307">
        <v>0.43906268806072035</v>
      </c>
      <c r="S83" s="307">
        <v>0.59162467974235233</v>
      </c>
      <c r="T83" s="307">
        <v>0.77279211102018663</v>
      </c>
      <c r="U83" s="307"/>
      <c r="V83" s="307">
        <v>0.24156975772423875</v>
      </c>
      <c r="W83" s="307">
        <v>0.26175190571139434</v>
      </c>
      <c r="X83" s="307">
        <v>0.29801669640169864</v>
      </c>
      <c r="Y83" s="307"/>
      <c r="Z83" s="307">
        <v>2.0449388660263721</v>
      </c>
      <c r="AA83" s="307">
        <v>1.9117946270638075</v>
      </c>
      <c r="AB83" s="307">
        <v>1.9583516797497424</v>
      </c>
      <c r="AC83" s="307"/>
      <c r="AD83" s="307">
        <v>3.9686886478553811</v>
      </c>
      <c r="AE83" s="307">
        <v>3.8425833251523942</v>
      </c>
      <c r="AF83" s="307">
        <v>3.57775015413486</v>
      </c>
      <c r="AG83" s="307"/>
      <c r="AH83" s="307">
        <v>4.7980840712431778</v>
      </c>
      <c r="AI83" s="307">
        <v>5.143271990470458</v>
      </c>
      <c r="AJ83" s="307">
        <v>4.6028303524342897</v>
      </c>
      <c r="AK83" s="307"/>
      <c r="AL83" s="307">
        <v>1.4704985555165737</v>
      </c>
      <c r="AM83" s="307">
        <v>0.81973225337266276</v>
      </c>
      <c r="AN83" s="307">
        <v>0.18263689810392936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York and North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110.96900000000005</v>
      </c>
      <c r="C92" s="305">
        <f>SUM(C93:C101)</f>
        <v>114.47200000000002</v>
      </c>
      <c r="D92" s="305">
        <f>SUM(D93:D101)</f>
        <v>119.887</v>
      </c>
      <c r="E92" s="304"/>
      <c r="F92" s="305">
        <f>SUM(F93:F101)</f>
        <v>3.0694230249551286</v>
      </c>
      <c r="G92" s="305">
        <f>SUM(G93:G101)</f>
        <v>4.0220198266946552</v>
      </c>
      <c r="H92" s="305">
        <f>SUM(H93:H101)</f>
        <v>5.292175612109963</v>
      </c>
      <c r="I92" s="304"/>
      <c r="J92" s="305">
        <f>SUM(J93:J101)</f>
        <v>17.732723177293884</v>
      </c>
      <c r="K92" s="305">
        <f>SUM(K93:K101)</f>
        <v>23.109924882930009</v>
      </c>
      <c r="L92" s="305">
        <f>SUM(L93:L101)</f>
        <v>29.744433412693731</v>
      </c>
      <c r="M92" s="304"/>
      <c r="N92" s="305">
        <f>SUM(N93:N101)</f>
        <v>25.346314080805598</v>
      </c>
      <c r="O92" s="305">
        <f>SUM(O93:O101)</f>
        <v>27.53953984481771</v>
      </c>
      <c r="P92" s="305">
        <f>SUM(P93:P101)</f>
        <v>30.207930453887773</v>
      </c>
      <c r="Q92" s="304"/>
      <c r="R92" s="305">
        <f>SUM(R93:R101)</f>
        <v>9.0924808707080071</v>
      </c>
      <c r="S92" s="305">
        <f>SUM(S93:S101)</f>
        <v>8.4004300829177527</v>
      </c>
      <c r="T92" s="305">
        <f>SUM(T93:T101)</f>
        <v>7.5010179353408617</v>
      </c>
      <c r="U92" s="304"/>
      <c r="V92" s="305">
        <f>SUM(V93:V101)</f>
        <v>4.457175370657863</v>
      </c>
      <c r="W92" s="305">
        <f>SUM(W93:W101)</f>
        <v>4.7615624376331951</v>
      </c>
      <c r="X92" s="305">
        <f>SUM(X93:X101)</f>
        <v>5.0447044593953478</v>
      </c>
      <c r="Y92" s="304"/>
      <c r="Z92" s="305">
        <f>SUM(Z93:Z101)</f>
        <v>25.142158827229196</v>
      </c>
      <c r="AA92" s="305">
        <f>SUM(AA93:AA101)</f>
        <v>26.132574733173946</v>
      </c>
      <c r="AB92" s="305">
        <f>SUM(AB93:AB101)</f>
        <v>29.151918495115392</v>
      </c>
      <c r="AC92" s="304"/>
      <c r="AD92" s="305">
        <f>SUM(AD93:AD101)</f>
        <v>18.679484020912184</v>
      </c>
      <c r="AE92" s="305">
        <f>SUM(AE93:AE101)</f>
        <v>15.169368170586255</v>
      </c>
      <c r="AF92" s="305">
        <f>SUM(AF93:AF101)</f>
        <v>10.197242482419943</v>
      </c>
      <c r="AG92" s="304"/>
      <c r="AH92" s="305">
        <f>SUM(AH93:AH101)</f>
        <v>6.2671817891790464</v>
      </c>
      <c r="AI92" s="305">
        <f>SUM(AI93:AI101)</f>
        <v>4.3924663132316963</v>
      </c>
      <c r="AJ92" s="305">
        <f>SUM(AJ93:AJ101)</f>
        <v>2.0453901991069259</v>
      </c>
      <c r="AK92" s="304"/>
      <c r="AL92" s="305">
        <f>SUM(AL93:AL101)</f>
        <v>1.1820588382591433</v>
      </c>
      <c r="AM92" s="305">
        <f>SUM(AM93:AM101)</f>
        <v>0.94411370801482442</v>
      </c>
      <c r="AN92" s="305">
        <f>SUM(AN93:AN101)</f>
        <v>0.70218694993003949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4.9007207486753819</v>
      </c>
      <c r="C93" s="305">
        <f t="shared" ref="C93:D93" si="81">SUM(G93,K93,O93,S93,W93,AA93,AE93,AI93,AM93)</f>
        <v>5.0623160974248416</v>
      </c>
      <c r="D93" s="305">
        <f t="shared" si="81"/>
        <v>5.736768598913339</v>
      </c>
      <c r="E93" s="304"/>
      <c r="F93" s="304">
        <v>8.0758546991629307E-2</v>
      </c>
      <c r="G93" s="304">
        <v>0.11182950887509532</v>
      </c>
      <c r="H93" s="304">
        <v>0.1657807597518044</v>
      </c>
      <c r="I93" s="304"/>
      <c r="J93" s="304">
        <v>0.82940877417984116</v>
      </c>
      <c r="K93" s="304">
        <v>1.0881319518343457</v>
      </c>
      <c r="L93" s="304">
        <v>1.4658142024204046</v>
      </c>
      <c r="M93" s="304"/>
      <c r="N93" s="304">
        <v>1.4390923779584925</v>
      </c>
      <c r="O93" s="304">
        <v>1.5316565711103176</v>
      </c>
      <c r="P93" s="304">
        <v>1.8033256677307323</v>
      </c>
      <c r="Q93" s="304"/>
      <c r="R93" s="304">
        <v>0.81607775907046431</v>
      </c>
      <c r="S93" s="304">
        <v>0.83491052110859121</v>
      </c>
      <c r="T93" s="304">
        <v>0.8892386894076828</v>
      </c>
      <c r="U93" s="304"/>
      <c r="V93" s="304">
        <v>0.18590935208212678</v>
      </c>
      <c r="W93" s="304">
        <v>0.17739899437104986</v>
      </c>
      <c r="X93" s="304">
        <v>0.18261645213541239</v>
      </c>
      <c r="Y93" s="304"/>
      <c r="Z93" s="304">
        <v>0.91753104004713826</v>
      </c>
      <c r="AA93" s="304">
        <v>0.79250730800962477</v>
      </c>
      <c r="AB93" s="304">
        <v>0.81926648517866141</v>
      </c>
      <c r="AC93" s="304"/>
      <c r="AD93" s="304">
        <v>0.3990277643643278</v>
      </c>
      <c r="AE93" s="304">
        <v>0.3146704690964518</v>
      </c>
      <c r="AF93" s="304">
        <v>0.24653458137696893</v>
      </c>
      <c r="AG93" s="304"/>
      <c r="AH93" s="304">
        <v>0.13685348486984258</v>
      </c>
      <c r="AI93" s="304">
        <v>0.10911448591833176</v>
      </c>
      <c r="AJ93" s="304">
        <v>7.344751070895035E-2</v>
      </c>
      <c r="AK93" s="304"/>
      <c r="AL93" s="304">
        <v>9.6061649111519432E-2</v>
      </c>
      <c r="AM93" s="304">
        <v>0.10209628710103311</v>
      </c>
      <c r="AN93" s="304">
        <v>9.0744250202722004E-2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39.730843838663716</v>
      </c>
      <c r="C94" s="305">
        <f t="shared" ref="C94:C101" si="83">SUM(G94,K94,O94,S94,W94,AA94,AE94,AI94,AM94)</f>
        <v>42.295328464341914</v>
      </c>
      <c r="D94" s="305">
        <f t="shared" ref="D94:D101" si="84">SUM(H94,L94,P94,T94,X94,AB94,AF94,AJ94,AN94)</f>
        <v>46.843181338045632</v>
      </c>
      <c r="E94" s="305"/>
      <c r="F94" s="304">
        <v>2.7180160255761816</v>
      </c>
      <c r="G94" s="304">
        <v>3.5132330814513564</v>
      </c>
      <c r="H94" s="304">
        <v>4.5453375970956644</v>
      </c>
      <c r="I94" s="304"/>
      <c r="J94" s="304">
        <v>13.362967883390807</v>
      </c>
      <c r="K94" s="304">
        <v>16.854910945095899</v>
      </c>
      <c r="L94" s="304">
        <v>21.248807157588878</v>
      </c>
      <c r="M94" s="304"/>
      <c r="N94" s="304">
        <v>13.58434963460874</v>
      </c>
      <c r="O94" s="304">
        <v>13.790968422223179</v>
      </c>
      <c r="P94" s="304">
        <v>14.096997519840919</v>
      </c>
      <c r="Q94" s="304"/>
      <c r="R94" s="304">
        <v>2.5962423394061145</v>
      </c>
      <c r="S94" s="304">
        <v>1.5447113195958349</v>
      </c>
      <c r="T94" s="304">
        <v>0.72549349299078469</v>
      </c>
      <c r="U94" s="304"/>
      <c r="V94" s="304">
        <v>0.80580670411918665</v>
      </c>
      <c r="W94" s="304">
        <v>0.80635832851883604</v>
      </c>
      <c r="X94" s="304">
        <v>0.87242755462801802</v>
      </c>
      <c r="Y94" s="304"/>
      <c r="Z94" s="304">
        <v>3.3003267022424256</v>
      </c>
      <c r="AA94" s="304">
        <v>3.153159196548172</v>
      </c>
      <c r="AB94" s="304">
        <v>3.5805157832730132</v>
      </c>
      <c r="AC94" s="304"/>
      <c r="AD94" s="304">
        <v>2.083443098140271</v>
      </c>
      <c r="AE94" s="304">
        <v>1.5938575053681201</v>
      </c>
      <c r="AF94" s="304">
        <v>1.1614501381477755</v>
      </c>
      <c r="AG94" s="304"/>
      <c r="AH94" s="304">
        <v>1.1183936999359827</v>
      </c>
      <c r="AI94" s="304">
        <v>0.88728560427097547</v>
      </c>
      <c r="AJ94" s="304">
        <v>0.50553878054534984</v>
      </c>
      <c r="AK94" s="304"/>
      <c r="AL94" s="304">
        <v>0.16129775124400528</v>
      </c>
      <c r="AM94" s="304">
        <v>0.1508440612695382</v>
      </c>
      <c r="AN94" s="304">
        <v>0.10661331393521897</v>
      </c>
    </row>
    <row r="95" spans="1:40" x14ac:dyDescent="0.2">
      <c r="A95" s="13" t="str">
        <f t="shared" si="80"/>
        <v>Associate professional occupations</v>
      </c>
      <c r="B95" s="305">
        <f t="shared" si="82"/>
        <v>15.940782311485982</v>
      </c>
      <c r="C95" s="305">
        <f t="shared" si="83"/>
        <v>15.971086127703797</v>
      </c>
      <c r="D95" s="305">
        <f t="shared" si="84"/>
        <v>17.208409433574797</v>
      </c>
      <c r="E95" s="305"/>
      <c r="F95" s="304">
        <v>0.11839998554060827</v>
      </c>
      <c r="G95" s="304">
        <v>0.1689418543077125</v>
      </c>
      <c r="H95" s="304">
        <v>0.26401432810733388</v>
      </c>
      <c r="I95" s="304"/>
      <c r="J95" s="304">
        <v>1.7159668988390628</v>
      </c>
      <c r="K95" s="304">
        <v>2.3122168565664416</v>
      </c>
      <c r="L95" s="304">
        <v>3.1512873815836926</v>
      </c>
      <c r="M95" s="304"/>
      <c r="N95" s="304">
        <v>4.2150532379790304</v>
      </c>
      <c r="O95" s="304">
        <v>4.7900939958663846</v>
      </c>
      <c r="P95" s="304">
        <v>5.8412646022320089</v>
      </c>
      <c r="Q95" s="304"/>
      <c r="R95" s="304">
        <v>1.7805419867377354</v>
      </c>
      <c r="S95" s="304">
        <v>1.6039408292714517</v>
      </c>
      <c r="T95" s="304">
        <v>1.4411140082383798</v>
      </c>
      <c r="U95" s="304"/>
      <c r="V95" s="304">
        <v>0.81787937548497947</v>
      </c>
      <c r="W95" s="304">
        <v>0.79261444940110748</v>
      </c>
      <c r="X95" s="304">
        <v>0.86561494983891629</v>
      </c>
      <c r="Y95" s="304"/>
      <c r="Z95" s="304">
        <v>3.6579709095935256</v>
      </c>
      <c r="AA95" s="304">
        <v>3.3840171212544119</v>
      </c>
      <c r="AB95" s="304">
        <v>3.6934861224357944</v>
      </c>
      <c r="AC95" s="304"/>
      <c r="AD95" s="304">
        <v>2.4689679049148703</v>
      </c>
      <c r="AE95" s="304">
        <v>1.9434375278631046</v>
      </c>
      <c r="AF95" s="304">
        <v>1.3648936240660605</v>
      </c>
      <c r="AG95" s="304"/>
      <c r="AH95" s="304">
        <v>1.0264103478726279</v>
      </c>
      <c r="AI95" s="304">
        <v>0.86228342466967367</v>
      </c>
      <c r="AJ95" s="304">
        <v>0.47906248701130749</v>
      </c>
      <c r="AK95" s="304"/>
      <c r="AL95" s="304">
        <v>0.13959166452354371</v>
      </c>
      <c r="AM95" s="304">
        <v>0.11354006850351349</v>
      </c>
      <c r="AN95" s="304">
        <v>0.10767193006130302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15.507282183959688</v>
      </c>
      <c r="C96" s="305">
        <f t="shared" si="83"/>
        <v>14.421971488057563</v>
      </c>
      <c r="D96" s="305">
        <f t="shared" si="84"/>
        <v>11.774868162931046</v>
      </c>
      <c r="E96" s="305"/>
      <c r="F96" s="304">
        <v>0.11072513607047682</v>
      </c>
      <c r="G96" s="304">
        <v>0.15382379442524896</v>
      </c>
      <c r="H96" s="304">
        <v>0.20960870079437641</v>
      </c>
      <c r="I96" s="304"/>
      <c r="J96" s="304">
        <v>0.85305016014965396</v>
      </c>
      <c r="K96" s="304">
        <v>1.2456098646053531</v>
      </c>
      <c r="L96" s="304">
        <v>1.4552012774219929</v>
      </c>
      <c r="M96" s="304"/>
      <c r="N96" s="304">
        <v>2.8189075222262954</v>
      </c>
      <c r="O96" s="304">
        <v>3.2081480134882177</v>
      </c>
      <c r="P96" s="304">
        <v>3.5827173671779464</v>
      </c>
      <c r="Q96" s="304"/>
      <c r="R96" s="304">
        <v>1.4062645117519852</v>
      </c>
      <c r="S96" s="304">
        <v>1.6296332413320969</v>
      </c>
      <c r="T96" s="304">
        <v>1.7324705617529668</v>
      </c>
      <c r="U96" s="304"/>
      <c r="V96" s="304">
        <v>0.97838650100393365</v>
      </c>
      <c r="W96" s="304">
        <v>1.0255387152943278</v>
      </c>
      <c r="X96" s="304">
        <v>1.0128232048732766</v>
      </c>
      <c r="Y96" s="304"/>
      <c r="Z96" s="304">
        <v>3.9658579036637955</v>
      </c>
      <c r="AA96" s="304">
        <v>3.8156914944439726</v>
      </c>
      <c r="AB96" s="304">
        <v>2.8311802992863551</v>
      </c>
      <c r="AC96" s="304"/>
      <c r="AD96" s="304">
        <v>3.4670297189644632</v>
      </c>
      <c r="AE96" s="304">
        <v>2.3449136042730565</v>
      </c>
      <c r="AF96" s="304">
        <v>0.78761055797781676</v>
      </c>
      <c r="AG96" s="304"/>
      <c r="AH96" s="304">
        <v>1.6908836211223586</v>
      </c>
      <c r="AI96" s="304">
        <v>0.87883618498183225</v>
      </c>
      <c r="AJ96" s="304">
        <v>0.13520587281020657</v>
      </c>
      <c r="AK96" s="304"/>
      <c r="AL96" s="304">
        <v>0.21617710900672529</v>
      </c>
      <c r="AM96" s="304">
        <v>0.11977657521345692</v>
      </c>
      <c r="AN96" s="304">
        <v>2.8050320836108228E-2</v>
      </c>
    </row>
    <row r="97" spans="1:40" x14ac:dyDescent="0.2">
      <c r="A97" s="13" t="str">
        <f t="shared" si="80"/>
        <v>Skilled trades occupations</v>
      </c>
      <c r="B97" s="305">
        <f t="shared" si="82"/>
        <v>1.2801900387858536</v>
      </c>
      <c r="C97" s="305">
        <f t="shared" si="83"/>
        <v>1.2263218887193397</v>
      </c>
      <c r="D97" s="305">
        <f t="shared" si="84"/>
        <v>1.0813091796516421</v>
      </c>
      <c r="E97" s="304"/>
      <c r="F97" s="304">
        <v>8.5950430728316922E-3</v>
      </c>
      <c r="G97" s="304">
        <v>1.3133116656896326E-2</v>
      </c>
      <c r="H97" s="304">
        <v>1.659885404510476E-2</v>
      </c>
      <c r="I97" s="304"/>
      <c r="J97" s="304">
        <v>2.4475865698787819E-2</v>
      </c>
      <c r="K97" s="304">
        <v>4.2328965111062773E-2</v>
      </c>
      <c r="L97" s="304">
        <v>6.2669289489555441E-2</v>
      </c>
      <c r="M97" s="304"/>
      <c r="N97" s="304">
        <v>0.1314563734343159</v>
      </c>
      <c r="O97" s="304">
        <v>0.16856847241088546</v>
      </c>
      <c r="P97" s="304">
        <v>0.17372438339423205</v>
      </c>
      <c r="Q97" s="304"/>
      <c r="R97" s="304">
        <v>5.9691210069316394E-2</v>
      </c>
      <c r="S97" s="304">
        <v>7.4437271776366817E-2</v>
      </c>
      <c r="T97" s="304">
        <v>9.4190986705722624E-2</v>
      </c>
      <c r="U97" s="304"/>
      <c r="V97" s="304">
        <v>4.4627768724848069E-2</v>
      </c>
      <c r="W97" s="304">
        <v>5.1299966153136527E-2</v>
      </c>
      <c r="X97" s="304">
        <v>6.0083525486257491E-2</v>
      </c>
      <c r="Y97" s="304"/>
      <c r="Z97" s="304">
        <v>0.3124448870963541</v>
      </c>
      <c r="AA97" s="304">
        <v>0.26447895986248554</v>
      </c>
      <c r="AB97" s="304">
        <v>0.23714452286511087</v>
      </c>
      <c r="AC97" s="304"/>
      <c r="AD97" s="304">
        <v>0.44093472094268288</v>
      </c>
      <c r="AE97" s="304">
        <v>0.36355842087333046</v>
      </c>
      <c r="AF97" s="304">
        <v>0.22851243180722813</v>
      </c>
      <c r="AG97" s="304"/>
      <c r="AH97" s="304">
        <v>0.20136562309662362</v>
      </c>
      <c r="AI97" s="304">
        <v>0.19748973842853362</v>
      </c>
      <c r="AJ97" s="304">
        <v>0.17443896858131205</v>
      </c>
      <c r="AK97" s="304"/>
      <c r="AL97" s="304">
        <v>5.6598546650093041E-2</v>
      </c>
      <c r="AM97" s="304">
        <v>5.1026977446642106E-2</v>
      </c>
      <c r="AN97" s="304">
        <v>3.3946217277118523E-2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27.440850608361743</v>
      </c>
      <c r="C98" s="305">
        <f t="shared" si="83"/>
        <v>29.446064104493679</v>
      </c>
      <c r="D98" s="305">
        <f t="shared" si="84"/>
        <v>32.055891672741716</v>
      </c>
      <c r="E98" s="304"/>
      <c r="F98" s="304">
        <v>1.3663859146986694E-2</v>
      </c>
      <c r="G98" s="304">
        <v>2.4448301723634588E-2</v>
      </c>
      <c r="H98" s="304">
        <v>3.6842760439976509E-2</v>
      </c>
      <c r="I98" s="304"/>
      <c r="J98" s="304">
        <v>0.7740862197208499</v>
      </c>
      <c r="K98" s="304">
        <v>1.2878013331427911</v>
      </c>
      <c r="L98" s="304">
        <v>2.0023812774990586</v>
      </c>
      <c r="M98" s="304"/>
      <c r="N98" s="304">
        <v>2.6226790666733311</v>
      </c>
      <c r="O98" s="304">
        <v>3.3547824044245447</v>
      </c>
      <c r="P98" s="304">
        <v>3.9147416511526334</v>
      </c>
      <c r="Q98" s="304"/>
      <c r="R98" s="304">
        <v>2.0940914779582589</v>
      </c>
      <c r="S98" s="304">
        <v>2.2958865188612152</v>
      </c>
      <c r="T98" s="304">
        <v>2.1435898184274329</v>
      </c>
      <c r="U98" s="304"/>
      <c r="V98" s="304">
        <v>1.3448380571827871</v>
      </c>
      <c r="W98" s="304">
        <v>1.5503129770967754</v>
      </c>
      <c r="X98" s="304">
        <v>1.6265664370676121</v>
      </c>
      <c r="Y98" s="304"/>
      <c r="Z98" s="304">
        <v>11.587859473026601</v>
      </c>
      <c r="AA98" s="304">
        <v>13.250236555196334</v>
      </c>
      <c r="AB98" s="304">
        <v>16.514647863484587</v>
      </c>
      <c r="AC98" s="304"/>
      <c r="AD98" s="304">
        <v>7.9748026820503428</v>
      </c>
      <c r="AE98" s="304">
        <v>6.9857079674750153</v>
      </c>
      <c r="AF98" s="304">
        <v>5.3528509568176617</v>
      </c>
      <c r="AG98" s="304"/>
      <c r="AH98" s="304">
        <v>0.88484940907741982</v>
      </c>
      <c r="AI98" s="304">
        <v>0.55221589429748164</v>
      </c>
      <c r="AJ98" s="304">
        <v>0.35022746724850667</v>
      </c>
      <c r="AK98" s="304"/>
      <c r="AL98" s="304">
        <v>0.14398036352517171</v>
      </c>
      <c r="AM98" s="304">
        <v>0.14467215227588628</v>
      </c>
      <c r="AN98" s="304">
        <v>0.11404344060424612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1.5493282994789819</v>
      </c>
      <c r="C99" s="305">
        <f t="shared" si="83"/>
        <v>1.7851008077387049</v>
      </c>
      <c r="D99" s="305">
        <f>SUM(H99,L99,P99,T99,X99,AB99,AF99,AJ99,AN99)</f>
        <v>1.850175391348623</v>
      </c>
      <c r="E99" s="304"/>
      <c r="F99" s="304">
        <v>8.1471746468515845E-3</v>
      </c>
      <c r="G99" s="304">
        <v>1.370349289267196E-2</v>
      </c>
      <c r="H99" s="304">
        <v>1.849502876380394E-2</v>
      </c>
      <c r="I99" s="304"/>
      <c r="J99" s="304">
        <v>0.11859034634525346</v>
      </c>
      <c r="K99" s="304">
        <v>0.18548293025781268</v>
      </c>
      <c r="L99" s="304">
        <v>0.23487826483344609</v>
      </c>
      <c r="M99" s="304"/>
      <c r="N99" s="304">
        <v>0.31944214418660349</v>
      </c>
      <c r="O99" s="304">
        <v>0.40387085597734312</v>
      </c>
      <c r="P99" s="304">
        <v>0.44825952070825142</v>
      </c>
      <c r="Q99" s="304"/>
      <c r="R99" s="304">
        <v>0.169734709409982</v>
      </c>
      <c r="S99" s="304">
        <v>0.18967159987499496</v>
      </c>
      <c r="T99" s="304">
        <v>0.1974875545031092</v>
      </c>
      <c r="U99" s="304"/>
      <c r="V99" s="304">
        <v>0.10885699230633149</v>
      </c>
      <c r="W99" s="304">
        <v>0.13395406082026778</v>
      </c>
      <c r="X99" s="304">
        <v>0.14882839274036944</v>
      </c>
      <c r="Y99" s="304"/>
      <c r="Z99" s="304">
        <v>0.39723580753626864</v>
      </c>
      <c r="AA99" s="304">
        <v>0.45282913554604159</v>
      </c>
      <c r="AB99" s="304">
        <v>0.5206413933030628</v>
      </c>
      <c r="AC99" s="304"/>
      <c r="AD99" s="304">
        <v>0.30422649311739663</v>
      </c>
      <c r="AE99" s="304">
        <v>0.27858380819500062</v>
      </c>
      <c r="AF99" s="304">
        <v>0.18689862954754297</v>
      </c>
      <c r="AG99" s="304"/>
      <c r="AH99" s="304">
        <v>8.3778288856550365E-2</v>
      </c>
      <c r="AI99" s="304">
        <v>7.5623336559643747E-2</v>
      </c>
      <c r="AJ99" s="304">
        <v>4.568896360032932E-2</v>
      </c>
      <c r="AK99" s="304"/>
      <c r="AL99" s="304">
        <v>3.9316343073744223E-2</v>
      </c>
      <c r="AM99" s="304">
        <v>5.1381587614928406E-2</v>
      </c>
      <c r="AN99" s="304">
        <v>4.8997643348707605E-2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1.0319402289587232</v>
      </c>
      <c r="C100" s="305">
        <f t="shared" si="83"/>
        <v>1.2050550226376529</v>
      </c>
      <c r="D100" s="305">
        <f t="shared" si="84"/>
        <v>1.0589233764994921</v>
      </c>
      <c r="E100" s="304"/>
      <c r="F100" s="304">
        <v>8.6866047317724401E-3</v>
      </c>
      <c r="G100" s="304">
        <v>1.889668145355641E-2</v>
      </c>
      <c r="H100" s="304">
        <v>3.0967712250112907E-2</v>
      </c>
      <c r="I100" s="304"/>
      <c r="J100" s="304">
        <v>1.8108130689980975E-2</v>
      </c>
      <c r="K100" s="304">
        <v>3.573721373882157E-2</v>
      </c>
      <c r="L100" s="304">
        <v>4.1205612750809591E-2</v>
      </c>
      <c r="M100" s="304"/>
      <c r="N100" s="304">
        <v>7.5957088745938831E-2</v>
      </c>
      <c r="O100" s="304">
        <v>0.11196507608424579</v>
      </c>
      <c r="P100" s="304">
        <v>0.13892668608829351</v>
      </c>
      <c r="Q100" s="304"/>
      <c r="R100" s="304">
        <v>4.7402736476526805E-2</v>
      </c>
      <c r="S100" s="304">
        <v>7.8155173840666073E-2</v>
      </c>
      <c r="T100" s="304">
        <v>0.10981455146174085</v>
      </c>
      <c r="U100" s="304"/>
      <c r="V100" s="304">
        <v>7.8794154198362096E-2</v>
      </c>
      <c r="W100" s="304">
        <v>0.11013315640568468</v>
      </c>
      <c r="X100" s="304">
        <v>0.14513322509005791</v>
      </c>
      <c r="Y100" s="304"/>
      <c r="Z100" s="304">
        <v>0.2756683807613311</v>
      </c>
      <c r="AA100" s="304">
        <v>0.30230526603702029</v>
      </c>
      <c r="AB100" s="304">
        <v>0.31154887975471818</v>
      </c>
      <c r="AC100" s="304"/>
      <c r="AD100" s="304">
        <v>0.20777492287930235</v>
      </c>
      <c r="AE100" s="304">
        <v>0.22717546403770009</v>
      </c>
      <c r="AF100" s="304">
        <v>9.7104047140470398E-2</v>
      </c>
      <c r="AG100" s="304"/>
      <c r="AH100" s="304">
        <v>0.26429873777004503</v>
      </c>
      <c r="AI100" s="304">
        <v>0.2627367651621379</v>
      </c>
      <c r="AJ100" s="304">
        <v>0.13270542169477914</v>
      </c>
      <c r="AK100" s="304"/>
      <c r="AL100" s="304">
        <v>5.5249472705463591E-2</v>
      </c>
      <c r="AM100" s="304">
        <v>5.7950225877820213E-2</v>
      </c>
      <c r="AN100" s="304">
        <v>5.1517240268509769E-2</v>
      </c>
    </row>
    <row r="101" spans="1:40" x14ac:dyDescent="0.2">
      <c r="A101" s="39" t="str">
        <f t="shared" si="80"/>
        <v>Elementary occupations</v>
      </c>
      <c r="B101" s="307">
        <f t="shared" si="82"/>
        <v>3.5870617416299768</v>
      </c>
      <c r="C101" s="307">
        <f t="shared" si="83"/>
        <v>3.0587559988825523</v>
      </c>
      <c r="D101" s="307">
        <f t="shared" si="84"/>
        <v>2.2774728462937066</v>
      </c>
      <c r="E101" s="307"/>
      <c r="F101" s="307">
        <v>2.4306491777903016E-3</v>
      </c>
      <c r="G101" s="307">
        <v>4.009994908483425E-3</v>
      </c>
      <c r="H101" s="307">
        <v>4.5298708617851234E-3</v>
      </c>
      <c r="I101" s="307"/>
      <c r="J101" s="307">
        <v>3.6068898279649798E-2</v>
      </c>
      <c r="K101" s="307">
        <v>5.7704822577480969E-2</v>
      </c>
      <c r="L101" s="307">
        <v>8.2188949105895456E-2</v>
      </c>
      <c r="M101" s="307"/>
      <c r="N101" s="307">
        <v>0.13937663499284889</v>
      </c>
      <c r="O101" s="307">
        <v>0.17948603323259585</v>
      </c>
      <c r="P101" s="307">
        <v>0.20797305556275641</v>
      </c>
      <c r="Q101" s="307"/>
      <c r="R101" s="307">
        <v>0.12243413982762576</v>
      </c>
      <c r="S101" s="307">
        <v>0.14908360725653369</v>
      </c>
      <c r="T101" s="307">
        <v>0.16761827185304146</v>
      </c>
      <c r="U101" s="307"/>
      <c r="V101" s="307">
        <v>9.2076465555307727E-2</v>
      </c>
      <c r="W101" s="307">
        <v>0.11395178957200885</v>
      </c>
      <c r="X101" s="307">
        <v>0.13061071753542858</v>
      </c>
      <c r="Y101" s="307"/>
      <c r="Z101" s="307">
        <v>0.72726372326175581</v>
      </c>
      <c r="AA101" s="307">
        <v>0.71734969627588174</v>
      </c>
      <c r="AB101" s="307">
        <v>0.64348714553409159</v>
      </c>
      <c r="AC101" s="307"/>
      <c r="AD101" s="307">
        <v>1.3332767155385259</v>
      </c>
      <c r="AE101" s="307">
        <v>1.1174634034044761</v>
      </c>
      <c r="AF101" s="307">
        <v>0.77138751553841822</v>
      </c>
      <c r="AG101" s="307"/>
      <c r="AH101" s="307">
        <v>0.86034857657759545</v>
      </c>
      <c r="AI101" s="307">
        <v>0.56688087894308614</v>
      </c>
      <c r="AJ101" s="307">
        <v>0.1490747269061842</v>
      </c>
      <c r="AK101" s="307"/>
      <c r="AL101" s="307">
        <v>0.27378593841887694</v>
      </c>
      <c r="AM101" s="307">
        <v>0.1528257727120057</v>
      </c>
      <c r="AN101" s="307">
        <v>0.12060259339610528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York and North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York and North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York and North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York and North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York and North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York and North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York and North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York and North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York and North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0.28647972100090285</v>
      </c>
      <c r="C8" s="69">
        <v>0.34566580859389001</v>
      </c>
      <c r="D8" s="69">
        <v>0.32682387355243586</v>
      </c>
      <c r="E8" s="69">
        <v>0.42048423759848336</v>
      </c>
      <c r="F8" s="69">
        <v>0.58108220365592977</v>
      </c>
      <c r="G8" s="10"/>
      <c r="H8" s="69">
        <f>F8-D8</f>
        <v>0.25425833010349391</v>
      </c>
      <c r="I8" s="69">
        <f>'RD T1'!E36</f>
        <v>0.26624768424125739</v>
      </c>
      <c r="J8" s="69">
        <f>SUM(H8:I8)</f>
        <v>0.5205060143447513</v>
      </c>
      <c r="L8" t="str">
        <f>A8</f>
        <v>11 Corporate managers and directors</v>
      </c>
      <c r="M8" s="69">
        <v>2.5743306199048686</v>
      </c>
      <c r="N8" s="69">
        <v>3.2169803229818021</v>
      </c>
      <c r="O8" s="69">
        <v>3.031716233166533</v>
      </c>
      <c r="P8" s="69">
        <v>3.8437354733007805</v>
      </c>
      <c r="Q8" s="69">
        <v>5.345493227513348</v>
      </c>
      <c r="R8" s="10"/>
      <c r="S8" s="69">
        <f>Q8-O8</f>
        <v>2.3137769943468149</v>
      </c>
      <c r="T8" s="69">
        <f>'RD T1'!E65</f>
        <v>2.5077208979482553</v>
      </c>
      <c r="U8" s="69">
        <f>SUM(S8:T8)</f>
        <v>4.8214978922950706</v>
      </c>
      <c r="W8" t="str">
        <f>A8</f>
        <v>11 Corporate managers and directors</v>
      </c>
      <c r="X8" s="69">
        <v>6.2815708425841041</v>
      </c>
      <c r="Y8" s="69">
        <v>7.4570125559608469</v>
      </c>
      <c r="Z8" s="69">
        <v>7.7488653611772111</v>
      </c>
      <c r="AA8" s="69">
        <v>7.9209760508899532</v>
      </c>
      <c r="AB8" s="69">
        <v>9.4713050478865171</v>
      </c>
      <c r="AC8" s="69"/>
      <c r="AD8" s="69">
        <f>AB8-Z8</f>
        <v>1.7224396867093059</v>
      </c>
      <c r="AE8" s="69">
        <f>'RD T1'!E94</f>
        <v>4.9942082080720738</v>
      </c>
      <c r="AF8" s="69">
        <f>SUM(AD8:AE8)</f>
        <v>6.7166478947813797</v>
      </c>
      <c r="AH8" t="str">
        <f>L8</f>
        <v>11 Corporate managers and directors</v>
      </c>
      <c r="AI8" s="69">
        <v>1.3687634872689036</v>
      </c>
      <c r="AJ8" s="69">
        <v>1.4788500676023533</v>
      </c>
      <c r="AK8" s="69">
        <v>1.6094918483776028</v>
      </c>
      <c r="AL8" s="69">
        <v>1.537254744156435</v>
      </c>
      <c r="AM8" s="69">
        <v>1.6754703836003424</v>
      </c>
      <c r="AN8" s="69"/>
      <c r="AO8" s="69">
        <f>AM8-AK8</f>
        <v>6.5978535222739554E-2</v>
      </c>
      <c r="AP8" s="69">
        <f>'RD T1'!E123</f>
        <v>0.8585067126089555</v>
      </c>
      <c r="AQ8" s="69">
        <f>SUM(AO8:AP8)</f>
        <v>0.92448524783169506</v>
      </c>
      <c r="AS8" t="str">
        <f>W8</f>
        <v>11 Corporate managers and directors</v>
      </c>
      <c r="AT8" s="69">
        <v>1.8103625284700331</v>
      </c>
      <c r="AU8" s="69">
        <v>2.0030938277570653</v>
      </c>
      <c r="AV8" s="69">
        <v>2.1714284746702401</v>
      </c>
      <c r="AW8" s="69">
        <v>2.0756079274157053</v>
      </c>
      <c r="AX8" s="69">
        <v>2.362796128631806</v>
      </c>
      <c r="AY8" s="69"/>
      <c r="AZ8" s="69">
        <f>AX8-AV8</f>
        <v>0.19136765396156585</v>
      </c>
      <c r="BA8" s="69">
        <f>'RD T1'!E152</f>
        <v>1.1977184720283507</v>
      </c>
      <c r="BB8" s="69">
        <f>SUM(AZ8:BA8)</f>
        <v>1.3890861259899165</v>
      </c>
      <c r="BD8" t="str">
        <f>AH8</f>
        <v>11 Corporate managers and directors</v>
      </c>
      <c r="BE8" s="69">
        <v>4.7995787561600354</v>
      </c>
      <c r="BF8" s="69">
        <v>5.5021119100664633</v>
      </c>
      <c r="BG8" s="69">
        <v>6.5920737758633203</v>
      </c>
      <c r="BH8" s="69">
        <v>5.2505093801422138</v>
      </c>
      <c r="BI8" s="69">
        <v>5.8012906537872917</v>
      </c>
      <c r="BJ8" s="69"/>
      <c r="BK8" s="69">
        <f>BI8-BG8</f>
        <v>-0.79078312207602863</v>
      </c>
      <c r="BL8" s="69">
        <f>'RD T1'!E181</f>
        <v>2.4010745202645309</v>
      </c>
      <c r="BM8" s="69">
        <f>SUM(BK8:BL8)</f>
        <v>1.6102913981885023</v>
      </c>
      <c r="BO8" t="str">
        <f>AS8</f>
        <v>11 Corporate managers and directors</v>
      </c>
      <c r="BP8" s="69">
        <v>3.9032021377472139</v>
      </c>
      <c r="BQ8" s="69">
        <v>3.9910590049345491</v>
      </c>
      <c r="BR8" s="69">
        <v>4.5561124957743004</v>
      </c>
      <c r="BS8" s="69">
        <v>3.28497849257728</v>
      </c>
      <c r="BT8" s="69">
        <v>2.5294080038986646</v>
      </c>
      <c r="BU8" s="69"/>
      <c r="BV8" s="69">
        <f>BT8-BR8</f>
        <v>-2.0267044918756358</v>
      </c>
      <c r="BW8" s="69">
        <f>'RD T1'!E210</f>
        <v>1.4126756456022376</v>
      </c>
      <c r="BX8" s="69">
        <f>SUM(BV8:BW8)</f>
        <v>-0.61402884627339827</v>
      </c>
      <c r="BZ8" t="str">
        <f>BD8</f>
        <v>11 Corporate managers and directors</v>
      </c>
      <c r="CA8" s="69">
        <v>2.850753687360382</v>
      </c>
      <c r="CB8" s="69">
        <v>2.8725901809685315</v>
      </c>
      <c r="CC8" s="69">
        <v>3.0007327469467775</v>
      </c>
      <c r="CD8" s="69">
        <v>2.5573263845015561</v>
      </c>
      <c r="CE8" s="69">
        <v>1.8598734478210268</v>
      </c>
      <c r="CF8" s="69"/>
      <c r="CG8" s="69">
        <f>CE8-CC8</f>
        <v>-1.1408592991257507</v>
      </c>
      <c r="CH8" s="69">
        <f>'RD T1'!E239</f>
        <v>0.97698540362978481</v>
      </c>
      <c r="CI8" s="69">
        <f>SUM(CG8:CH8)</f>
        <v>-0.16387389549596587</v>
      </c>
      <c r="CK8" t="str">
        <f>BO8</f>
        <v>11 Corporate managers and directors</v>
      </c>
      <c r="CL8" s="69">
        <v>0.64891240506329206</v>
      </c>
      <c r="CM8" s="69">
        <v>0.73880936974704647</v>
      </c>
      <c r="CN8" s="69">
        <v>0.58367834300948129</v>
      </c>
      <c r="CO8" s="69">
        <v>0.44520334403915479</v>
      </c>
      <c r="CP8" s="69">
        <v>0.36952636918567572</v>
      </c>
      <c r="CQ8" s="69"/>
      <c r="CR8" s="69">
        <f>CP8-CN8</f>
        <v>-0.21415197382380557</v>
      </c>
      <c r="CS8" s="69">
        <f>'RD T1'!E268</f>
        <v>0.15655657948330629</v>
      </c>
      <c r="CT8" s="69">
        <f>SUM(CR8:CS8)</f>
        <v>-5.759539434049929E-2</v>
      </c>
    </row>
    <row r="9" spans="1:98" x14ac:dyDescent="0.2">
      <c r="A9" s="10" t="str">
        <f>name!D5</f>
        <v>12 Other managers and proprietors</v>
      </c>
      <c r="B9" s="69">
        <v>0.14760548062998152</v>
      </c>
      <c r="C9" s="69">
        <v>0.16484077136861541</v>
      </c>
      <c r="D9" s="69">
        <v>0.15436057262576866</v>
      </c>
      <c r="E9" s="69">
        <v>0.26380267944070324</v>
      </c>
      <c r="F9" s="69">
        <v>0.40532932299352176</v>
      </c>
      <c r="H9" s="69">
        <f t="shared" ref="H9:H32" si="26">F9-D9</f>
        <v>0.25096875036775312</v>
      </c>
      <c r="I9" s="69">
        <f>'RD T1'!E37</f>
        <v>0.2011962739977991</v>
      </c>
      <c r="J9" s="69">
        <f t="shared" ref="J9:J32" si="27">SUM(H9:I9)</f>
        <v>0.45216502436555223</v>
      </c>
      <c r="L9" t="str">
        <f t="shared" ref="L9:L32" si="28">A9</f>
        <v>12 Other managers and proprietors</v>
      </c>
      <c r="M9" s="69">
        <v>1.1819577156802088</v>
      </c>
      <c r="N9" s="69">
        <v>1.417824169621853</v>
      </c>
      <c r="O9" s="69">
        <v>1.3009190288709991</v>
      </c>
      <c r="P9" s="69">
        <v>2.2225711897684515</v>
      </c>
      <c r="Q9" s="69">
        <v>3.5355126667215537</v>
      </c>
      <c r="S9" s="69">
        <f t="shared" ref="S9:S35" si="29">Q9-O9</f>
        <v>2.2345936378505549</v>
      </c>
      <c r="T9" s="69">
        <f>'RD T1'!E66</f>
        <v>1.6628032817601746</v>
      </c>
      <c r="U9" s="69">
        <f t="shared" ref="U9:U32" si="30">SUM(S9:T9)</f>
        <v>3.8973969196107294</v>
      </c>
      <c r="W9" t="str">
        <f t="shared" ref="W9:W32" si="31">A9</f>
        <v>12 Other managers and proprietors</v>
      </c>
      <c r="X9" s="69">
        <v>2.9196171570607996</v>
      </c>
      <c r="Y9" s="69">
        <v>3.22929953703916</v>
      </c>
      <c r="Z9" s="69">
        <v>3.2137962797108162</v>
      </c>
      <c r="AA9" s="69">
        <v>4.4047469679443862</v>
      </c>
      <c r="AB9" s="69">
        <v>5.9497338256533192</v>
      </c>
      <c r="AC9" s="69"/>
      <c r="AD9" s="69">
        <f t="shared" ref="AD9:AD32" si="32">AB9-Z9</f>
        <v>2.735937545942503</v>
      </c>
      <c r="AE9" s="69">
        <f>'RD T1'!E95</f>
        <v>3.0964366677238826</v>
      </c>
      <c r="AF9" s="69">
        <f t="shared" ref="AF9:AF32" si="33">SUM(AD9:AE9)</f>
        <v>5.8323742136663856</v>
      </c>
      <c r="AH9" t="str">
        <f t="shared" ref="AH9:AH32" si="34">L9</f>
        <v>12 Other managers and proprietors</v>
      </c>
      <c r="AI9" s="69">
        <v>0.88926777835354054</v>
      </c>
      <c r="AJ9" s="69">
        <v>0.98335240200601615</v>
      </c>
      <c r="AK9" s="69">
        <v>1.0125282444287032</v>
      </c>
      <c r="AL9" s="69">
        <v>1.2782968114287117</v>
      </c>
      <c r="AM9" s="69">
        <v>1.6622120412580517</v>
      </c>
      <c r="AN9" s="69"/>
      <c r="AO9" s="69">
        <f t="shared" ref="AO9:AO32" si="35">AM9-AK9</f>
        <v>0.64968379682934851</v>
      </c>
      <c r="AP9" s="69">
        <f>'RD T1'!E124</f>
        <v>0.88235001417807657</v>
      </c>
      <c r="AQ9" s="69">
        <f t="shared" ref="AQ9:AQ32" si="36">SUM(AO9:AP9)</f>
        <v>1.532033811007425</v>
      </c>
      <c r="AS9" t="str">
        <f t="shared" ref="AS9:AS32" si="37">W9</f>
        <v>12 Other managers and proprietors</v>
      </c>
      <c r="AT9" s="69">
        <v>0.93515255638765649</v>
      </c>
      <c r="AU9" s="69">
        <v>0.98755924606819268</v>
      </c>
      <c r="AV9" s="69">
        <v>0.97802906865146255</v>
      </c>
      <c r="AW9" s="69">
        <v>1.2870456094628837</v>
      </c>
      <c r="AX9" s="69">
        <v>1.63116733999078</v>
      </c>
      <c r="AY9" s="69"/>
      <c r="AZ9" s="69">
        <f t="shared" ref="AZ9:AZ32" si="38">AX9-AV9</f>
        <v>0.65313827133931746</v>
      </c>
      <c r="BA9" s="69">
        <f>'RD T1'!E153</f>
        <v>0.82845141526464749</v>
      </c>
      <c r="BB9" s="69">
        <f t="shared" ref="BB9:BB32" si="39">SUM(AZ9:BA9)</f>
        <v>1.4815896866039648</v>
      </c>
      <c r="BD9" t="str">
        <f t="shared" ref="BD9:BD32" si="40">AH9</f>
        <v>12 Other managers and proprietors</v>
      </c>
      <c r="BE9" s="69">
        <v>2.9187297003354469</v>
      </c>
      <c r="BF9" s="69">
        <v>2.8617082305081003</v>
      </c>
      <c r="BG9" s="69">
        <v>3.1892899580798364</v>
      </c>
      <c r="BH9" s="69">
        <v>3.2718193333986672</v>
      </c>
      <c r="BI9" s="69">
        <v>3.7623060364214518</v>
      </c>
      <c r="BJ9" s="69"/>
      <c r="BK9" s="69">
        <f t="shared" ref="BK9:BK32" si="41">BI9-BG9</f>
        <v>0.57301607834161539</v>
      </c>
      <c r="BL9" s="69">
        <f>'RD T1'!E182</f>
        <v>1.6242727388660612</v>
      </c>
      <c r="BM9" s="69">
        <f t="shared" ref="BM9:BM32" si="42">SUM(BK9:BL9)</f>
        <v>2.1972888172076765</v>
      </c>
      <c r="BO9" t="str">
        <f t="shared" ref="BO9:BO32" si="43">AS9</f>
        <v>12 Other managers and proprietors</v>
      </c>
      <c r="BP9" s="69">
        <v>3.2385507921814889</v>
      </c>
      <c r="BQ9" s="69">
        <v>3.1882805805607397</v>
      </c>
      <c r="BR9" s="69">
        <v>3.3866145246137656</v>
      </c>
      <c r="BS9" s="69">
        <v>3.3855491725020657</v>
      </c>
      <c r="BT9" s="69">
        <v>3.0332922841984979</v>
      </c>
      <c r="BU9" s="69"/>
      <c r="BV9" s="69">
        <f t="shared" ref="BV9:BV32" si="44">BT9-BR9</f>
        <v>-0.35332224041526761</v>
      </c>
      <c r="BW9" s="69">
        <f>'RD T1'!E211</f>
        <v>1.7768054096624812</v>
      </c>
      <c r="BX9" s="69">
        <f t="shared" ref="BX9:BX32" si="45">SUM(BV9:BW9)</f>
        <v>1.4234831692472136</v>
      </c>
      <c r="BZ9" t="str">
        <f t="shared" ref="BZ9:BZ32" si="46">BD9</f>
        <v>12 Other managers and proprietors</v>
      </c>
      <c r="CA9" s="69">
        <v>2.3991248670961123</v>
      </c>
      <c r="CB9" s="69">
        <v>2.3473062731668493</v>
      </c>
      <c r="CC9" s="69">
        <v>2.086616813546406</v>
      </c>
      <c r="CD9" s="69">
        <v>2.108696304030965</v>
      </c>
      <c r="CE9" s="69">
        <v>1.4694362589018231</v>
      </c>
      <c r="CF9" s="69"/>
      <c r="CG9" s="69">
        <f t="shared" ref="CG9:CG32" si="47">CE9-CC9</f>
        <v>-0.61718055464458299</v>
      </c>
      <c r="CH9" s="69">
        <f>'RD T1'!E240</f>
        <v>0.83177203167171043</v>
      </c>
      <c r="CI9" s="69">
        <f t="shared" ref="CI9:CI32" si="48">SUM(CG9:CH9)</f>
        <v>0.21459147702712744</v>
      </c>
      <c r="CK9" t="str">
        <f t="shared" ref="CK9:CK32" si="49">BO9</f>
        <v>12 Other managers and proprietors</v>
      </c>
      <c r="CL9" s="69">
        <v>0.90678350211864645</v>
      </c>
      <c r="CM9" s="69">
        <v>0.87748907763995687</v>
      </c>
      <c r="CN9" s="69">
        <v>0.63904993472159466</v>
      </c>
      <c r="CO9" s="69">
        <v>0.71973220582590947</v>
      </c>
      <c r="CP9" s="69">
        <v>0.60099761749797009</v>
      </c>
      <c r="CQ9" s="69"/>
      <c r="CR9" s="69">
        <f t="shared" ref="CR9:CR32" si="50">CP9-CN9</f>
        <v>-3.8052317223624565E-2</v>
      </c>
      <c r="CS9" s="69">
        <f>'RD T1'!E269</f>
        <v>0.25748091389691158</v>
      </c>
      <c r="CT9" s="69">
        <f t="shared" ref="CT9:CT32" si="51">SUM(CR9:CS9)</f>
        <v>0.21942859667328701</v>
      </c>
    </row>
    <row r="10" spans="1:98" x14ac:dyDescent="0.2">
      <c r="A10" s="10" t="str">
        <f>name!D6</f>
        <v>21 Science, research, engineering and technology professionals</v>
      </c>
      <c r="B10" s="69">
        <v>0.85016908702330751</v>
      </c>
      <c r="C10" s="69">
        <v>0.97945259158985309</v>
      </c>
      <c r="D10" s="69">
        <v>0.95328963555222357</v>
      </c>
      <c r="E10" s="69">
        <v>1.270639943618705</v>
      </c>
      <c r="F10" s="69">
        <v>1.6515295247294008</v>
      </c>
      <c r="G10" s="11"/>
      <c r="H10" s="69">
        <f t="shared" si="26"/>
        <v>0.69823988917717728</v>
      </c>
      <c r="I10" s="69">
        <f>'RD T1'!E38</f>
        <v>0.57274242268861419</v>
      </c>
      <c r="J10" s="69">
        <f t="shared" si="27"/>
        <v>1.2709823118657915</v>
      </c>
      <c r="L10" t="str">
        <f t="shared" si="28"/>
        <v>21 Science, research, engineering and technology professionals</v>
      </c>
      <c r="M10" s="69">
        <v>3.1157372336479421</v>
      </c>
      <c r="N10" s="69">
        <v>3.8469876898324138</v>
      </c>
      <c r="O10" s="69">
        <v>3.7123073232804122</v>
      </c>
      <c r="P10" s="69">
        <v>5.1425473434814437</v>
      </c>
      <c r="Q10" s="69">
        <v>6.8692743402203593</v>
      </c>
      <c r="R10" s="11"/>
      <c r="S10" s="69">
        <f t="shared" si="29"/>
        <v>3.1569670169399471</v>
      </c>
      <c r="T10" s="69">
        <f>'RD T1'!E67</f>
        <v>2.4534559917791987</v>
      </c>
      <c r="U10" s="69">
        <f t="shared" si="30"/>
        <v>5.6104230087191453</v>
      </c>
      <c r="W10" t="str">
        <f t="shared" si="31"/>
        <v>21 Science, research, engineering and technology professionals</v>
      </c>
      <c r="X10" s="69">
        <v>5.6299600583058886</v>
      </c>
      <c r="Y10" s="69">
        <v>6.2608211768099888</v>
      </c>
      <c r="Z10" s="69">
        <v>6.6232408493417356</v>
      </c>
      <c r="AA10" s="69">
        <v>7.0489022314873315</v>
      </c>
      <c r="AB10" s="69">
        <v>7.9478329168974327</v>
      </c>
      <c r="AC10" s="69"/>
      <c r="AD10" s="69">
        <f t="shared" si="32"/>
        <v>1.324592067555697</v>
      </c>
      <c r="AE10" s="69">
        <f>'RD T1'!E96</f>
        <v>2.9290397429064758</v>
      </c>
      <c r="AF10" s="69">
        <f t="shared" si="33"/>
        <v>4.2536318104621724</v>
      </c>
      <c r="AH10" t="str">
        <f t="shared" si="34"/>
        <v>21 Science, research, engineering and technology professionals</v>
      </c>
      <c r="AI10" s="69">
        <v>0.61526065913605854</v>
      </c>
      <c r="AJ10" s="69">
        <v>0.6463450162354295</v>
      </c>
      <c r="AK10" s="69">
        <v>0.73998579935588327</v>
      </c>
      <c r="AL10" s="69">
        <v>0.77849470208861116</v>
      </c>
      <c r="AM10" s="69">
        <v>0.88009716600533705</v>
      </c>
      <c r="AN10" s="69"/>
      <c r="AO10" s="69">
        <f t="shared" si="35"/>
        <v>0.14011136664945378</v>
      </c>
      <c r="AP10" s="69">
        <f>'RD T1'!E125</f>
        <v>0.31662909069196149</v>
      </c>
      <c r="AQ10" s="69">
        <f t="shared" si="36"/>
        <v>0.45674045734141527</v>
      </c>
      <c r="AS10" t="str">
        <f t="shared" si="37"/>
        <v>21 Science, research, engineering and technology professionals</v>
      </c>
      <c r="AT10" s="69">
        <v>1.5322899259399143</v>
      </c>
      <c r="AU10" s="69">
        <v>1.6852599501182424</v>
      </c>
      <c r="AV10" s="69">
        <v>1.8140592283252848</v>
      </c>
      <c r="AW10" s="69">
        <v>1.806381743304166</v>
      </c>
      <c r="AX10" s="69">
        <v>1.9348642980024524</v>
      </c>
      <c r="AY10" s="69"/>
      <c r="AZ10" s="69">
        <f t="shared" si="38"/>
        <v>0.12080506967716764</v>
      </c>
      <c r="BA10" s="69">
        <f>'RD T1'!E154</f>
        <v>0.67332220307622281</v>
      </c>
      <c r="BB10" s="69">
        <f t="shared" si="39"/>
        <v>0.79412727275339046</v>
      </c>
      <c r="BD10" t="str">
        <f t="shared" si="40"/>
        <v>21 Science, research, engineering and technology professionals</v>
      </c>
      <c r="BE10" s="69">
        <v>2.5763992842267553</v>
      </c>
      <c r="BF10" s="69">
        <v>2.8913723281791635</v>
      </c>
      <c r="BG10" s="69">
        <v>3.5429993789842302</v>
      </c>
      <c r="BH10" s="69">
        <v>2.9337780538558986</v>
      </c>
      <c r="BI10" s="69">
        <v>2.9975613671547898</v>
      </c>
      <c r="BJ10" s="69"/>
      <c r="BK10" s="69">
        <f t="shared" si="41"/>
        <v>-0.54543801182944041</v>
      </c>
      <c r="BL10" s="69">
        <f>'RD T1'!E183</f>
        <v>0.87430977687243183</v>
      </c>
      <c r="BM10" s="69">
        <f t="shared" si="42"/>
        <v>0.32887176504299143</v>
      </c>
      <c r="BO10" t="str">
        <f t="shared" si="43"/>
        <v>21 Science, research, engineering and technology professionals</v>
      </c>
      <c r="BP10" s="69">
        <v>1.8355826147301106</v>
      </c>
      <c r="BQ10" s="69">
        <v>1.8729105219809086</v>
      </c>
      <c r="BR10" s="69">
        <v>2.2546195924480203</v>
      </c>
      <c r="BS10" s="69">
        <v>1.8142175899731194</v>
      </c>
      <c r="BT10" s="69">
        <v>1.503536807351338</v>
      </c>
      <c r="BU10" s="69"/>
      <c r="BV10" s="69">
        <f t="shared" si="44"/>
        <v>-0.75108278509668236</v>
      </c>
      <c r="BW10" s="69">
        <f>'RD T1'!E212</f>
        <v>0.58869474294606217</v>
      </c>
      <c r="BX10" s="69">
        <f t="shared" si="45"/>
        <v>-0.16238804215062019</v>
      </c>
      <c r="BZ10" t="str">
        <f t="shared" si="46"/>
        <v>21 Science, research, engineering and technology professionals</v>
      </c>
      <c r="CA10" s="69">
        <v>1.1565785176856751</v>
      </c>
      <c r="CB10" s="69">
        <v>1.1281497861557579</v>
      </c>
      <c r="CC10" s="69">
        <v>1.2077095670442271</v>
      </c>
      <c r="CD10" s="69">
        <v>1.1113622657533484</v>
      </c>
      <c r="CE10" s="69">
        <v>0.804956794791717</v>
      </c>
      <c r="CF10" s="69"/>
      <c r="CG10" s="69">
        <f t="shared" si="47"/>
        <v>-0.40275277225251005</v>
      </c>
      <c r="CH10" s="69">
        <f>'RD T1'!E241</f>
        <v>0.28246802278461824</v>
      </c>
      <c r="CI10" s="69">
        <f t="shared" si="48"/>
        <v>-0.1202847494678918</v>
      </c>
      <c r="CK10" t="str">
        <f t="shared" si="49"/>
        <v>21 Science, research, engineering and technology professionals</v>
      </c>
      <c r="CL10" s="69">
        <v>0.24809906301143841</v>
      </c>
      <c r="CM10" s="69">
        <v>0.32111131262192605</v>
      </c>
      <c r="CN10" s="69">
        <v>0.29939336911662534</v>
      </c>
      <c r="CO10" s="69">
        <v>0.31695533006338911</v>
      </c>
      <c r="CP10" s="69">
        <v>0.24324997497199055</v>
      </c>
      <c r="CQ10" s="69"/>
      <c r="CR10" s="69">
        <f t="shared" si="50"/>
        <v>-5.6143394144634789E-2</v>
      </c>
      <c r="CS10" s="69">
        <f>'RD T1'!E270</f>
        <v>9.4287790584187542E-2</v>
      </c>
      <c r="CT10" s="69">
        <f t="shared" si="51"/>
        <v>3.8144396439552752E-2</v>
      </c>
    </row>
    <row r="11" spans="1:98" x14ac:dyDescent="0.2">
      <c r="A11" s="10" t="str">
        <f>name!D7</f>
        <v>22 Health professionals</v>
      </c>
      <c r="B11" s="69">
        <v>0.97433438673218564</v>
      </c>
      <c r="C11" s="69">
        <v>1.1348914626286073</v>
      </c>
      <c r="D11" s="69">
        <v>1.1005871540130339</v>
      </c>
      <c r="E11" s="69">
        <v>1.5511317991604978</v>
      </c>
      <c r="F11" s="69">
        <v>2.1197663001433567</v>
      </c>
      <c r="G11" s="11"/>
      <c r="H11" s="69">
        <f t="shared" si="26"/>
        <v>1.0191791461303228</v>
      </c>
      <c r="I11" s="69">
        <f>'RD T1'!E39</f>
        <v>0.87961848339136417</v>
      </c>
      <c r="J11" s="69">
        <f t="shared" si="27"/>
        <v>1.8987976295216868</v>
      </c>
      <c r="L11" t="str">
        <f t="shared" si="28"/>
        <v>22 Health professionals</v>
      </c>
      <c r="M11" s="69">
        <v>2.7376190895645043</v>
      </c>
      <c r="N11" s="69">
        <v>3.3910245914259587</v>
      </c>
      <c r="O11" s="69">
        <v>3.2301753301470453</v>
      </c>
      <c r="P11" s="69">
        <v>4.4741324643309488</v>
      </c>
      <c r="Q11" s="69">
        <v>6.0626139171797915</v>
      </c>
      <c r="R11" s="11"/>
      <c r="S11" s="69">
        <f t="shared" si="29"/>
        <v>2.8324385870327462</v>
      </c>
      <c r="T11" s="69">
        <f>'RD T1'!E68</f>
        <v>2.6616888927863402</v>
      </c>
      <c r="U11" s="69">
        <f t="shared" si="30"/>
        <v>5.4941274798190864</v>
      </c>
      <c r="W11" t="str">
        <f t="shared" si="31"/>
        <v>22 Health professionals</v>
      </c>
      <c r="X11" s="69">
        <v>6.0312715465759048</v>
      </c>
      <c r="Y11" s="69">
        <v>6.5320919777171609</v>
      </c>
      <c r="Z11" s="69">
        <v>6.70463805978026</v>
      </c>
      <c r="AA11" s="69">
        <v>7.4412196303864144</v>
      </c>
      <c r="AB11" s="69">
        <v>8.1089360477996415</v>
      </c>
      <c r="AC11" s="69"/>
      <c r="AD11" s="69">
        <f t="shared" si="32"/>
        <v>1.4042979880193815</v>
      </c>
      <c r="AE11" s="69">
        <f>'RD T1'!E97</f>
        <v>4.3163768159415552</v>
      </c>
      <c r="AF11" s="69">
        <f t="shared" si="33"/>
        <v>5.7206748039609367</v>
      </c>
      <c r="AH11" t="str">
        <f t="shared" si="34"/>
        <v>22 Health professionals</v>
      </c>
      <c r="AI11" s="69">
        <v>3.1906414363766626</v>
      </c>
      <c r="AJ11" s="69">
        <v>2.2941660958167565</v>
      </c>
      <c r="AK11" s="69">
        <v>2.1163869705106002</v>
      </c>
      <c r="AL11" s="69">
        <v>1.263066321814309</v>
      </c>
      <c r="AM11" s="69">
        <v>0.47888090645303066</v>
      </c>
      <c r="AN11" s="69"/>
      <c r="AO11" s="69">
        <f t="shared" si="35"/>
        <v>-1.6375060640575696</v>
      </c>
      <c r="AP11" s="69">
        <f>'RD T1'!E126</f>
        <v>0.41085193857698549</v>
      </c>
      <c r="AQ11" s="69">
        <f t="shared" si="36"/>
        <v>-1.2266541254805841</v>
      </c>
      <c r="AS11" t="str">
        <f t="shared" si="37"/>
        <v>22 Health professionals</v>
      </c>
      <c r="AT11" s="69">
        <v>0.37644297628264495</v>
      </c>
      <c r="AU11" s="69">
        <v>0.42044524140589723</v>
      </c>
      <c r="AV11" s="69">
        <v>0.47059795520625375</v>
      </c>
      <c r="AW11" s="69">
        <v>0.5098707926666759</v>
      </c>
      <c r="AX11" s="69">
        <v>0.58839335531657289</v>
      </c>
      <c r="AY11" s="69"/>
      <c r="AZ11" s="69">
        <f t="shared" si="38"/>
        <v>0.11779540011031914</v>
      </c>
      <c r="BA11" s="69">
        <f>'RD T1'!E155</f>
        <v>0.26930182599345226</v>
      </c>
      <c r="BB11" s="69">
        <f t="shared" si="39"/>
        <v>0.3870972261037714</v>
      </c>
      <c r="BD11" t="str">
        <f t="shared" si="40"/>
        <v>22 Health professionals</v>
      </c>
      <c r="BE11" s="69">
        <v>1.6606362946118247</v>
      </c>
      <c r="BF11" s="69">
        <v>1.9289689515230266</v>
      </c>
      <c r="BG11" s="69">
        <v>2.3228236355817078</v>
      </c>
      <c r="BH11" s="69">
        <v>2.4094370113604753</v>
      </c>
      <c r="BI11" s="69">
        <v>2.8500410935966491</v>
      </c>
      <c r="BJ11" s="69"/>
      <c r="BK11" s="69">
        <f t="shared" si="41"/>
        <v>0.52721745801494135</v>
      </c>
      <c r="BL11" s="69">
        <f>'RD T1'!E184</f>
        <v>1.385973574000962</v>
      </c>
      <c r="BM11" s="69">
        <f t="shared" si="42"/>
        <v>1.9131910320159033</v>
      </c>
      <c r="BO11" t="str">
        <f t="shared" si="43"/>
        <v>22 Health professionals</v>
      </c>
      <c r="BP11" s="69">
        <v>1.1758301792508854</v>
      </c>
      <c r="BQ11" s="69">
        <v>1.3118631297488546</v>
      </c>
      <c r="BR11" s="69">
        <v>1.5833439593514043</v>
      </c>
      <c r="BS11" s="69">
        <v>1.3001802233035822</v>
      </c>
      <c r="BT11" s="69">
        <v>0.99201711602855402</v>
      </c>
      <c r="BU11" s="69"/>
      <c r="BV11" s="69">
        <f t="shared" si="44"/>
        <v>-0.59132684332285024</v>
      </c>
      <c r="BW11" s="69">
        <f>'RD T1'!E213</f>
        <v>0.58299337332919232</v>
      </c>
      <c r="BX11" s="69">
        <f t="shared" si="45"/>
        <v>-8.333469993657916E-3</v>
      </c>
      <c r="BZ11" t="str">
        <f t="shared" si="46"/>
        <v>22 Health professionals</v>
      </c>
      <c r="CA11" s="69">
        <v>0.78667449836017811</v>
      </c>
      <c r="CB11" s="69">
        <v>0.90571143529828968</v>
      </c>
      <c r="CC11" s="69">
        <v>0.80305715612717343</v>
      </c>
      <c r="CD11" s="69">
        <v>0.66075428200000064</v>
      </c>
      <c r="CE11" s="69">
        <v>0.36077823495753913</v>
      </c>
      <c r="CF11" s="69"/>
      <c r="CG11" s="69">
        <f t="shared" si="47"/>
        <v>-0.4422789211696343</v>
      </c>
      <c r="CH11" s="69">
        <f>'RD T1'!E242</f>
        <v>0.22159702476006582</v>
      </c>
      <c r="CI11" s="69">
        <f t="shared" si="48"/>
        <v>-0.22068189640956848</v>
      </c>
      <c r="CK11" t="str">
        <f t="shared" si="49"/>
        <v>22 Health professionals</v>
      </c>
      <c r="CL11" s="69">
        <v>8.7794501571086814E-2</v>
      </c>
      <c r="CM11" s="69">
        <v>0.12309732502035221</v>
      </c>
      <c r="CN11" s="69">
        <v>0.12177768607803519</v>
      </c>
      <c r="CO11" s="69">
        <v>0.12925600529779874</v>
      </c>
      <c r="CP11" s="69">
        <v>0.10975959024317766</v>
      </c>
      <c r="CQ11" s="69"/>
      <c r="CR11" s="69">
        <f t="shared" si="50"/>
        <v>-1.2018095834857523E-2</v>
      </c>
      <c r="CS11" s="69">
        <f>'RD T1'!E271</f>
        <v>4.8915544875110878E-2</v>
      </c>
      <c r="CT11" s="69">
        <f t="shared" si="51"/>
        <v>3.6897449040253355E-2</v>
      </c>
    </row>
    <row r="12" spans="1:98" x14ac:dyDescent="0.2">
      <c r="A12" s="10" t="str">
        <f>name!D8</f>
        <v>23 Teaching and other educational professionals</v>
      </c>
      <c r="B12" s="69">
        <v>1.4815622424103101</v>
      </c>
      <c r="C12" s="69">
        <v>1.5927312177957766</v>
      </c>
      <c r="D12" s="69">
        <v>1.5579027594271573</v>
      </c>
      <c r="E12" s="69">
        <v>1.8709960304503164</v>
      </c>
      <c r="F12" s="69">
        <v>2.2672985057776303</v>
      </c>
      <c r="G12" s="11"/>
      <c r="H12" s="69">
        <f t="shared" si="26"/>
        <v>0.70939574635047298</v>
      </c>
      <c r="I12" s="69">
        <f>'RD T1'!E40</f>
        <v>1.0247695763998288</v>
      </c>
      <c r="J12" s="69">
        <f t="shared" si="27"/>
        <v>1.7341653227503018</v>
      </c>
      <c r="L12" t="str">
        <f t="shared" si="28"/>
        <v>23 Teaching and other educational professionals</v>
      </c>
      <c r="M12" s="69">
        <v>8.3532036799388703</v>
      </c>
      <c r="N12" s="69">
        <v>9.3910321283393507</v>
      </c>
      <c r="O12" s="69">
        <v>9.4087734672713719</v>
      </c>
      <c r="P12" s="69">
        <v>11.318066537166084</v>
      </c>
      <c r="Q12" s="69">
        <v>13.816889876661351</v>
      </c>
      <c r="R12" s="11"/>
      <c r="S12" s="69">
        <f t="shared" si="29"/>
        <v>4.4081164093899794</v>
      </c>
      <c r="T12" s="69">
        <f>'RD T1'!E69</f>
        <v>6.4554204638632751</v>
      </c>
      <c r="U12" s="69">
        <f t="shared" si="30"/>
        <v>10.863536873253254</v>
      </c>
      <c r="W12" t="str">
        <f t="shared" si="31"/>
        <v>23 Teaching and other educational professionals</v>
      </c>
      <c r="X12" s="69">
        <v>5.8405641428457136</v>
      </c>
      <c r="Y12" s="69">
        <v>5.0104188685937512</v>
      </c>
      <c r="Z12" s="69">
        <v>5.443933165271134</v>
      </c>
      <c r="AA12" s="69">
        <v>4.4421023190378444</v>
      </c>
      <c r="AB12" s="69">
        <v>3.4457090665938681</v>
      </c>
      <c r="AC12" s="69"/>
      <c r="AD12" s="69">
        <f t="shared" si="32"/>
        <v>-1.9982240986772659</v>
      </c>
      <c r="AE12" s="69">
        <f>'RD T1'!E98</f>
        <v>2.1713324007587298</v>
      </c>
      <c r="AF12" s="69">
        <f t="shared" si="33"/>
        <v>0.17310830208146388</v>
      </c>
      <c r="AH12" t="str">
        <f t="shared" si="34"/>
        <v>23 Teaching and other educational professionals</v>
      </c>
      <c r="AI12" s="69">
        <v>0.76179354410667566</v>
      </c>
      <c r="AJ12" s="69">
        <v>0.38982200848621001</v>
      </c>
      <c r="AK12" s="69">
        <v>0.3477483696084866</v>
      </c>
      <c r="AL12" s="69">
        <v>0.19705920475251729</v>
      </c>
      <c r="AM12" s="69">
        <v>0.18296274265032708</v>
      </c>
      <c r="AN12" s="69"/>
      <c r="AO12" s="69">
        <f t="shared" si="35"/>
        <v>-0.16478562695815951</v>
      </c>
      <c r="AP12" s="69">
        <f>'RD T1'!E127</f>
        <v>5.6525179462606837E-2</v>
      </c>
      <c r="AQ12" s="69">
        <f t="shared" si="36"/>
        <v>-0.10826044749555268</v>
      </c>
      <c r="AS12" t="str">
        <f t="shared" si="37"/>
        <v>23 Teaching and other educational professionals</v>
      </c>
      <c r="AT12" s="69">
        <v>0.18863369913140926</v>
      </c>
      <c r="AU12" s="69">
        <v>0.17107453702763556</v>
      </c>
      <c r="AV12" s="69">
        <v>0.17889852151197069</v>
      </c>
      <c r="AW12" s="69">
        <v>0.14325118440311752</v>
      </c>
      <c r="AX12" s="69">
        <v>0.1276979803629007</v>
      </c>
      <c r="AY12" s="69"/>
      <c r="AZ12" s="69">
        <f t="shared" si="38"/>
        <v>-5.1200541149069995E-2</v>
      </c>
      <c r="BA12" s="69">
        <f>'RD T1'!E156</f>
        <v>6.3530400241144869E-2</v>
      </c>
      <c r="BB12" s="69">
        <f t="shared" si="39"/>
        <v>1.2329859092074874E-2</v>
      </c>
      <c r="BD12" t="str">
        <f t="shared" si="40"/>
        <v>23 Teaching and other educational professionals</v>
      </c>
      <c r="BE12" s="69">
        <v>0.8566106804588296</v>
      </c>
      <c r="BF12" s="69">
        <v>0.83282524471682484</v>
      </c>
      <c r="BG12" s="69">
        <v>1.0599433067951469</v>
      </c>
      <c r="BH12" s="69">
        <v>0.8784472030698508</v>
      </c>
      <c r="BI12" s="69">
        <v>0.98541301322393293</v>
      </c>
      <c r="BJ12" s="69"/>
      <c r="BK12" s="69">
        <f t="shared" si="41"/>
        <v>-7.453029357121399E-2</v>
      </c>
      <c r="BL12" s="69">
        <f>'RD T1'!E185</f>
        <v>0.37764908208489806</v>
      </c>
      <c r="BM12" s="69">
        <f t="shared" si="42"/>
        <v>0.30311878851368407</v>
      </c>
      <c r="BO12" t="str">
        <f t="shared" si="43"/>
        <v>23 Teaching and other educational professionals</v>
      </c>
      <c r="BP12" s="69">
        <v>0.70374201020503901</v>
      </c>
      <c r="BQ12" s="69">
        <v>0.6606651455010506</v>
      </c>
      <c r="BR12" s="69">
        <v>0.83234857444021959</v>
      </c>
      <c r="BS12" s="69">
        <v>0.592688985997323</v>
      </c>
      <c r="BT12" s="69">
        <v>0.45637432204128586</v>
      </c>
      <c r="BU12" s="69"/>
      <c r="BV12" s="69">
        <f t="shared" si="44"/>
        <v>-0.37597425239893373</v>
      </c>
      <c r="BW12" s="69">
        <f>'RD T1'!E214</f>
        <v>0.28211337691718175</v>
      </c>
      <c r="BX12" s="69">
        <f t="shared" si="45"/>
        <v>-9.3860875481751982E-2</v>
      </c>
      <c r="BZ12" t="str">
        <f t="shared" si="46"/>
        <v>23 Teaching and other educational professionals</v>
      </c>
      <c r="CA12" s="69">
        <v>0.51944181521301536</v>
      </c>
      <c r="CB12" s="69">
        <v>0.53149604797917105</v>
      </c>
      <c r="CC12" s="69">
        <v>0.53765691999272536</v>
      </c>
      <c r="CD12" s="69">
        <v>0.42002814994862214</v>
      </c>
      <c r="CE12" s="69">
        <v>0.26534917640280259</v>
      </c>
      <c r="CF12" s="69"/>
      <c r="CG12" s="69">
        <f t="shared" si="47"/>
        <v>-0.27230774358992277</v>
      </c>
      <c r="CH12" s="69">
        <f>'RD T1'!E243</f>
        <v>0.14935268397753432</v>
      </c>
      <c r="CI12" s="69">
        <f t="shared" si="48"/>
        <v>-0.12295505961238845</v>
      </c>
      <c r="CK12" t="str">
        <f t="shared" si="49"/>
        <v>23 Teaching and other educational professionals</v>
      </c>
      <c r="CL12" s="69">
        <v>0.10352959414530818</v>
      </c>
      <c r="CM12" s="69">
        <v>0.13008862106845751</v>
      </c>
      <c r="CN12" s="69">
        <v>0.1354469820505792</v>
      </c>
      <c r="CO12" s="69">
        <v>0.12035561268292118</v>
      </c>
      <c r="CP12" s="69">
        <v>9.1498304679760334E-2</v>
      </c>
      <c r="CQ12" s="69"/>
      <c r="CR12" s="69">
        <f t="shared" si="50"/>
        <v>-4.3948677370818867E-2</v>
      </c>
      <c r="CS12" s="69">
        <f>'RD T1'!E272</f>
        <v>4.6727535416538006E-2</v>
      </c>
      <c r="CT12" s="69">
        <f t="shared" si="51"/>
        <v>2.7788580457191389E-3</v>
      </c>
    </row>
    <row r="13" spans="1:98" x14ac:dyDescent="0.2">
      <c r="A13" s="10" t="str">
        <f>name!D9</f>
        <v>24 Business, media and public service professionals</v>
      </c>
      <c r="B13" s="69">
        <v>0.34677408324591608</v>
      </c>
      <c r="C13" s="69">
        <v>0.43990489301463759</v>
      </c>
      <c r="D13" s="69">
        <v>0.42846078861627163</v>
      </c>
      <c r="E13" s="69">
        <v>0.63180055279744174</v>
      </c>
      <c r="F13" s="69">
        <v>0.87236032818616716</v>
      </c>
      <c r="G13" s="11"/>
      <c r="H13" s="69">
        <f t="shared" si="26"/>
        <v>0.44389953956989553</v>
      </c>
      <c r="I13" s="69">
        <f>'RD T1'!E41</f>
        <v>0.37216855446100944</v>
      </c>
      <c r="J13" s="69">
        <f t="shared" si="27"/>
        <v>0.81606809403090497</v>
      </c>
      <c r="L13" t="str">
        <f t="shared" si="28"/>
        <v>24 Business, media and public service professionals</v>
      </c>
      <c r="M13" s="69">
        <v>4.3037380341459492</v>
      </c>
      <c r="N13" s="69">
        <v>5.5244768202832493</v>
      </c>
      <c r="O13" s="69">
        <v>5.5560431547389149</v>
      </c>
      <c r="P13" s="69">
        <v>7.7624061059763845</v>
      </c>
      <c r="Q13" s="69">
        <v>10.476256626661952</v>
      </c>
      <c r="R13" s="11"/>
      <c r="S13" s="69">
        <f t="shared" si="29"/>
        <v>4.920213471923037</v>
      </c>
      <c r="T13" s="69">
        <f>'RD T1'!E70</f>
        <v>4.5388004340453962</v>
      </c>
      <c r="U13" s="69">
        <f t="shared" si="30"/>
        <v>9.4590139059684333</v>
      </c>
      <c r="W13" t="str">
        <f t="shared" si="31"/>
        <v>24 Business, media and public service professionals</v>
      </c>
      <c r="X13" s="69">
        <v>7.8422587829118715</v>
      </c>
      <c r="Y13" s="69">
        <v>9.0607054481468463</v>
      </c>
      <c r="Z13" s="69">
        <v>10.199486792115369</v>
      </c>
      <c r="AA13" s="69">
        <v>11.414535870256685</v>
      </c>
      <c r="AB13" s="69">
        <v>12.918116162757357</v>
      </c>
      <c r="AC13" s="69"/>
      <c r="AD13" s="69">
        <f t="shared" si="32"/>
        <v>2.7186293706419882</v>
      </c>
      <c r="AE13" s="69">
        <f>'RD T1'!E99</f>
        <v>6.1693813279867866</v>
      </c>
      <c r="AF13" s="69">
        <f t="shared" si="33"/>
        <v>8.8880106986287757</v>
      </c>
      <c r="AH13" t="str">
        <f t="shared" si="34"/>
        <v>24 Business, media and public service professionals</v>
      </c>
      <c r="AI13" s="69">
        <v>0.88537465776464974</v>
      </c>
      <c r="AJ13" s="69">
        <v>0.80166119141652803</v>
      </c>
      <c r="AK13" s="69">
        <v>0.902594939672829</v>
      </c>
      <c r="AL13" s="69">
        <v>0.86574767313793866</v>
      </c>
      <c r="AM13" s="69">
        <v>0.92255699577690675</v>
      </c>
      <c r="AN13" s="69"/>
      <c r="AO13" s="69">
        <f t="shared" si="35"/>
        <v>1.9962056104077752E-2</v>
      </c>
      <c r="AP13" s="69">
        <f>'RD T1'!E128</f>
        <v>0.33116850701376116</v>
      </c>
      <c r="AQ13" s="69">
        <f t="shared" si="36"/>
        <v>0.35113056311783891</v>
      </c>
      <c r="AS13" t="str">
        <f t="shared" si="37"/>
        <v>24 Business, media and public service professionals</v>
      </c>
      <c r="AT13" s="69">
        <v>1.2118952547346911</v>
      </c>
      <c r="AU13" s="69">
        <v>1.3717067407172006</v>
      </c>
      <c r="AV13" s="69">
        <v>1.5478541988449104</v>
      </c>
      <c r="AW13" s="69">
        <v>1.7191853071159837</v>
      </c>
      <c r="AX13" s="69">
        <v>2.0077659299594974</v>
      </c>
      <c r="AY13" s="69"/>
      <c r="AZ13" s="69">
        <f t="shared" si="38"/>
        <v>0.45991173111458705</v>
      </c>
      <c r="BA13" s="69">
        <f>'RD T1'!E157</f>
        <v>0.8765613370222769</v>
      </c>
      <c r="BB13" s="69">
        <f t="shared" si="39"/>
        <v>1.336473068136864</v>
      </c>
      <c r="BD13" t="str">
        <f t="shared" si="40"/>
        <v>24 Business, media and public service professionals</v>
      </c>
      <c r="BE13" s="69">
        <v>3.1578468859305882</v>
      </c>
      <c r="BF13" s="69">
        <v>3.6919036803779446</v>
      </c>
      <c r="BG13" s="69">
        <v>4.6471662385922023</v>
      </c>
      <c r="BH13" s="69">
        <v>4.450006800235025</v>
      </c>
      <c r="BI13" s="69">
        <v>4.9251284037139236</v>
      </c>
      <c r="BJ13" s="69"/>
      <c r="BK13" s="69">
        <f t="shared" si="41"/>
        <v>0.27796216512172123</v>
      </c>
      <c r="BL13" s="69">
        <f>'RD T1'!E186</f>
        <v>1.854526482484083</v>
      </c>
      <c r="BM13" s="69">
        <f t="shared" si="42"/>
        <v>2.132488647605804</v>
      </c>
      <c r="BO13" t="str">
        <f t="shared" si="43"/>
        <v>24 Business, media and public service professionals</v>
      </c>
      <c r="BP13" s="69">
        <v>2.1552192522442541</v>
      </c>
      <c r="BQ13" s="69">
        <v>2.2346577119728779</v>
      </c>
      <c r="BR13" s="69">
        <v>2.8347564062455453</v>
      </c>
      <c r="BS13" s="69">
        <v>2.3311002003252685</v>
      </c>
      <c r="BT13" s="69">
        <v>1.8778369329539415</v>
      </c>
      <c r="BU13" s="69"/>
      <c r="BV13" s="69">
        <f t="shared" si="44"/>
        <v>-0.95691947329160376</v>
      </c>
      <c r="BW13" s="69">
        <f>'RD T1'!E215</f>
        <v>0.88582560221198792</v>
      </c>
      <c r="BX13" s="69">
        <f t="shared" si="45"/>
        <v>-7.1093871079615845E-2</v>
      </c>
      <c r="BZ13" t="str">
        <f t="shared" si="46"/>
        <v>24 Business, media and public service professionals</v>
      </c>
      <c r="CA13" s="69">
        <v>1.4492184193414857</v>
      </c>
      <c r="CB13" s="69">
        <v>1.5489600738161367</v>
      </c>
      <c r="CC13" s="69">
        <v>1.6591942549004579</v>
      </c>
      <c r="CD13" s="69">
        <v>1.4972380581928229</v>
      </c>
      <c r="CE13" s="69">
        <v>0.98672087567477207</v>
      </c>
      <c r="CF13" s="69"/>
      <c r="CG13" s="69">
        <f t="shared" si="47"/>
        <v>-0.67247337922568584</v>
      </c>
      <c r="CH13" s="69">
        <f>'RD T1'!E244</f>
        <v>0.48610558524049341</v>
      </c>
      <c r="CI13" s="69">
        <f t="shared" si="48"/>
        <v>-0.18636779398519243</v>
      </c>
      <c r="CK13" t="str">
        <f t="shared" si="49"/>
        <v>24 Business, media and public service professionals</v>
      </c>
      <c r="CL13" s="69">
        <v>0.34238575855291536</v>
      </c>
      <c r="CM13" s="69">
        <v>0.45077189724640826</v>
      </c>
      <c r="CN13" s="69">
        <v>0.41968881048158341</v>
      </c>
      <c r="CO13" s="69">
        <v>0.39063944272857026</v>
      </c>
      <c r="CP13" s="69">
        <v>0.28084388780867758</v>
      </c>
      <c r="CQ13" s="69"/>
      <c r="CR13" s="69">
        <f t="shared" si="50"/>
        <v>-0.13884492267290582</v>
      </c>
      <c r="CS13" s="69">
        <f>'RD T1'!E273</f>
        <v>0.13468184814108924</v>
      </c>
      <c r="CT13" s="69">
        <f t="shared" si="51"/>
        <v>-4.1630745318165796E-3</v>
      </c>
    </row>
    <row r="14" spans="1:98" x14ac:dyDescent="0.2">
      <c r="A14" s="10" t="str">
        <f>name!D10</f>
        <v>31 Science, engineering and technology associate professionals</v>
      </c>
      <c r="B14" s="69">
        <v>0.12258197856864805</v>
      </c>
      <c r="C14" s="69">
        <v>0.1566902231335309</v>
      </c>
      <c r="D14" s="69">
        <v>0.15515544131547215</v>
      </c>
      <c r="E14" s="69">
        <v>0.20264857827637958</v>
      </c>
      <c r="F14" s="69">
        <v>0.30466513095086112</v>
      </c>
      <c r="G14" s="11"/>
      <c r="H14" s="69">
        <f t="shared" si="26"/>
        <v>0.14950968963538896</v>
      </c>
      <c r="I14" s="69">
        <f>'RD T1'!E42</f>
        <v>0.1184433670309578</v>
      </c>
      <c r="J14" s="69">
        <f t="shared" si="27"/>
        <v>0.26795305666634678</v>
      </c>
      <c r="L14" t="str">
        <f t="shared" si="28"/>
        <v>31 Science, engineering and technology associate professionals</v>
      </c>
      <c r="M14" s="69">
        <v>0.74952563965665708</v>
      </c>
      <c r="N14" s="69">
        <v>0.91197890573694995</v>
      </c>
      <c r="O14" s="69">
        <v>0.89805331156383494</v>
      </c>
      <c r="P14" s="69">
        <v>1.0738282028891111</v>
      </c>
      <c r="Q14" s="69">
        <v>1.4473276949887992</v>
      </c>
      <c r="R14" s="11"/>
      <c r="S14" s="69">
        <f t="shared" si="29"/>
        <v>0.54927438342496426</v>
      </c>
      <c r="T14" s="69">
        <f>'RD T1'!E71</f>
        <v>0.56977151865221831</v>
      </c>
      <c r="U14" s="69">
        <f t="shared" si="30"/>
        <v>1.1190459020771826</v>
      </c>
      <c r="W14" t="str">
        <f t="shared" si="31"/>
        <v>31 Science, engineering and technology associate professionals</v>
      </c>
      <c r="X14" s="69">
        <v>1.6584183448568104</v>
      </c>
      <c r="Y14" s="69">
        <v>2.0049945700734262</v>
      </c>
      <c r="Z14" s="69">
        <v>2.1283392905300196</v>
      </c>
      <c r="AA14" s="69">
        <v>2.045803246821702</v>
      </c>
      <c r="AB14" s="69">
        <v>2.3697852377783009</v>
      </c>
      <c r="AC14" s="69"/>
      <c r="AD14" s="69">
        <f t="shared" si="32"/>
        <v>0.24144594724828128</v>
      </c>
      <c r="AE14" s="69">
        <f>'RD T1'!E100</f>
        <v>0.98507597960752902</v>
      </c>
      <c r="AF14" s="69">
        <f t="shared" si="33"/>
        <v>1.2265219268558103</v>
      </c>
      <c r="AH14" t="str">
        <f t="shared" si="34"/>
        <v>31 Science, engineering and technology associate professionals</v>
      </c>
      <c r="AI14" s="69">
        <v>0.27833958573576872</v>
      </c>
      <c r="AJ14" s="69">
        <v>0.34769457671499249</v>
      </c>
      <c r="AK14" s="69">
        <v>0.37254091394394456</v>
      </c>
      <c r="AL14" s="69">
        <v>0.39393957372519234</v>
      </c>
      <c r="AM14" s="69">
        <v>0.53026809242679174</v>
      </c>
      <c r="AN14" s="69"/>
      <c r="AO14" s="69">
        <f t="shared" si="35"/>
        <v>0.15772717848284717</v>
      </c>
      <c r="AP14" s="69">
        <f>'RD T1'!E129</f>
        <v>0.20481151625885116</v>
      </c>
      <c r="AQ14" s="69">
        <f t="shared" si="36"/>
        <v>0.36253869474169831</v>
      </c>
      <c r="AS14" t="str">
        <f t="shared" si="37"/>
        <v>31 Science, engineering and technology associate professionals</v>
      </c>
      <c r="AT14" s="69">
        <v>0.73574830575066885</v>
      </c>
      <c r="AU14" s="69">
        <v>0.81581518426127797</v>
      </c>
      <c r="AV14" s="69">
        <v>0.843732595194994</v>
      </c>
      <c r="AW14" s="69">
        <v>0.72476470520676661</v>
      </c>
      <c r="AX14" s="69">
        <v>0.76785589048570013</v>
      </c>
      <c r="AY14" s="69"/>
      <c r="AZ14" s="69">
        <f t="shared" si="38"/>
        <v>-7.5876704709293863E-2</v>
      </c>
      <c r="BA14" s="69">
        <f>'RD T1'!E158</f>
        <v>0.29105073518993135</v>
      </c>
      <c r="BB14" s="69">
        <f t="shared" si="39"/>
        <v>0.21517403048063749</v>
      </c>
      <c r="BD14" t="str">
        <f t="shared" si="40"/>
        <v>31 Science, engineering and technology associate professionals</v>
      </c>
      <c r="BE14" s="69">
        <v>1.5190782762967765</v>
      </c>
      <c r="BF14" s="69">
        <v>1.6386510204675997</v>
      </c>
      <c r="BG14" s="69">
        <v>2.0066370189443621</v>
      </c>
      <c r="BH14" s="69">
        <v>1.4145504783409151</v>
      </c>
      <c r="BI14" s="69">
        <v>1.3020565908348531</v>
      </c>
      <c r="BJ14" s="69"/>
      <c r="BK14" s="69">
        <f t="shared" si="41"/>
        <v>-0.70458042810950894</v>
      </c>
      <c r="BL14" s="69">
        <f>'RD T1'!E187</f>
        <v>0.50180620682195509</v>
      </c>
      <c r="BM14" s="69">
        <f t="shared" si="42"/>
        <v>-0.20277422128755385</v>
      </c>
      <c r="BO14" t="str">
        <f t="shared" si="43"/>
        <v>31 Science, engineering and technology associate professionals</v>
      </c>
      <c r="BP14" s="69">
        <v>1.0066650839196529</v>
      </c>
      <c r="BQ14" s="69">
        <v>1.0940124278909635</v>
      </c>
      <c r="BR14" s="69">
        <v>1.3247249721426331</v>
      </c>
      <c r="BS14" s="69">
        <v>0.94020857578271977</v>
      </c>
      <c r="BT14" s="69">
        <v>0.83476762639122748</v>
      </c>
      <c r="BU14" s="69"/>
      <c r="BV14" s="69">
        <f t="shared" si="44"/>
        <v>-0.48995734575140559</v>
      </c>
      <c r="BW14" s="69">
        <f>'RD T1'!E216</f>
        <v>0.34402568832399616</v>
      </c>
      <c r="BX14" s="69">
        <f t="shared" si="45"/>
        <v>-0.14593165742740943</v>
      </c>
      <c r="BZ14" t="str">
        <f t="shared" si="46"/>
        <v>31 Science, engineering and technology associate professionals</v>
      </c>
      <c r="CA14" s="69">
        <v>0.84825869831606437</v>
      </c>
      <c r="CB14" s="69">
        <v>0.8934734589143607</v>
      </c>
      <c r="CC14" s="69">
        <v>1.003183974579539</v>
      </c>
      <c r="CD14" s="69">
        <v>0.81298611635148155</v>
      </c>
      <c r="CE14" s="69">
        <v>0.67206376111417454</v>
      </c>
      <c r="CF14" s="69"/>
      <c r="CG14" s="69">
        <f t="shared" si="47"/>
        <v>-0.33112021346536447</v>
      </c>
      <c r="CH14" s="69">
        <f>'RD T1'!E245</f>
        <v>0.26125524243465581</v>
      </c>
      <c r="CI14" s="69">
        <f t="shared" si="48"/>
        <v>-6.9864971030708656E-2</v>
      </c>
      <c r="CK14" t="str">
        <f t="shared" si="49"/>
        <v>31 Science, engineering and technology associate professionals</v>
      </c>
      <c r="CL14" s="69">
        <v>0.16654592217946587</v>
      </c>
      <c r="CM14" s="69">
        <v>0.22990057038809442</v>
      </c>
      <c r="CN14" s="69">
        <v>0.23590710134507969</v>
      </c>
      <c r="CO14" s="69">
        <v>0.21362875048697394</v>
      </c>
      <c r="CP14" s="69">
        <v>0.19011536180863392</v>
      </c>
      <c r="CQ14" s="69"/>
      <c r="CR14" s="69">
        <f t="shared" si="50"/>
        <v>-4.5791739536445775E-2</v>
      </c>
      <c r="CS14" s="69">
        <f>'RD T1'!E274</f>
        <v>8.1117515416240821E-2</v>
      </c>
      <c r="CT14" s="69">
        <f t="shared" si="51"/>
        <v>3.5325775879795046E-2</v>
      </c>
    </row>
    <row r="15" spans="1:98" x14ac:dyDescent="0.2">
      <c r="A15" s="10" t="str">
        <f>name!D11</f>
        <v>32 Health and social care associate professionals</v>
      </c>
      <c r="B15" s="69">
        <v>2.642572534506285E-2</v>
      </c>
      <c r="C15" s="69">
        <v>3.3214112437909254E-2</v>
      </c>
      <c r="D15" s="69">
        <v>2.6291798993793126E-2</v>
      </c>
      <c r="E15" s="69">
        <v>3.9654422408014769E-2</v>
      </c>
      <c r="F15" s="69">
        <v>6.2882141129834868E-2</v>
      </c>
      <c r="G15" s="11"/>
      <c r="H15" s="69">
        <f t="shared" si="26"/>
        <v>3.6590342136041745E-2</v>
      </c>
      <c r="I15" s="69">
        <f>'RD T1'!E43</f>
        <v>2.8739377058044011E-2</v>
      </c>
      <c r="J15" s="69">
        <f t="shared" si="27"/>
        <v>6.5329719194085756E-2</v>
      </c>
      <c r="L15" t="str">
        <f t="shared" si="28"/>
        <v>32 Health and social care associate professionals</v>
      </c>
      <c r="M15" s="69">
        <v>0.59898827998966664</v>
      </c>
      <c r="N15" s="69">
        <v>0.75782558718639126</v>
      </c>
      <c r="O15" s="69">
        <v>0.69768276157998688</v>
      </c>
      <c r="P15" s="69">
        <v>1.0037609500492515</v>
      </c>
      <c r="Q15" s="69">
        <v>1.5288656835493841</v>
      </c>
      <c r="R15" s="11"/>
      <c r="S15" s="69">
        <f t="shared" si="29"/>
        <v>0.83118292196939725</v>
      </c>
      <c r="T15" s="69">
        <f>'RD T1'!E72</f>
        <v>0.69360404170443135</v>
      </c>
      <c r="U15" s="69">
        <f t="shared" si="30"/>
        <v>1.5247869636738285</v>
      </c>
      <c r="W15" t="str">
        <f t="shared" si="31"/>
        <v>32 Health and social care associate professionals</v>
      </c>
      <c r="X15" s="69">
        <v>1.9506197309096749</v>
      </c>
      <c r="Y15" s="69">
        <v>2.1392579882159852</v>
      </c>
      <c r="Z15" s="69">
        <v>2.1270156974424803</v>
      </c>
      <c r="AA15" s="69">
        <v>2.4115970868655916</v>
      </c>
      <c r="AB15" s="69">
        <v>2.8158540121169042</v>
      </c>
      <c r="AC15" s="69"/>
      <c r="AD15" s="69">
        <f t="shared" si="32"/>
        <v>0.68883831467442391</v>
      </c>
      <c r="AE15" s="69">
        <f>'RD T1'!E101</f>
        <v>1.592284233001156</v>
      </c>
      <c r="AF15" s="69">
        <f t="shared" si="33"/>
        <v>2.2811225476755799</v>
      </c>
      <c r="AH15" t="str">
        <f t="shared" si="34"/>
        <v>32 Health and social care associate professionals</v>
      </c>
      <c r="AI15" s="69">
        <v>1.4165532614306602</v>
      </c>
      <c r="AJ15" s="69">
        <v>1.1327569242346873</v>
      </c>
      <c r="AK15" s="69">
        <v>1.0802287177329921</v>
      </c>
      <c r="AL15" s="69">
        <v>0.84230705701175168</v>
      </c>
      <c r="AM15" s="69">
        <v>0.53404558173875971</v>
      </c>
      <c r="AN15" s="69"/>
      <c r="AO15" s="69">
        <f t="shared" si="35"/>
        <v>-0.5461831359942324</v>
      </c>
      <c r="AP15" s="69">
        <f>'RD T1'!E130</f>
        <v>0.33644316584832973</v>
      </c>
      <c r="AQ15" s="69">
        <f t="shared" si="36"/>
        <v>-0.20973997014590268</v>
      </c>
      <c r="AS15" t="str">
        <f t="shared" si="37"/>
        <v>32 Health and social care associate professionals</v>
      </c>
      <c r="AT15" s="69">
        <v>0.3016275374911685</v>
      </c>
      <c r="AU15" s="69">
        <v>0.33069397762487907</v>
      </c>
      <c r="AV15" s="69">
        <v>0.35012578367327929</v>
      </c>
      <c r="AW15" s="69">
        <v>0.35348054675191443</v>
      </c>
      <c r="AX15" s="69">
        <v>0.39892202576213937</v>
      </c>
      <c r="AY15" s="69"/>
      <c r="AZ15" s="69">
        <f t="shared" si="38"/>
        <v>4.8796242088860076E-2</v>
      </c>
      <c r="BA15" s="69">
        <f>'RD T1'!E159</f>
        <v>0.21328173674068454</v>
      </c>
      <c r="BB15" s="69">
        <f t="shared" si="39"/>
        <v>0.26207797882954464</v>
      </c>
      <c r="BD15" t="str">
        <f t="shared" si="40"/>
        <v>32 Health and social care associate professionals</v>
      </c>
      <c r="BE15" s="69">
        <v>1.3278428527486155</v>
      </c>
      <c r="BF15" s="69">
        <v>1.5083271774770814</v>
      </c>
      <c r="BG15" s="69">
        <v>1.7798037679552601</v>
      </c>
      <c r="BH15" s="69">
        <v>1.7795658291244991</v>
      </c>
      <c r="BI15" s="69">
        <v>2.2416178192682334</v>
      </c>
      <c r="BJ15" s="69"/>
      <c r="BK15" s="69">
        <f t="shared" si="41"/>
        <v>0.46181405131297337</v>
      </c>
      <c r="BL15" s="69">
        <f>'RD T1'!E188</f>
        <v>1.1007460163980589</v>
      </c>
      <c r="BM15" s="69">
        <f t="shared" si="42"/>
        <v>1.5625600677110323</v>
      </c>
      <c r="BO15" t="str">
        <f t="shared" si="43"/>
        <v>32 Health and social care associate professionals</v>
      </c>
      <c r="BP15" s="69">
        <v>1.0359966685917283</v>
      </c>
      <c r="BQ15" s="69">
        <v>1.0790475980422254</v>
      </c>
      <c r="BR15" s="69">
        <v>1.2961795343041134</v>
      </c>
      <c r="BS15" s="69">
        <v>1.0181194226223182</v>
      </c>
      <c r="BT15" s="69">
        <v>0.79269566775192568</v>
      </c>
      <c r="BU15" s="69"/>
      <c r="BV15" s="69">
        <f t="shared" si="44"/>
        <v>-0.50348386655218769</v>
      </c>
      <c r="BW15" s="69">
        <f>'RD T1'!E217</f>
        <v>0.50849886308408587</v>
      </c>
      <c r="BX15" s="69">
        <f t="shared" si="45"/>
        <v>5.0149965318981859E-3</v>
      </c>
      <c r="BZ15" t="str">
        <f t="shared" si="46"/>
        <v>32 Health and social care associate professionals</v>
      </c>
      <c r="CA15" s="69">
        <v>0.44050663689450975</v>
      </c>
      <c r="CB15" s="69">
        <v>0.38830677651154333</v>
      </c>
      <c r="CC15" s="69">
        <v>0.34082706290147829</v>
      </c>
      <c r="CD15" s="69">
        <v>0.2436179102720582</v>
      </c>
      <c r="CE15" s="69">
        <v>0.13040215762269453</v>
      </c>
      <c r="CF15" s="69"/>
      <c r="CG15" s="69">
        <f t="shared" si="47"/>
        <v>-0.21042490527878377</v>
      </c>
      <c r="CH15" s="69">
        <f>'RD T1'!E246</f>
        <v>8.5939854710550934E-2</v>
      </c>
      <c r="CI15" s="69">
        <f t="shared" si="48"/>
        <v>-0.12448505056823284</v>
      </c>
      <c r="CK15" t="str">
        <f t="shared" si="49"/>
        <v>32 Health and social care associate professionals</v>
      </c>
      <c r="CL15" s="69">
        <v>5.862150761106108E-2</v>
      </c>
      <c r="CM15" s="69">
        <v>6.8181188259114983E-2</v>
      </c>
      <c r="CN15" s="69">
        <v>6.3563266882067551E-2</v>
      </c>
      <c r="CO15" s="69">
        <v>6.1551041168138809E-2</v>
      </c>
      <c r="CP15" s="69">
        <v>5.33685549631812E-2</v>
      </c>
      <c r="CQ15" s="69"/>
      <c r="CR15" s="69">
        <f t="shared" si="50"/>
        <v>-1.0194711918886351E-2</v>
      </c>
      <c r="CS15" s="69">
        <f>'RD T1'!E275</f>
        <v>2.5755513166797965E-2</v>
      </c>
      <c r="CT15" s="69">
        <f t="shared" si="51"/>
        <v>1.5560801247911614E-2</v>
      </c>
    </row>
    <row r="16" spans="1:98" x14ac:dyDescent="0.2">
      <c r="A16" s="10" t="str">
        <f>name!D12</f>
        <v>33 Protective service occupations</v>
      </c>
      <c r="B16" s="69">
        <v>1.5466975798100422E-2</v>
      </c>
      <c r="C16" s="69">
        <v>1.5616874684100208E-2</v>
      </c>
      <c r="D16" s="69">
        <v>1.4123406664637595E-2</v>
      </c>
      <c r="E16" s="69">
        <v>2.4765128129174474E-2</v>
      </c>
      <c r="F16" s="69">
        <v>4.0000358153823558E-2</v>
      </c>
      <c r="G16" s="11"/>
      <c r="H16" s="69">
        <f t="shared" si="26"/>
        <v>2.5876951489185965E-2</v>
      </c>
      <c r="I16" s="69">
        <f>'RD T1'!E44</f>
        <v>1.1134116871421709E-2</v>
      </c>
      <c r="J16" s="69">
        <f t="shared" si="27"/>
        <v>3.7011068360607677E-2</v>
      </c>
      <c r="L16" t="str">
        <f t="shared" si="28"/>
        <v>33 Protective service occupations</v>
      </c>
      <c r="M16" s="69">
        <v>0.21816972386821343</v>
      </c>
      <c r="N16" s="69">
        <v>0.24830919006070565</v>
      </c>
      <c r="O16" s="69">
        <v>0.23082910292324293</v>
      </c>
      <c r="P16" s="69">
        <v>0.3990803540644744</v>
      </c>
      <c r="Q16" s="69">
        <v>0.61034615359562006</v>
      </c>
      <c r="R16" s="11"/>
      <c r="S16" s="69">
        <f t="shared" si="29"/>
        <v>0.37951705067237712</v>
      </c>
      <c r="T16" s="69">
        <f>'RD T1'!E73</f>
        <v>0.1673003530425963</v>
      </c>
      <c r="U16" s="69">
        <f t="shared" si="30"/>
        <v>0.54681740371497345</v>
      </c>
      <c r="W16" t="str">
        <f t="shared" si="31"/>
        <v>33 Protective service occupations</v>
      </c>
      <c r="X16" s="69">
        <v>0.85954557436375267</v>
      </c>
      <c r="Y16" s="69">
        <v>1.0690783647299031</v>
      </c>
      <c r="Z16" s="69">
        <v>1.1613439584601459</v>
      </c>
      <c r="AA16" s="69">
        <v>1.6473866871605274</v>
      </c>
      <c r="AB16" s="69">
        <v>2.4534177493574116</v>
      </c>
      <c r="AC16" s="69"/>
      <c r="AD16" s="69">
        <f t="shared" si="32"/>
        <v>1.2920737908972657</v>
      </c>
      <c r="AE16" s="69">
        <f>'RD T1'!E102</f>
        <v>0.79950368320272136</v>
      </c>
      <c r="AF16" s="69">
        <f t="shared" si="33"/>
        <v>2.0915774740999868</v>
      </c>
      <c r="AH16" t="str">
        <f t="shared" si="34"/>
        <v>33 Protective service occupations</v>
      </c>
      <c r="AI16" s="69">
        <v>0.24239370372368776</v>
      </c>
      <c r="AJ16" s="69">
        <v>0.28210771258205364</v>
      </c>
      <c r="AK16" s="69">
        <v>0.31439862038824173</v>
      </c>
      <c r="AL16" s="69">
        <v>0.45183059531367703</v>
      </c>
      <c r="AM16" s="69">
        <v>0.68643441521906268</v>
      </c>
      <c r="AN16" s="69"/>
      <c r="AO16" s="69">
        <f t="shared" si="35"/>
        <v>0.37203579483082094</v>
      </c>
      <c r="AP16" s="69">
        <f>'RD T1'!E131</f>
        <v>0.19898123404669071</v>
      </c>
      <c r="AQ16" s="69">
        <f t="shared" si="36"/>
        <v>0.5710170288775116</v>
      </c>
      <c r="AS16" t="str">
        <f t="shared" si="37"/>
        <v>33 Protective service occupations</v>
      </c>
      <c r="AT16" s="69">
        <v>0.20897248768734003</v>
      </c>
      <c r="AU16" s="69">
        <v>0.21370441893601125</v>
      </c>
      <c r="AV16" s="69">
        <v>0.22529188070987435</v>
      </c>
      <c r="AW16" s="69">
        <v>0.27662912862595784</v>
      </c>
      <c r="AX16" s="69">
        <v>0.36253541547469931</v>
      </c>
      <c r="AY16" s="69"/>
      <c r="AZ16" s="69">
        <f t="shared" si="38"/>
        <v>0.13724353476482495</v>
      </c>
      <c r="BA16" s="69">
        <f>'RD T1'!E160</f>
        <v>0.10222790690874893</v>
      </c>
      <c r="BB16" s="69">
        <f t="shared" si="39"/>
        <v>0.23947144167357387</v>
      </c>
      <c r="BD16" t="str">
        <f t="shared" si="40"/>
        <v>33 Protective service occupations</v>
      </c>
      <c r="BE16" s="69">
        <v>0.96852865654271847</v>
      </c>
      <c r="BF16" s="69">
        <v>1.0163451880519419</v>
      </c>
      <c r="BG16" s="69">
        <v>1.1249662609294639</v>
      </c>
      <c r="BH16" s="69">
        <v>1.1708548048745064</v>
      </c>
      <c r="BI16" s="69">
        <v>1.1525441856975966</v>
      </c>
      <c r="BJ16" s="69"/>
      <c r="BK16" s="69">
        <f t="shared" si="41"/>
        <v>2.75779247681327E-2</v>
      </c>
      <c r="BL16" s="69">
        <f>'RD T1'!E189</f>
        <v>0.28188484536157377</v>
      </c>
      <c r="BM16" s="69">
        <f t="shared" si="42"/>
        <v>0.30946277012970647</v>
      </c>
      <c r="BO16" t="str">
        <f t="shared" si="43"/>
        <v>33 Protective service occupations</v>
      </c>
      <c r="BP16" s="69">
        <v>1.0235665677378973</v>
      </c>
      <c r="BQ16" s="69">
        <v>1.0531930548332515</v>
      </c>
      <c r="BR16" s="69">
        <v>1.1688194033302768</v>
      </c>
      <c r="BS16" s="69">
        <v>1.146513789197573</v>
      </c>
      <c r="BT16" s="69">
        <v>0.88463720666688084</v>
      </c>
      <c r="BU16" s="69"/>
      <c r="BV16" s="69">
        <f t="shared" si="44"/>
        <v>-0.28418219666339595</v>
      </c>
      <c r="BW16" s="69">
        <f>'RD T1'!E218</f>
        <v>0.30765300166639903</v>
      </c>
      <c r="BX16" s="69">
        <f t="shared" si="45"/>
        <v>2.3470805003003081E-2</v>
      </c>
      <c r="BZ16" t="str">
        <f t="shared" si="46"/>
        <v>33 Protective service occupations</v>
      </c>
      <c r="CA16" s="69">
        <v>0.64078010243527062</v>
      </c>
      <c r="CB16" s="69">
        <v>0.63492578103147745</v>
      </c>
      <c r="CC16" s="69">
        <v>0.63687537190494037</v>
      </c>
      <c r="CD16" s="69">
        <v>0.69842689141566905</v>
      </c>
      <c r="CE16" s="69">
        <v>0.46720746688814285</v>
      </c>
      <c r="CF16" s="69"/>
      <c r="CG16" s="69">
        <f t="shared" si="47"/>
        <v>-0.16966790501679752</v>
      </c>
      <c r="CH16" s="69">
        <f>'RD T1'!E247</f>
        <v>0.19894460651113025</v>
      </c>
      <c r="CI16" s="69">
        <f t="shared" si="48"/>
        <v>2.927670149433273E-2</v>
      </c>
      <c r="CK16" t="str">
        <f t="shared" si="49"/>
        <v>33 Protective service occupations</v>
      </c>
      <c r="CL16" s="69">
        <v>0.11944765930479259</v>
      </c>
      <c r="CM16" s="69">
        <v>0.11596935661865382</v>
      </c>
      <c r="CN16" s="69">
        <v>0.10197244729791125</v>
      </c>
      <c r="CO16" s="69">
        <v>0.11989325893245309</v>
      </c>
      <c r="CP16" s="69">
        <v>0.10905185872524376</v>
      </c>
      <c r="CQ16" s="69"/>
      <c r="CR16" s="69">
        <f t="shared" si="50"/>
        <v>7.0794114273325104E-3</v>
      </c>
      <c r="CS16" s="69">
        <f>'RD T1'!E276</f>
        <v>2.5795792503260404E-2</v>
      </c>
      <c r="CT16" s="69">
        <f t="shared" si="51"/>
        <v>3.2875203930592914E-2</v>
      </c>
    </row>
    <row r="17" spans="1:98" x14ac:dyDescent="0.2">
      <c r="A17" s="10" t="str">
        <f>name!D13</f>
        <v>34 Culture, media and sports occupations</v>
      </c>
      <c r="B17" s="69">
        <v>6.3428094168220123E-2</v>
      </c>
      <c r="C17" s="69">
        <v>0.11777820711227514</v>
      </c>
      <c r="D17" s="69">
        <v>0.11234080499247628</v>
      </c>
      <c r="E17" s="69">
        <v>0.14799736501151495</v>
      </c>
      <c r="F17" s="69">
        <v>0.21594195039057543</v>
      </c>
      <c r="G17" s="11"/>
      <c r="H17" s="69">
        <f t="shared" si="26"/>
        <v>0.10360114539809914</v>
      </c>
      <c r="I17" s="69">
        <f>'RD T1'!E45</f>
        <v>9.8444388538398708E-2</v>
      </c>
      <c r="J17" s="69">
        <f t="shared" si="27"/>
        <v>0.20204553393649785</v>
      </c>
      <c r="L17" t="str">
        <f t="shared" si="28"/>
        <v>34 Culture, media and sports occupations</v>
      </c>
      <c r="M17" s="69">
        <v>0.90822585323642102</v>
      </c>
      <c r="N17" s="69">
        <v>1.122968074159006</v>
      </c>
      <c r="O17" s="69">
        <v>1.1839689498155133</v>
      </c>
      <c r="P17" s="69">
        <v>1.4296537656841426</v>
      </c>
      <c r="Q17" s="69">
        <v>1.9161402034020474</v>
      </c>
      <c r="R17" s="11"/>
      <c r="S17" s="69">
        <f t="shared" si="29"/>
        <v>0.73217125358653412</v>
      </c>
      <c r="T17" s="69">
        <f>'RD T1'!E74</f>
        <v>0.86843879470691976</v>
      </c>
      <c r="U17" s="69">
        <f t="shared" si="30"/>
        <v>1.6006100482934538</v>
      </c>
      <c r="W17" t="str">
        <f t="shared" si="31"/>
        <v>34 Culture, media and sports occupations</v>
      </c>
      <c r="X17" s="69">
        <v>2.0987049645411981</v>
      </c>
      <c r="Y17" s="69">
        <v>2.3132314072289635</v>
      </c>
      <c r="Z17" s="69">
        <v>2.5535193574325086</v>
      </c>
      <c r="AA17" s="69">
        <v>2.3842978845656644</v>
      </c>
      <c r="AB17" s="69">
        <v>2.6091965009749694</v>
      </c>
      <c r="AC17" s="69"/>
      <c r="AD17" s="69">
        <f t="shared" si="32"/>
        <v>5.5677143542460783E-2</v>
      </c>
      <c r="AE17" s="69">
        <f>'RD T1'!E103</f>
        <v>1.240112450031436</v>
      </c>
      <c r="AF17" s="69">
        <f t="shared" si="33"/>
        <v>1.2957895935738968</v>
      </c>
      <c r="AH17" t="str">
        <f t="shared" si="34"/>
        <v>34 Culture, media and sports occupations</v>
      </c>
      <c r="AI17" s="69">
        <v>0.28172851007110328</v>
      </c>
      <c r="AJ17" s="69">
        <v>0.30951828002059761</v>
      </c>
      <c r="AK17" s="69">
        <v>0.31564552928868256</v>
      </c>
      <c r="AL17" s="69">
        <v>0.30666401542466548</v>
      </c>
      <c r="AM17" s="69">
        <v>0.38843792466964716</v>
      </c>
      <c r="AN17" s="69"/>
      <c r="AO17" s="69">
        <f t="shared" si="35"/>
        <v>7.2792395380964603E-2</v>
      </c>
      <c r="AP17" s="69">
        <f>'RD T1'!E132</f>
        <v>0.16611453185405656</v>
      </c>
      <c r="AQ17" s="69">
        <f t="shared" si="36"/>
        <v>0.23890692723502116</v>
      </c>
      <c r="AS17" t="str">
        <f t="shared" si="37"/>
        <v>34 Culture, media and sports occupations</v>
      </c>
      <c r="AT17" s="69">
        <v>0.34410972295675873</v>
      </c>
      <c r="AU17" s="69">
        <v>0.33655166614922211</v>
      </c>
      <c r="AV17" s="69">
        <v>0.38698056231666461</v>
      </c>
      <c r="AW17" s="69">
        <v>0.34079662964664909</v>
      </c>
      <c r="AX17" s="69">
        <v>0.36155772824423593</v>
      </c>
      <c r="AY17" s="69"/>
      <c r="AZ17" s="69">
        <f t="shared" si="38"/>
        <v>-2.5422834072428679E-2</v>
      </c>
      <c r="BA17" s="69">
        <f>'RD T1'!E161</f>
        <v>0.16967261511629325</v>
      </c>
      <c r="BB17" s="69">
        <f t="shared" si="39"/>
        <v>0.14424978104386457</v>
      </c>
      <c r="BD17" t="str">
        <f t="shared" si="40"/>
        <v>34 Culture, media and sports occupations</v>
      </c>
      <c r="BE17" s="69">
        <v>1.0406933386143011</v>
      </c>
      <c r="BF17" s="69">
        <v>1.0612785647740759</v>
      </c>
      <c r="BG17" s="69">
        <v>1.3154924257295504</v>
      </c>
      <c r="BH17" s="69">
        <v>1.0003420903734002</v>
      </c>
      <c r="BI17" s="69">
        <v>1.0567292827197061</v>
      </c>
      <c r="BJ17" s="69"/>
      <c r="BK17" s="69">
        <f t="shared" si="41"/>
        <v>-0.25876314300984427</v>
      </c>
      <c r="BL17" s="69">
        <f>'RD T1'!E190</f>
        <v>0.3988394836889298</v>
      </c>
      <c r="BM17" s="69">
        <f t="shared" si="42"/>
        <v>0.14007634067908553</v>
      </c>
      <c r="BO17" t="str">
        <f t="shared" si="43"/>
        <v>34 Culture, media and sports occupations</v>
      </c>
      <c r="BP17" s="69">
        <v>0.51362893551807876</v>
      </c>
      <c r="BQ17" s="69">
        <v>0.39614334929011907</v>
      </c>
      <c r="BR17" s="69">
        <v>0.53232519053565086</v>
      </c>
      <c r="BS17" s="69">
        <v>0.312507523031683</v>
      </c>
      <c r="BT17" s="69">
        <v>0.19437945269095208</v>
      </c>
      <c r="BU17" s="69"/>
      <c r="BV17" s="69">
        <f t="shared" si="44"/>
        <v>-0.33794573784469878</v>
      </c>
      <c r="BW17" s="69">
        <f>'RD T1'!E219</f>
        <v>0.10372847172819066</v>
      </c>
      <c r="BX17" s="69">
        <f t="shared" si="45"/>
        <v>-0.23421726611650812</v>
      </c>
      <c r="BZ17" t="str">
        <f t="shared" si="46"/>
        <v>34 Culture, media and sports occupations</v>
      </c>
      <c r="CA17" s="69">
        <v>0.49402865332719675</v>
      </c>
      <c r="CB17" s="69">
        <v>0.47141298871053483</v>
      </c>
      <c r="CC17" s="69">
        <v>0.46559665990336041</v>
      </c>
      <c r="CD17" s="69">
        <v>0.34361475273729558</v>
      </c>
      <c r="CE17" s="69">
        <v>0.19864317111383203</v>
      </c>
      <c r="CF17" s="69"/>
      <c r="CG17" s="69">
        <f t="shared" si="47"/>
        <v>-0.2669534887895284</v>
      </c>
      <c r="CH17" s="69">
        <f>'RD T1'!E248</f>
        <v>0.10858233245402192</v>
      </c>
      <c r="CI17" s="69">
        <f t="shared" si="48"/>
        <v>-0.15837115633550647</v>
      </c>
      <c r="CK17" t="str">
        <f t="shared" si="49"/>
        <v>34 Culture, media and sports occupations</v>
      </c>
      <c r="CL17" s="69">
        <v>0.15252570695077552</v>
      </c>
      <c r="CM17" s="69">
        <v>0.22870543190289297</v>
      </c>
      <c r="CN17" s="69">
        <v>0.18980112357812129</v>
      </c>
      <c r="CO17" s="69">
        <v>0.16731885814996428</v>
      </c>
      <c r="CP17" s="69">
        <v>9.9717024595785284E-2</v>
      </c>
      <c r="CQ17" s="69"/>
      <c r="CR17" s="69">
        <f t="shared" si="50"/>
        <v>-9.0084098982336006E-2</v>
      </c>
      <c r="CS17" s="69">
        <f>'RD T1'!E277</f>
        <v>6.3957155072109861E-2</v>
      </c>
      <c r="CT17" s="69">
        <f t="shared" si="51"/>
        <v>-2.6126943910226144E-2</v>
      </c>
    </row>
    <row r="18" spans="1:98" x14ac:dyDescent="0.2">
      <c r="A18" s="10" t="str">
        <f>name!D14</f>
        <v>35 Business and public service associate professionals</v>
      </c>
      <c r="B18" s="69">
        <v>0.22169772460885648</v>
      </c>
      <c r="C18" s="69">
        <v>0.26367659926335407</v>
      </c>
      <c r="D18" s="69">
        <v>0.24127603992016566</v>
      </c>
      <c r="E18" s="69">
        <v>0.32977696044700083</v>
      </c>
      <c r="F18" s="69">
        <v>0.46464995120969582</v>
      </c>
      <c r="G18" s="11"/>
      <c r="H18" s="69">
        <f t="shared" si="26"/>
        <v>0.22337391128953016</v>
      </c>
      <c r="I18" s="69">
        <f>'RD T1'!E46</f>
        <v>0.19343995884995563</v>
      </c>
      <c r="J18" s="69">
        <f t="shared" si="27"/>
        <v>0.41681387013948579</v>
      </c>
      <c r="L18" t="str">
        <f t="shared" si="28"/>
        <v>35 Business and public service associate professionals</v>
      </c>
      <c r="M18" s="69">
        <v>2.3969177811751123</v>
      </c>
      <c r="N18" s="69">
        <v>2.8974659779833614</v>
      </c>
      <c r="O18" s="69">
        <v>2.7488274916831097</v>
      </c>
      <c r="P18" s="69">
        <v>3.661390574507374</v>
      </c>
      <c r="Q18" s="69">
        <v>5.0558551042249871</v>
      </c>
      <c r="R18" s="11"/>
      <c r="S18" s="69">
        <f t="shared" si="29"/>
        <v>2.3070276125418774</v>
      </c>
      <c r="T18" s="69">
        <f>'RD T1'!E75</f>
        <v>2.1731153268433707</v>
      </c>
      <c r="U18" s="69">
        <f t="shared" si="30"/>
        <v>4.4801429393852477</v>
      </c>
      <c r="W18" t="str">
        <f t="shared" si="31"/>
        <v>35 Business and public service associate professionals</v>
      </c>
      <c r="X18" s="69">
        <v>5.5578864882016541</v>
      </c>
      <c r="Y18" s="69">
        <v>5.8676562418999696</v>
      </c>
      <c r="Z18" s="69">
        <v>6.0348572497440811</v>
      </c>
      <c r="AA18" s="69">
        <v>6.2329766514185252</v>
      </c>
      <c r="AB18" s="69">
        <v>6.8114746324154902</v>
      </c>
      <c r="AC18" s="69"/>
      <c r="AD18" s="69">
        <f t="shared" si="32"/>
        <v>0.77661738267140912</v>
      </c>
      <c r="AE18" s="69">
        <f>'RD T1'!E104</f>
        <v>3.3490503611512903</v>
      </c>
      <c r="AF18" s="69">
        <f t="shared" si="33"/>
        <v>4.1256677438226994</v>
      </c>
      <c r="AH18" t="str">
        <f t="shared" si="34"/>
        <v>35 Business and public service associate professionals</v>
      </c>
      <c r="AI18" s="69">
        <v>1.5202997016986064</v>
      </c>
      <c r="AJ18" s="69">
        <v>1.58153914085662</v>
      </c>
      <c r="AK18" s="69">
        <v>1.7126279587912694</v>
      </c>
      <c r="AL18" s="69">
        <v>1.7652245443867964</v>
      </c>
      <c r="AM18" s="69">
        <v>1.984781383926784</v>
      </c>
      <c r="AN18" s="69"/>
      <c r="AO18" s="69">
        <f t="shared" si="35"/>
        <v>0.27215342513551466</v>
      </c>
      <c r="AP18" s="69">
        <f>'RD T1'!E133</f>
        <v>0.90609157983278954</v>
      </c>
      <c r="AQ18" s="69">
        <f t="shared" si="36"/>
        <v>1.1782450049683042</v>
      </c>
      <c r="AS18" t="str">
        <f t="shared" si="37"/>
        <v>35 Business and public service associate professionals</v>
      </c>
      <c r="AT18" s="69">
        <v>1.3551134454657177</v>
      </c>
      <c r="AU18" s="69">
        <v>1.3896698019161335</v>
      </c>
      <c r="AV18" s="69">
        <v>1.47970547904186</v>
      </c>
      <c r="AW18" s="69">
        <v>1.5128951123490091</v>
      </c>
      <c r="AX18" s="69">
        <v>1.6939888398943919</v>
      </c>
      <c r="AY18" s="69"/>
      <c r="AZ18" s="69">
        <f t="shared" si="38"/>
        <v>0.21428336085253186</v>
      </c>
      <c r="BA18" s="69">
        <f>'RD T1'!E162</f>
        <v>0.76587608214306824</v>
      </c>
      <c r="BB18" s="69">
        <f t="shared" si="39"/>
        <v>0.98015944299560009</v>
      </c>
      <c r="BD18" t="str">
        <f t="shared" si="40"/>
        <v>35 Business and public service associate professionals</v>
      </c>
      <c r="BE18" s="69">
        <v>4.6107933004953283</v>
      </c>
      <c r="BF18" s="69">
        <v>4.7072207039417053</v>
      </c>
      <c r="BG18" s="69">
        <v>5.6120574932297087</v>
      </c>
      <c r="BH18" s="69">
        <v>4.801370768788054</v>
      </c>
      <c r="BI18" s="69">
        <v>5.0646408048271629</v>
      </c>
      <c r="BJ18" s="69"/>
      <c r="BK18" s="69">
        <f t="shared" si="41"/>
        <v>-0.54741668840254576</v>
      </c>
      <c r="BL18" s="69">
        <f>'RD T1'!E191</f>
        <v>2.105326813310028</v>
      </c>
      <c r="BM18" s="69">
        <f t="shared" si="42"/>
        <v>1.5579101249074823</v>
      </c>
      <c r="BO18" t="str">
        <f t="shared" si="43"/>
        <v>35 Business and public service associate professionals</v>
      </c>
      <c r="BP18" s="69">
        <v>3.6719839796935854</v>
      </c>
      <c r="BQ18" s="69">
        <v>3.4478062993355603</v>
      </c>
      <c r="BR18" s="69">
        <v>4.1414790055564161</v>
      </c>
      <c r="BS18" s="69">
        <v>3.1293318222468698</v>
      </c>
      <c r="BT18" s="69">
        <v>2.4306659697432362</v>
      </c>
      <c r="BU18" s="69"/>
      <c r="BV18" s="69">
        <f t="shared" si="44"/>
        <v>-1.7108130358131799</v>
      </c>
      <c r="BW18" s="69">
        <f>'RD T1'!E220</f>
        <v>1.1974877205583405</v>
      </c>
      <c r="BX18" s="69">
        <f t="shared" si="45"/>
        <v>-0.51332531525483938</v>
      </c>
      <c r="BZ18" t="str">
        <f t="shared" si="46"/>
        <v>35 Business and public service associate professionals</v>
      </c>
      <c r="CA18" s="69">
        <v>2.4389181726432403</v>
      </c>
      <c r="CB18" s="69">
        <v>2.2273800174161957</v>
      </c>
      <c r="CC18" s="69">
        <v>2.2045356520414261</v>
      </c>
      <c r="CD18" s="69">
        <v>1.7308143611537485</v>
      </c>
      <c r="CE18" s="69">
        <v>1.0693823971602485</v>
      </c>
      <c r="CF18" s="69"/>
      <c r="CG18" s="69">
        <f t="shared" si="47"/>
        <v>-1.1351532548811776</v>
      </c>
      <c r="CH18" s="69">
        <f>'RD T1'!E249</f>
        <v>0.52445782874891689</v>
      </c>
      <c r="CI18" s="69">
        <f t="shared" si="48"/>
        <v>-0.61069542613226069</v>
      </c>
      <c r="CK18" t="str">
        <f t="shared" si="49"/>
        <v>35 Business and public service associate professionals</v>
      </c>
      <c r="CL18" s="69">
        <v>0.55879210831237269</v>
      </c>
      <c r="CM18" s="69">
        <v>0.58644815340690792</v>
      </c>
      <c r="CN18" s="69">
        <v>0.51787858864236425</v>
      </c>
      <c r="CO18" s="69">
        <v>0.37947222951531989</v>
      </c>
      <c r="CP18" s="69">
        <v>0.29980923949244642</v>
      </c>
      <c r="CQ18" s="69"/>
      <c r="CR18" s="69">
        <f t="shared" si="50"/>
        <v>-0.21806934914991782</v>
      </c>
      <c r="CS18" s="69">
        <f>'RD T1'!E278</f>
        <v>0.13068528307355895</v>
      </c>
      <c r="CT18" s="69">
        <f t="shared" si="51"/>
        <v>-8.7384066076358874E-2</v>
      </c>
    </row>
    <row r="19" spans="1:98" x14ac:dyDescent="0.2">
      <c r="A19" s="10" t="str">
        <f>name!D15</f>
        <v>41 Administrative occupations</v>
      </c>
      <c r="B19" s="69">
        <v>0.2395435000745772</v>
      </c>
      <c r="C19" s="69">
        <v>0.25950206724564945</v>
      </c>
      <c r="D19" s="69">
        <v>0.24025139657041375</v>
      </c>
      <c r="E19" s="69">
        <v>0.34750985335560247</v>
      </c>
      <c r="F19" s="69">
        <v>0.52209565474290143</v>
      </c>
      <c r="G19" s="11"/>
      <c r="H19" s="69">
        <f t="shared" si="26"/>
        <v>0.2818442581724877</v>
      </c>
      <c r="I19" s="69">
        <f>'RD T1'!E47</f>
        <v>0.21639217278027942</v>
      </c>
      <c r="J19" s="69">
        <f t="shared" si="27"/>
        <v>0.49823643095276715</v>
      </c>
      <c r="L19" t="str">
        <f t="shared" si="28"/>
        <v>41 Administrative occupations</v>
      </c>
      <c r="M19" s="69">
        <v>2.2514433497663338</v>
      </c>
      <c r="N19" s="69">
        <v>2.5906866060426785</v>
      </c>
      <c r="O19" s="69">
        <v>2.4636955563843692</v>
      </c>
      <c r="P19" s="69">
        <v>3.5076133198789203</v>
      </c>
      <c r="Q19" s="69">
        <v>4.9072006747684362</v>
      </c>
      <c r="R19" s="11"/>
      <c r="S19" s="69">
        <f t="shared" si="29"/>
        <v>2.443505118384067</v>
      </c>
      <c r="T19" s="69">
        <f>'RD T1'!E76</f>
        <v>2.1917660451571312</v>
      </c>
      <c r="U19" s="69">
        <f t="shared" si="30"/>
        <v>4.6352711635411978</v>
      </c>
      <c r="W19" t="str">
        <f t="shared" si="31"/>
        <v>41 Administrative occupations</v>
      </c>
      <c r="X19" s="69">
        <v>7.9113497249477804</v>
      </c>
      <c r="Y19" s="69">
        <v>7.8865699050177955</v>
      </c>
      <c r="Z19" s="69">
        <v>8.173191254498466</v>
      </c>
      <c r="AA19" s="69">
        <v>9.1468366285869376</v>
      </c>
      <c r="AB19" s="69">
        <v>10.926529754355656</v>
      </c>
      <c r="AC19" s="69"/>
      <c r="AD19" s="69">
        <f t="shared" si="32"/>
        <v>2.7533384998571897</v>
      </c>
      <c r="AE19" s="69">
        <f>'RD T1'!E105</f>
        <v>5.302281908673697</v>
      </c>
      <c r="AF19" s="69">
        <f t="shared" si="33"/>
        <v>8.0556204085308867</v>
      </c>
      <c r="AH19" t="str">
        <f t="shared" si="34"/>
        <v>41 Administrative occupations</v>
      </c>
      <c r="AI19" s="69">
        <v>2.7502362738916304</v>
      </c>
      <c r="AJ19" s="69">
        <v>2.8501088183528647</v>
      </c>
      <c r="AK19" s="69">
        <v>2.9091312621310861</v>
      </c>
      <c r="AL19" s="69">
        <v>3.1563621857057376</v>
      </c>
      <c r="AM19" s="69">
        <v>3.5523213496507027</v>
      </c>
      <c r="AN19" s="69"/>
      <c r="AO19" s="69">
        <f t="shared" si="35"/>
        <v>0.64319008751961659</v>
      </c>
      <c r="AP19" s="69">
        <f>'RD T1'!E134</f>
        <v>1.8826239655106252</v>
      </c>
      <c r="AQ19" s="69">
        <f t="shared" si="36"/>
        <v>2.525814053030242</v>
      </c>
      <c r="AS19" t="str">
        <f t="shared" si="37"/>
        <v>41 Administrative occupations</v>
      </c>
      <c r="AT19" s="69">
        <v>2.6386168698348991</v>
      </c>
      <c r="AU19" s="69">
        <v>2.6470050865108057</v>
      </c>
      <c r="AV19" s="69">
        <v>2.7596623653851156</v>
      </c>
      <c r="AW19" s="69">
        <v>2.9244219433691079</v>
      </c>
      <c r="AX19" s="69">
        <v>3.3683681321047003</v>
      </c>
      <c r="AY19" s="69"/>
      <c r="AZ19" s="69">
        <f t="shared" si="38"/>
        <v>0.60870576671958476</v>
      </c>
      <c r="BA19" s="69">
        <f>'RD T1'!E163</f>
        <v>1.6630956389114748</v>
      </c>
      <c r="BB19" s="69">
        <f t="shared" si="39"/>
        <v>2.2718014056310594</v>
      </c>
      <c r="BD19" t="str">
        <f t="shared" si="40"/>
        <v>41 Administrative occupations</v>
      </c>
      <c r="BE19" s="69">
        <v>9.965628767148079</v>
      </c>
      <c r="BF19" s="69">
        <v>9.4030910808390651</v>
      </c>
      <c r="BG19" s="69">
        <v>10.866799045089419</v>
      </c>
      <c r="BH19" s="69">
        <v>9.5493884767180095</v>
      </c>
      <c r="BI19" s="69">
        <v>9.1484330609744866</v>
      </c>
      <c r="BJ19" s="69"/>
      <c r="BK19" s="69">
        <f t="shared" si="41"/>
        <v>-1.7183659841149321</v>
      </c>
      <c r="BL19" s="69">
        <f>'RD T1'!E192</f>
        <v>4.3701799954131841</v>
      </c>
      <c r="BM19" s="69">
        <f t="shared" si="42"/>
        <v>2.651814011298252</v>
      </c>
      <c r="BO19" t="str">
        <f t="shared" si="43"/>
        <v>41 Administrative occupations</v>
      </c>
      <c r="BP19" s="69">
        <v>10.899309582582651</v>
      </c>
      <c r="BQ19" s="69">
        <v>9.4263045286348035</v>
      </c>
      <c r="BR19" s="69">
        <v>11.165021116193941</v>
      </c>
      <c r="BS19" s="69">
        <v>8.5116652918684217</v>
      </c>
      <c r="BT19" s="69">
        <v>5.9967204861068923</v>
      </c>
      <c r="BU19" s="69"/>
      <c r="BV19" s="69">
        <f t="shared" si="44"/>
        <v>-5.1683006300870487</v>
      </c>
      <c r="BW19" s="69">
        <f>'RD T1'!E221</f>
        <v>3.375254640317698</v>
      </c>
      <c r="BX19" s="69">
        <f t="shared" si="45"/>
        <v>-1.7930459897693507</v>
      </c>
      <c r="BZ19" t="str">
        <f t="shared" si="46"/>
        <v>41 Administrative occupations</v>
      </c>
      <c r="CA19" s="69">
        <v>6.1467520458069158</v>
      </c>
      <c r="CB19" s="69">
        <v>5.1220189065069599</v>
      </c>
      <c r="CC19" s="69">
        <v>4.7956710342430426</v>
      </c>
      <c r="CD19" s="69">
        <v>3.2938205327060444</v>
      </c>
      <c r="CE19" s="69">
        <v>1.379242551086364</v>
      </c>
      <c r="CF19" s="69"/>
      <c r="CG19" s="69">
        <f t="shared" si="47"/>
        <v>-3.4164284831566789</v>
      </c>
      <c r="CH19" s="69">
        <f>'RD T1'!E250</f>
        <v>0.94566242074664097</v>
      </c>
      <c r="CI19" s="69">
        <f t="shared" si="48"/>
        <v>-2.4707660624100378</v>
      </c>
      <c r="CK19" t="str">
        <f t="shared" si="49"/>
        <v>41 Administrative occupations</v>
      </c>
      <c r="CL19" s="69">
        <v>1.4792295709434649</v>
      </c>
      <c r="CM19" s="69">
        <v>1.3104308475775079</v>
      </c>
      <c r="CN19" s="69">
        <v>1.2165726298682324</v>
      </c>
      <c r="CO19" s="69">
        <v>0.91407644514939856</v>
      </c>
      <c r="CP19" s="69">
        <v>0.54914544902598394</v>
      </c>
      <c r="CQ19" s="69"/>
      <c r="CR19" s="69">
        <f t="shared" si="50"/>
        <v>-0.6674271808422485</v>
      </c>
      <c r="CS19" s="69">
        <f>'RD T1'!E279</f>
        <v>0.26722276349279367</v>
      </c>
      <c r="CT19" s="69">
        <f t="shared" si="51"/>
        <v>-0.40020441734945483</v>
      </c>
    </row>
    <row r="20" spans="1:98" x14ac:dyDescent="0.2">
      <c r="A20" s="10" t="str">
        <f>name!D16</f>
        <v>42 Secretarial and related occupations</v>
      </c>
      <c r="B20" s="69">
        <v>1.8511794642313992E-2</v>
      </c>
      <c r="C20" s="69">
        <v>2.3032913630765157E-2</v>
      </c>
      <c r="D20" s="69">
        <v>1.8001370365732124E-2</v>
      </c>
      <c r="E20" s="69">
        <v>3.7131722312180801E-2</v>
      </c>
      <c r="F20" s="69">
        <v>7.1860743084044471E-2</v>
      </c>
      <c r="G20" s="11"/>
      <c r="H20" s="69">
        <f t="shared" si="26"/>
        <v>5.3859372718312343E-2</v>
      </c>
      <c r="I20" s="69">
        <f>'RD T1'!E48</f>
        <v>3.0011199330372513E-2</v>
      </c>
      <c r="J20" s="69">
        <f t="shared" si="27"/>
        <v>8.3870572048684852E-2</v>
      </c>
      <c r="L20" t="str">
        <f t="shared" si="28"/>
        <v>42 Secretarial and related occupations</v>
      </c>
      <c r="M20" s="69">
        <v>0.39286161611027359</v>
      </c>
      <c r="N20" s="69">
        <v>0.41681754311111574</v>
      </c>
      <c r="O20" s="69">
        <v>0.3739562891631204</v>
      </c>
      <c r="P20" s="69">
        <v>0.72192005422105776</v>
      </c>
      <c r="Q20" s="69">
        <v>1.0215982152502938</v>
      </c>
      <c r="R20" s="11"/>
      <c r="S20" s="69">
        <f t="shared" si="29"/>
        <v>0.64764192608717341</v>
      </c>
      <c r="T20" s="69">
        <f>'RD T1'!E77</f>
        <v>0.47118070075071211</v>
      </c>
      <c r="U20" s="69">
        <f t="shared" si="30"/>
        <v>1.1188226268378856</v>
      </c>
      <c r="W20" t="str">
        <f t="shared" si="31"/>
        <v>42 Secretarial and related occupations</v>
      </c>
      <c r="X20" s="69">
        <v>1.4073405766755271</v>
      </c>
      <c r="Y20" s="69">
        <v>1.3251924584581194</v>
      </c>
      <c r="Z20" s="69">
        <v>1.2514235144787218</v>
      </c>
      <c r="AA20" s="69">
        <v>1.9731072824701188</v>
      </c>
      <c r="AB20" s="69">
        <v>2.7946516202822949</v>
      </c>
      <c r="AC20" s="69"/>
      <c r="AD20" s="69">
        <f t="shared" si="32"/>
        <v>1.5432281058035731</v>
      </c>
      <c r="AE20" s="69">
        <f>'RD T1'!E106</f>
        <v>1.3432877629412709</v>
      </c>
      <c r="AF20" s="69">
        <f t="shared" si="33"/>
        <v>2.8865158687448442</v>
      </c>
      <c r="AH20" t="str">
        <f t="shared" si="34"/>
        <v>42 Secretarial and related occupations</v>
      </c>
      <c r="AI20" s="69">
        <v>0.66157089201046759</v>
      </c>
      <c r="AJ20" s="69">
        <v>0.57099842815027824</v>
      </c>
      <c r="AK20" s="69">
        <v>0.56866110780976686</v>
      </c>
      <c r="AL20" s="69">
        <v>0.81412307576207477</v>
      </c>
      <c r="AM20" s="69">
        <v>0.97350349205920494</v>
      </c>
      <c r="AN20" s="69"/>
      <c r="AO20" s="69">
        <f t="shared" si="35"/>
        <v>0.40484238424943808</v>
      </c>
      <c r="AP20" s="69">
        <f>'RD T1'!E135</f>
        <v>0.50817143620368643</v>
      </c>
      <c r="AQ20" s="69">
        <f t="shared" si="36"/>
        <v>0.91301382045312451</v>
      </c>
      <c r="AS20" t="str">
        <f t="shared" si="37"/>
        <v>42 Secretarial and related occupations</v>
      </c>
      <c r="AT20" s="69">
        <v>0.52635395844627808</v>
      </c>
      <c r="AU20" s="69">
        <v>0.44049940523532044</v>
      </c>
      <c r="AV20" s="69">
        <v>0.43181989500841877</v>
      </c>
      <c r="AW20" s="69">
        <v>0.56311142272734227</v>
      </c>
      <c r="AX20" s="69">
        <v>0.5812421892622166</v>
      </c>
      <c r="AY20" s="69"/>
      <c r="AZ20" s="69">
        <f t="shared" si="38"/>
        <v>0.14942229425379783</v>
      </c>
      <c r="BA20" s="69">
        <f>'RD T1'!E164</f>
        <v>0.3218943338080853</v>
      </c>
      <c r="BB20" s="69">
        <f t="shared" si="39"/>
        <v>0.47131662806188312</v>
      </c>
      <c r="BD20" t="str">
        <f t="shared" si="40"/>
        <v>42 Secretarial and related occupations</v>
      </c>
      <c r="BE20" s="69">
        <v>2.2829492218741549</v>
      </c>
      <c r="BF20" s="69">
        <v>1.9701219533090262</v>
      </c>
      <c r="BG20" s="69">
        <v>2.2096745608372808</v>
      </c>
      <c r="BH20" s="69">
        <v>2.597932267318328</v>
      </c>
      <c r="BI20" s="69">
        <v>1.3932751505059591</v>
      </c>
      <c r="BJ20" s="69"/>
      <c r="BK20" s="69">
        <f t="shared" si="41"/>
        <v>-0.81639941033132168</v>
      </c>
      <c r="BL20" s="69">
        <f>'RD T1'!E193</f>
        <v>1.0788980125958445</v>
      </c>
      <c r="BM20" s="69">
        <f t="shared" si="42"/>
        <v>0.26249860226452282</v>
      </c>
      <c r="BO20" t="str">
        <f t="shared" si="43"/>
        <v>42 Secretarial and related occupations</v>
      </c>
      <c r="BP20" s="69">
        <v>2.8340254850470941</v>
      </c>
      <c r="BQ20" s="69">
        <v>2.1317364509348979</v>
      </c>
      <c r="BR20" s="69">
        <v>2.4140842944761984</v>
      </c>
      <c r="BS20" s="69">
        <v>1.97509401232612</v>
      </c>
      <c r="BT20" s="69">
        <v>0.63146879275727541</v>
      </c>
      <c r="BU20" s="69"/>
      <c r="BV20" s="69">
        <f t="shared" si="44"/>
        <v>-1.7826155017189231</v>
      </c>
      <c r="BW20" s="69">
        <f>'RD T1'!E222</f>
        <v>0.72201261594403476</v>
      </c>
      <c r="BX20" s="69">
        <f t="shared" si="45"/>
        <v>-1.0606028857748884</v>
      </c>
      <c r="BZ20" t="str">
        <f t="shared" si="46"/>
        <v>42 Secretarial and related occupations</v>
      </c>
      <c r="CA20" s="69">
        <v>2.5908585196352001</v>
      </c>
      <c r="CB20" s="69">
        <v>2.2413620024706011</v>
      </c>
      <c r="CC20" s="69">
        <v>1.9055928429615094</v>
      </c>
      <c r="CD20" s="69">
        <v>1.3133067902287272</v>
      </c>
      <c r="CE20" s="69">
        <v>0.40074267989554802</v>
      </c>
      <c r="CF20" s="69"/>
      <c r="CG20" s="69">
        <f t="shared" si="47"/>
        <v>-1.5048501630659614</v>
      </c>
      <c r="CH20" s="69">
        <f>'RD T1'!E251</f>
        <v>0.41536872347198811</v>
      </c>
      <c r="CI20" s="69">
        <f t="shared" si="48"/>
        <v>-1.0894814395939734</v>
      </c>
      <c r="CK20" t="str">
        <f t="shared" si="49"/>
        <v>42 Secretarial and related occupations</v>
      </c>
      <c r="CL20" s="69">
        <v>0.58072611556195552</v>
      </c>
      <c r="CM20" s="69">
        <v>0.5777626039606063</v>
      </c>
      <c r="CN20" s="69">
        <v>0.49507594552416134</v>
      </c>
      <c r="CO20" s="69">
        <v>0.51256160450442056</v>
      </c>
      <c r="CP20" s="69">
        <v>0.61592747756228872</v>
      </c>
      <c r="CQ20" s="69"/>
      <c r="CR20" s="69">
        <f t="shared" si="50"/>
        <v>0.12085153203812737</v>
      </c>
      <c r="CS20" s="69">
        <f>'RD T1'!E280</f>
        <v>0.22870795598145799</v>
      </c>
      <c r="CT20" s="69">
        <f t="shared" si="51"/>
        <v>0.34955948801958536</v>
      </c>
    </row>
    <row r="21" spans="1:98" x14ac:dyDescent="0.2">
      <c r="A21" s="10" t="str">
        <f>name!D17</f>
        <v>51 Skilled agricultural and related trades</v>
      </c>
      <c r="B21" s="69">
        <v>1.1652932699964194E-2</v>
      </c>
      <c r="C21" s="69">
        <v>2.4275614196244678E-2</v>
      </c>
      <c r="D21" s="69">
        <v>9.9310552457359726E-3</v>
      </c>
      <c r="E21" s="69">
        <v>1.323896086046617E-2</v>
      </c>
      <c r="F21" s="69">
        <v>1.9687038085331968E-2</v>
      </c>
      <c r="G21" s="11"/>
      <c r="H21" s="69">
        <f t="shared" si="26"/>
        <v>9.755982839595995E-3</v>
      </c>
      <c r="I21" s="69">
        <f>'RD T1'!E49</f>
        <v>9.6665828583861382E-3</v>
      </c>
      <c r="J21" s="69">
        <f t="shared" si="27"/>
        <v>1.9422565697982133E-2</v>
      </c>
      <c r="L21" t="str">
        <f t="shared" si="28"/>
        <v>51 Skilled agricultural and related trades</v>
      </c>
      <c r="M21" s="69">
        <v>0.14140797954134851</v>
      </c>
      <c r="N21" s="69">
        <v>0.13683243873089951</v>
      </c>
      <c r="O21" s="69">
        <v>9.8249082195827023E-2</v>
      </c>
      <c r="P21" s="69">
        <v>0.13904672595124687</v>
      </c>
      <c r="Q21" s="69">
        <v>0.21947045646559399</v>
      </c>
      <c r="R21" s="11"/>
      <c r="S21" s="69">
        <f t="shared" si="29"/>
        <v>0.12122137426976697</v>
      </c>
      <c r="T21" s="69">
        <f>'RD T1'!E78</f>
        <v>9.8131346115230111E-2</v>
      </c>
      <c r="U21" s="69">
        <f t="shared" si="30"/>
        <v>0.21935272038499709</v>
      </c>
      <c r="W21" t="str">
        <f t="shared" si="31"/>
        <v>51 Skilled agricultural and related trades</v>
      </c>
      <c r="X21" s="69">
        <v>0.93741699968476055</v>
      </c>
      <c r="Y21" s="69">
        <v>1.0020893908069126</v>
      </c>
      <c r="Z21" s="69">
        <v>0.78197103069283813</v>
      </c>
      <c r="AA21" s="69">
        <v>0.95470331767386563</v>
      </c>
      <c r="AB21" s="69">
        <v>1.3600715519761208</v>
      </c>
      <c r="AC21" s="69"/>
      <c r="AD21" s="69">
        <f t="shared" si="32"/>
        <v>0.57810052128328271</v>
      </c>
      <c r="AE21" s="69">
        <f>'RD T1'!E107</f>
        <v>0.73697957911865053</v>
      </c>
      <c r="AF21" s="69">
        <f t="shared" si="33"/>
        <v>1.3150801004019332</v>
      </c>
      <c r="AH21" t="str">
        <f t="shared" si="34"/>
        <v>51 Skilled agricultural and related trades</v>
      </c>
      <c r="AI21" s="69">
        <v>0.41763084453841259</v>
      </c>
      <c r="AJ21" s="69">
        <v>0.46507192777158596</v>
      </c>
      <c r="AK21" s="69">
        <v>0.3701936109900601</v>
      </c>
      <c r="AL21" s="69">
        <v>0.45533711203640626</v>
      </c>
      <c r="AM21" s="69">
        <v>0.63960686378085652</v>
      </c>
      <c r="AN21" s="69"/>
      <c r="AO21" s="69">
        <f t="shared" si="35"/>
        <v>0.26941325279079642</v>
      </c>
      <c r="AP21" s="69">
        <f>'RD T1'!E136</f>
        <v>0.37831544115973975</v>
      </c>
      <c r="AQ21" s="69">
        <f t="shared" si="36"/>
        <v>0.64772869395053623</v>
      </c>
      <c r="AS21" t="str">
        <f t="shared" si="37"/>
        <v>51 Skilled agricultural and related trades</v>
      </c>
      <c r="AT21" s="69">
        <v>0.67083475539122839</v>
      </c>
      <c r="AU21" s="69">
        <v>0.65931115015951702</v>
      </c>
      <c r="AV21" s="69">
        <v>0.59311026981407466</v>
      </c>
      <c r="AW21" s="69">
        <v>0.68570591593551844</v>
      </c>
      <c r="AX21" s="69">
        <v>0.93636049212836847</v>
      </c>
      <c r="AY21" s="69"/>
      <c r="AZ21" s="69">
        <f t="shared" si="38"/>
        <v>0.34325022231429381</v>
      </c>
      <c r="BA21" s="69">
        <f>'RD T1'!E165</f>
        <v>0.5066232450625997</v>
      </c>
      <c r="BB21" s="69">
        <f t="shared" si="39"/>
        <v>0.84987346737689351</v>
      </c>
      <c r="BD21" t="str">
        <f t="shared" si="40"/>
        <v>51 Skilled agricultural and related trades</v>
      </c>
      <c r="BE21" s="69">
        <v>1.3618459981470836</v>
      </c>
      <c r="BF21" s="69">
        <v>1.3440389623029658</v>
      </c>
      <c r="BG21" s="69">
        <v>1.0747115567915435</v>
      </c>
      <c r="BH21" s="69">
        <v>0.98280171594060672</v>
      </c>
      <c r="BI21" s="69">
        <v>1.0776378411981775</v>
      </c>
      <c r="BJ21" s="69"/>
      <c r="BK21" s="69">
        <f t="shared" si="41"/>
        <v>2.9262844066340055E-3</v>
      </c>
      <c r="BL21" s="69">
        <f>'RD T1'!E194</f>
        <v>0.50798022304197099</v>
      </c>
      <c r="BM21" s="69">
        <f t="shared" si="42"/>
        <v>0.510906507448605</v>
      </c>
      <c r="BO21" t="str">
        <f t="shared" si="43"/>
        <v>51 Skilled agricultural and related trades</v>
      </c>
      <c r="BP21" s="69">
        <v>1.9684815461974512</v>
      </c>
      <c r="BQ21" s="69">
        <v>1.8342372484728109</v>
      </c>
      <c r="BR21" s="69">
        <v>1.4278898832625013</v>
      </c>
      <c r="BS21" s="69">
        <v>1.2684346182697641</v>
      </c>
      <c r="BT21" s="69">
        <v>1.13483974724368</v>
      </c>
      <c r="BU21" s="69"/>
      <c r="BV21" s="69">
        <f t="shared" si="44"/>
        <v>-0.29305013601882135</v>
      </c>
      <c r="BW21" s="69">
        <f>'RD T1'!E223</f>
        <v>0.65625105323405186</v>
      </c>
      <c r="BX21" s="69">
        <f t="shared" si="45"/>
        <v>0.36320091721523051</v>
      </c>
      <c r="BZ21" t="str">
        <f t="shared" si="46"/>
        <v>51 Skilled agricultural and related trades</v>
      </c>
      <c r="CA21" s="69">
        <v>1.831898728966076</v>
      </c>
      <c r="CB21" s="69">
        <v>1.4052930484742745</v>
      </c>
      <c r="CC21" s="69">
        <v>1.1141583434063915</v>
      </c>
      <c r="CD21" s="69">
        <v>1.1095768183386683</v>
      </c>
      <c r="CE21" s="69">
        <v>1.1655339218758352</v>
      </c>
      <c r="CF21" s="69"/>
      <c r="CG21" s="69">
        <f t="shared" si="47"/>
        <v>5.1375578469443628E-2</v>
      </c>
      <c r="CH21" s="69">
        <f>'RD T1'!E252</f>
        <v>0.5178342129373138</v>
      </c>
      <c r="CI21" s="69">
        <f t="shared" si="48"/>
        <v>0.56920979140675743</v>
      </c>
      <c r="CK21" t="str">
        <f t="shared" si="49"/>
        <v>51 Skilled agricultural and related trades</v>
      </c>
      <c r="CL21" s="69">
        <v>1.3662233538484445</v>
      </c>
      <c r="CM21" s="69">
        <v>1.1704698704649519</v>
      </c>
      <c r="CN21" s="69">
        <v>0.82555354388639202</v>
      </c>
      <c r="CO21" s="69">
        <v>0.77669943658447993</v>
      </c>
      <c r="CP21" s="69">
        <v>0.35922052841805135</v>
      </c>
      <c r="CQ21" s="69"/>
      <c r="CR21" s="69">
        <f t="shared" si="50"/>
        <v>-0.46633301546834066</v>
      </c>
      <c r="CS21" s="69">
        <f>'RD T1'!E281</f>
        <v>0.24977197941279644</v>
      </c>
      <c r="CT21" s="69">
        <f t="shared" si="51"/>
        <v>-0.21656103605554422</v>
      </c>
    </row>
    <row r="22" spans="1:98" x14ac:dyDescent="0.2">
      <c r="A22" s="10" t="str">
        <f>name!D18</f>
        <v>52 Skilled metal, electrical and electronic trades</v>
      </c>
      <c r="B22" s="69">
        <v>1.2740861806029364E-2</v>
      </c>
      <c r="C22" s="69">
        <v>1.3069153938549098E-2</v>
      </c>
      <c r="D22" s="69">
        <v>1.1796457232451639E-2</v>
      </c>
      <c r="E22" s="69">
        <v>1.6176396889475805E-2</v>
      </c>
      <c r="F22" s="69">
        <v>2.1700236138585724E-2</v>
      </c>
      <c r="G22" s="11"/>
      <c r="H22" s="69">
        <f t="shared" si="26"/>
        <v>9.9037789061340847E-3</v>
      </c>
      <c r="I22" s="69">
        <f>'RD T1'!E50</f>
        <v>8.672081185651704E-3</v>
      </c>
      <c r="J22" s="69">
        <f t="shared" si="27"/>
        <v>1.8575860091785787E-2</v>
      </c>
      <c r="L22" t="str">
        <f t="shared" si="28"/>
        <v>52 Skilled metal, electrical and electronic trades</v>
      </c>
      <c r="M22" s="69">
        <v>0.25174369418121822</v>
      </c>
      <c r="N22" s="69">
        <v>0.28163874348543866</v>
      </c>
      <c r="O22" s="69">
        <v>0.22477395922981386</v>
      </c>
      <c r="P22" s="69">
        <v>0.40045571865116963</v>
      </c>
      <c r="Q22" s="69">
        <v>0.60154936199499165</v>
      </c>
      <c r="R22" s="11"/>
      <c r="S22" s="69">
        <f t="shared" si="29"/>
        <v>0.37677540276517779</v>
      </c>
      <c r="T22" s="69">
        <f>'RD T1'!E79</f>
        <v>0.24503176373288366</v>
      </c>
      <c r="U22" s="69">
        <f t="shared" si="30"/>
        <v>0.62180716649806145</v>
      </c>
      <c r="W22" t="str">
        <f t="shared" si="31"/>
        <v>52 Skilled metal, electrical and electronic trades</v>
      </c>
      <c r="X22" s="69">
        <v>0.73100736478010864</v>
      </c>
      <c r="Y22" s="69">
        <v>0.76426539576378272</v>
      </c>
      <c r="Z22" s="69">
        <v>0.66578785497455328</v>
      </c>
      <c r="AA22" s="69">
        <v>0.9014475727632788</v>
      </c>
      <c r="AB22" s="69">
        <v>1.1847513013837299</v>
      </c>
      <c r="AC22" s="69"/>
      <c r="AD22" s="69">
        <f t="shared" si="32"/>
        <v>0.51896344640917658</v>
      </c>
      <c r="AE22" s="69">
        <f>'RD T1'!E108</f>
        <v>0.509200046653701</v>
      </c>
      <c r="AF22" s="69">
        <f t="shared" si="33"/>
        <v>1.0281634930628776</v>
      </c>
      <c r="AH22" t="str">
        <f t="shared" si="34"/>
        <v>52 Skilled metal, electrical and electronic trades</v>
      </c>
      <c r="AI22" s="69">
        <v>0.29413535787751338</v>
      </c>
      <c r="AJ22" s="69">
        <v>0.30290839997667363</v>
      </c>
      <c r="AK22" s="69">
        <v>0.28425017598014601</v>
      </c>
      <c r="AL22" s="69">
        <v>0.33543145586970602</v>
      </c>
      <c r="AM22" s="69">
        <v>0.43136478625881264</v>
      </c>
      <c r="AN22" s="69"/>
      <c r="AO22" s="69">
        <f t="shared" si="35"/>
        <v>0.14711461027866662</v>
      </c>
      <c r="AP22" s="69">
        <f>'RD T1'!E137</f>
        <v>0.17589218044505278</v>
      </c>
      <c r="AQ22" s="69">
        <f t="shared" si="36"/>
        <v>0.32300679072371941</v>
      </c>
      <c r="AS22" t="str">
        <f t="shared" si="37"/>
        <v>52 Skilled metal, electrical and electronic trades</v>
      </c>
      <c r="AT22" s="69">
        <v>1.1073860062399687</v>
      </c>
      <c r="AU22" s="69">
        <v>1.0802756594227227</v>
      </c>
      <c r="AV22" s="69">
        <v>0.96695545705205432</v>
      </c>
      <c r="AW22" s="69">
        <v>1.1478391200101443</v>
      </c>
      <c r="AX22" s="69">
        <v>1.3873118744852742</v>
      </c>
      <c r="AY22" s="69"/>
      <c r="AZ22" s="69">
        <f t="shared" si="38"/>
        <v>0.42035641743321983</v>
      </c>
      <c r="BA22" s="69">
        <f>'RD T1'!E166</f>
        <v>0.58347423817984634</v>
      </c>
      <c r="BB22" s="69">
        <f t="shared" si="39"/>
        <v>1.0038306556130663</v>
      </c>
      <c r="BD22" t="str">
        <f t="shared" si="40"/>
        <v>52 Skilled metal, electrical and electronic trades</v>
      </c>
      <c r="BE22" s="69">
        <v>6.7113241956735479</v>
      </c>
      <c r="BF22" s="69">
        <v>6.5256783741897939</v>
      </c>
      <c r="BG22" s="69">
        <v>6.3162050406325427</v>
      </c>
      <c r="BH22" s="69">
        <v>5.8247415508519786</v>
      </c>
      <c r="BI22" s="69">
        <v>5.4906547217096096</v>
      </c>
      <c r="BJ22" s="69"/>
      <c r="BK22" s="69">
        <f t="shared" si="41"/>
        <v>-0.82555031892293318</v>
      </c>
      <c r="BL22" s="69">
        <f>'RD T1'!E195</f>
        <v>1.9570458443308167</v>
      </c>
      <c r="BM22" s="69">
        <f t="shared" si="42"/>
        <v>1.1314955254078836</v>
      </c>
      <c r="BO22" t="str">
        <f t="shared" si="43"/>
        <v>52 Skilled metal, electrical and electronic trades</v>
      </c>
      <c r="BP22" s="69">
        <v>3.8085505443469407</v>
      </c>
      <c r="BQ22" s="69">
        <v>3.4290900354721923</v>
      </c>
      <c r="BR22" s="69">
        <v>3.1967949901346779</v>
      </c>
      <c r="BS22" s="69">
        <v>2.7521932069494155</v>
      </c>
      <c r="BT22" s="69">
        <v>2.1089897419067904</v>
      </c>
      <c r="BU22" s="69"/>
      <c r="BV22" s="69">
        <f t="shared" si="44"/>
        <v>-1.0878052482278875</v>
      </c>
      <c r="BW22" s="69">
        <f>'RD T1'!E224</f>
        <v>0.90450469856496762</v>
      </c>
      <c r="BX22" s="69">
        <f t="shared" si="45"/>
        <v>-0.18330054966291986</v>
      </c>
      <c r="BZ22" t="str">
        <f t="shared" si="46"/>
        <v>52 Skilled metal, electrical and electronic trades</v>
      </c>
      <c r="CA22" s="69">
        <v>2.1763586905638084</v>
      </c>
      <c r="CB22" s="69">
        <v>1.7640983594833792</v>
      </c>
      <c r="CC22" s="69">
        <v>1.5228110614615069</v>
      </c>
      <c r="CD22" s="69">
        <v>1.4966645963355063</v>
      </c>
      <c r="CE22" s="69">
        <v>0.93597544238449193</v>
      </c>
      <c r="CF22" s="69"/>
      <c r="CG22" s="69">
        <f t="shared" si="47"/>
        <v>-0.58683561907701498</v>
      </c>
      <c r="CH22" s="69">
        <f>'RD T1'!E253</f>
        <v>0.4607246370441756</v>
      </c>
      <c r="CI22" s="69">
        <f t="shared" si="48"/>
        <v>-0.12611098203283938</v>
      </c>
      <c r="CK22" t="str">
        <f t="shared" si="49"/>
        <v>52 Skilled metal, electrical and electronic trades</v>
      </c>
      <c r="CL22" s="69">
        <v>0.82274327991810836</v>
      </c>
      <c r="CM22" s="69">
        <v>0.8518415923542908</v>
      </c>
      <c r="CN22" s="69">
        <v>0.65577977385761199</v>
      </c>
      <c r="CO22" s="69">
        <v>0.62857152341527156</v>
      </c>
      <c r="CP22" s="69">
        <v>0.4059969968358475</v>
      </c>
      <c r="CQ22" s="69"/>
      <c r="CR22" s="69">
        <f t="shared" si="50"/>
        <v>-0.24978277702176449</v>
      </c>
      <c r="CS22" s="69">
        <f>'RD T1'!E282</f>
        <v>0.2029334824821101</v>
      </c>
      <c r="CT22" s="69">
        <f t="shared" si="51"/>
        <v>-4.684929453965439E-2</v>
      </c>
    </row>
    <row r="23" spans="1:98" x14ac:dyDescent="0.2">
      <c r="A23" s="10" t="str">
        <f>name!D19</f>
        <v>53 Skilled construction and building trades</v>
      </c>
      <c r="B23" s="69">
        <v>7.7398132583839114E-3</v>
      </c>
      <c r="C23" s="69">
        <v>5.1440650334452845E-3</v>
      </c>
      <c r="D23" s="69">
        <v>3.1715086627243662E-3</v>
      </c>
      <c r="E23" s="69">
        <v>6.014808348457315E-3</v>
      </c>
      <c r="F23" s="69">
        <v>6.4102282858901644E-3</v>
      </c>
      <c r="G23" s="11"/>
      <c r="H23" s="69">
        <f t="shared" si="26"/>
        <v>3.2387196231657982E-3</v>
      </c>
      <c r="I23" s="69">
        <f>'RD T1'!E51</f>
        <v>3.0108555775632314E-3</v>
      </c>
      <c r="J23" s="69">
        <f t="shared" si="27"/>
        <v>6.2495752007290292E-3</v>
      </c>
      <c r="L23" t="str">
        <f t="shared" si="28"/>
        <v>53 Skilled construction and building trades</v>
      </c>
      <c r="M23" s="69">
        <v>0.13477671386563073</v>
      </c>
      <c r="N23" s="69">
        <v>0.13283392846029465</v>
      </c>
      <c r="O23" s="69">
        <v>9.5843623534617881E-2</v>
      </c>
      <c r="P23" s="69">
        <v>0.15549145537751666</v>
      </c>
      <c r="Q23" s="69">
        <v>0.19537322313757888</v>
      </c>
      <c r="R23" s="11"/>
      <c r="S23" s="69">
        <f t="shared" si="29"/>
        <v>9.9529599602960997E-2</v>
      </c>
      <c r="T23" s="69">
        <f>'RD T1'!E80</f>
        <v>9.5480134115712878E-2</v>
      </c>
      <c r="U23" s="69">
        <f t="shared" si="30"/>
        <v>0.19500973371867386</v>
      </c>
      <c r="W23" t="str">
        <f t="shared" si="31"/>
        <v>53 Skilled construction and building trades</v>
      </c>
      <c r="X23" s="69">
        <v>0.4735168138157973</v>
      </c>
      <c r="Y23" s="69">
        <v>0.45318414631470388</v>
      </c>
      <c r="Z23" s="69">
        <v>0.38182273231616859</v>
      </c>
      <c r="AA23" s="69">
        <v>0.51105044707363489</v>
      </c>
      <c r="AB23" s="69">
        <v>0.6299221607805785</v>
      </c>
      <c r="AC23" s="69"/>
      <c r="AD23" s="69">
        <f t="shared" si="32"/>
        <v>0.24809942846440991</v>
      </c>
      <c r="AE23" s="69">
        <f>'RD T1'!E109</f>
        <v>0.30416565638604542</v>
      </c>
      <c r="AF23" s="69">
        <f t="shared" si="33"/>
        <v>0.55226508485045533</v>
      </c>
      <c r="AH23" t="str">
        <f t="shared" si="34"/>
        <v>53 Skilled construction and building trades</v>
      </c>
      <c r="AI23" s="69">
        <v>0.28877759678214909</v>
      </c>
      <c r="AJ23" s="69">
        <v>0.30229153078108484</v>
      </c>
      <c r="AK23" s="69">
        <v>0.25850858106258023</v>
      </c>
      <c r="AL23" s="69">
        <v>0.34123911277685526</v>
      </c>
      <c r="AM23" s="69">
        <v>0.43415257507100347</v>
      </c>
      <c r="AN23" s="69"/>
      <c r="AO23" s="69">
        <f t="shared" si="35"/>
        <v>0.17564399400842323</v>
      </c>
      <c r="AP23" s="69">
        <f>'RD T1'!E138</f>
        <v>0.21525663408026241</v>
      </c>
      <c r="AQ23" s="69">
        <f t="shared" si="36"/>
        <v>0.39090062808868564</v>
      </c>
      <c r="AS23" t="str">
        <f t="shared" si="37"/>
        <v>53 Skilled construction and building trades</v>
      </c>
      <c r="AT23" s="69">
        <v>0.47491184806841202</v>
      </c>
      <c r="AU23" s="69">
        <v>0.45721829027435923</v>
      </c>
      <c r="AV23" s="69">
        <v>0.39621101339921394</v>
      </c>
      <c r="AW23" s="69">
        <v>0.52235869105843402</v>
      </c>
      <c r="AX23" s="69">
        <v>0.60188617315516602</v>
      </c>
      <c r="AY23" s="69"/>
      <c r="AZ23" s="69">
        <f t="shared" si="38"/>
        <v>0.20567515975595208</v>
      </c>
      <c r="BA23" s="69">
        <f>'RD T1'!E167</f>
        <v>0.30226493792752229</v>
      </c>
      <c r="BB23" s="69">
        <f t="shared" si="39"/>
        <v>0.50794009768347437</v>
      </c>
      <c r="BD23" t="str">
        <f t="shared" si="40"/>
        <v>53 Skilled construction and building trades</v>
      </c>
      <c r="BE23" s="69">
        <v>5.9413889033030767</v>
      </c>
      <c r="BF23" s="69">
        <v>5.5623452271935294</v>
      </c>
      <c r="BG23" s="69">
        <v>4.9902112934423686</v>
      </c>
      <c r="BH23" s="69">
        <v>4.6297670318055424</v>
      </c>
      <c r="BI23" s="69">
        <v>4.1355582222933025</v>
      </c>
      <c r="BJ23" s="69"/>
      <c r="BK23" s="69">
        <f t="shared" si="41"/>
        <v>-0.85465307114906608</v>
      </c>
      <c r="BL23" s="69">
        <f>'RD T1'!E196</f>
        <v>1.6751060252046712</v>
      </c>
      <c r="BM23" s="69">
        <f t="shared" si="42"/>
        <v>0.82045295405560514</v>
      </c>
      <c r="BO23" t="str">
        <f t="shared" si="43"/>
        <v>53 Skilled construction and building trades</v>
      </c>
      <c r="BP23" s="69">
        <v>4.8970861633230269</v>
      </c>
      <c r="BQ23" s="69">
        <v>4.6560683717379341</v>
      </c>
      <c r="BR23" s="69">
        <v>4.2128773865496534</v>
      </c>
      <c r="BS23" s="69">
        <v>4.154149848150035</v>
      </c>
      <c r="BT23" s="69">
        <v>3.5903200538551903</v>
      </c>
      <c r="BU23" s="69"/>
      <c r="BV23" s="69">
        <f t="shared" si="44"/>
        <v>-0.62255733269446312</v>
      </c>
      <c r="BW23" s="69">
        <f>'RD T1'!E225</f>
        <v>1.7009246550319659</v>
      </c>
      <c r="BX23" s="69">
        <f t="shared" si="45"/>
        <v>1.0783673223375028</v>
      </c>
      <c r="BZ23" t="str">
        <f t="shared" si="46"/>
        <v>53 Skilled construction and building trades</v>
      </c>
      <c r="CA23" s="69">
        <v>2.8722074948718825</v>
      </c>
      <c r="CB23" s="69">
        <v>2.3309118035051459</v>
      </c>
      <c r="CC23" s="69">
        <v>1.9276042835866027</v>
      </c>
      <c r="CD23" s="69">
        <v>2.0294435624454499</v>
      </c>
      <c r="CE23" s="69">
        <v>1.6414814049741575</v>
      </c>
      <c r="CF23" s="69"/>
      <c r="CG23" s="69">
        <f t="shared" si="47"/>
        <v>-0.28612287861244523</v>
      </c>
      <c r="CH23" s="69">
        <f>'RD T1'!E254</f>
        <v>0.73607466274455424</v>
      </c>
      <c r="CI23" s="69">
        <f t="shared" si="48"/>
        <v>0.44995178413210901</v>
      </c>
      <c r="CK23" t="str">
        <f t="shared" si="49"/>
        <v>53 Skilled construction and building trades</v>
      </c>
      <c r="CL23" s="69">
        <v>1.460889202939329</v>
      </c>
      <c r="CM23" s="69">
        <v>1.3262837723979806</v>
      </c>
      <c r="CN23" s="69">
        <v>0.92416057877997471</v>
      </c>
      <c r="CO23" s="69">
        <v>0.72542273967758264</v>
      </c>
      <c r="CP23" s="69">
        <v>0.19590923467104529</v>
      </c>
      <c r="CQ23" s="69"/>
      <c r="CR23" s="69">
        <f t="shared" si="50"/>
        <v>-0.72825134410892944</v>
      </c>
      <c r="CS23" s="69">
        <f>'RD T1'!E283</f>
        <v>0.18455257569270628</v>
      </c>
      <c r="CT23" s="69">
        <f t="shared" si="51"/>
        <v>-0.54369876841622311</v>
      </c>
    </row>
    <row r="24" spans="1:98" x14ac:dyDescent="0.2">
      <c r="A24" s="10" t="str">
        <f>name!D20</f>
        <v>54 Textiles, printing and other skilled trades</v>
      </c>
      <c r="B24" s="69">
        <v>3.424532392864485E-2</v>
      </c>
      <c r="C24" s="69">
        <v>2.7397970808584877E-2</v>
      </c>
      <c r="D24" s="69">
        <v>2.4858596686436432E-2</v>
      </c>
      <c r="E24" s="69">
        <v>3.9979252378519514E-2</v>
      </c>
      <c r="F24" s="69">
        <v>5.9497701054020254E-2</v>
      </c>
      <c r="G24" s="11"/>
      <c r="H24" s="69">
        <f t="shared" si="26"/>
        <v>3.4639104367583821E-2</v>
      </c>
      <c r="I24" s="69">
        <f>'RD T1'!E52</f>
        <v>2.5722548873745778E-2</v>
      </c>
      <c r="J24" s="69">
        <f t="shared" si="27"/>
        <v>6.0361653241329596E-2</v>
      </c>
      <c r="L24" t="str">
        <f t="shared" si="28"/>
        <v>54 Textiles, printing and other skilled trades</v>
      </c>
      <c r="M24" s="69">
        <v>0.27313857504193817</v>
      </c>
      <c r="N24" s="69">
        <v>0.27839637297939213</v>
      </c>
      <c r="O24" s="69">
        <v>0.27265333026395616</v>
      </c>
      <c r="P24" s="69">
        <v>0.41694558547059751</v>
      </c>
      <c r="Q24" s="69">
        <v>0.6451339552784523</v>
      </c>
      <c r="R24" s="11"/>
      <c r="S24" s="69">
        <f t="shared" si="29"/>
        <v>0.37248062501449614</v>
      </c>
      <c r="T24" s="69">
        <f>'RD T1'!E81</f>
        <v>0.28549520210925622</v>
      </c>
      <c r="U24" s="69">
        <f t="shared" si="30"/>
        <v>0.65797582712375235</v>
      </c>
      <c r="W24" t="str">
        <f t="shared" si="31"/>
        <v>54 Textiles, printing and other skilled trades</v>
      </c>
      <c r="X24" s="69">
        <v>0.73574462112508465</v>
      </c>
      <c r="Y24" s="69">
        <v>0.64766683662115709</v>
      </c>
      <c r="Z24" s="69">
        <v>0.63555490362663647</v>
      </c>
      <c r="AA24" s="69">
        <v>0.79493991915025186</v>
      </c>
      <c r="AB24" s="69">
        <v>0.9707878968645246</v>
      </c>
      <c r="AC24" s="69"/>
      <c r="AD24" s="69">
        <f t="shared" si="32"/>
        <v>0.33523299323788813</v>
      </c>
      <c r="AE24" s="69">
        <f>'RD T1'!E110</f>
        <v>0.46077745735650777</v>
      </c>
      <c r="AF24" s="69">
        <f t="shared" si="33"/>
        <v>0.7960104505943959</v>
      </c>
      <c r="AH24" t="str">
        <f t="shared" si="34"/>
        <v>54 Textiles, printing and other skilled trades</v>
      </c>
      <c r="AI24" s="69">
        <v>0.32236478552739473</v>
      </c>
      <c r="AJ24" s="69">
        <v>0.30861319579920887</v>
      </c>
      <c r="AK24" s="69">
        <v>0.2820424833629317</v>
      </c>
      <c r="AL24" s="69">
        <v>0.33233743665732873</v>
      </c>
      <c r="AM24" s="69">
        <v>0.42457319867162424</v>
      </c>
      <c r="AN24" s="69"/>
      <c r="AO24" s="69">
        <f t="shared" si="35"/>
        <v>0.14253071530869255</v>
      </c>
      <c r="AP24" s="69">
        <f>'RD T1'!E139</f>
        <v>0.20262662445715632</v>
      </c>
      <c r="AQ24" s="69">
        <f t="shared" si="36"/>
        <v>0.34515733976584884</v>
      </c>
      <c r="AS24" t="str">
        <f t="shared" si="37"/>
        <v>54 Textiles, printing and other skilled trades</v>
      </c>
      <c r="AT24" s="69">
        <v>0.32700507488193714</v>
      </c>
      <c r="AU24" s="69">
        <v>0.27364583513281165</v>
      </c>
      <c r="AV24" s="69">
        <v>0.25167441954396569</v>
      </c>
      <c r="AW24" s="69">
        <v>0.3055278415626122</v>
      </c>
      <c r="AX24" s="69">
        <v>0.35870251844763268</v>
      </c>
      <c r="AY24" s="69"/>
      <c r="AZ24" s="69">
        <f t="shared" si="38"/>
        <v>0.10702809890366699</v>
      </c>
      <c r="BA24" s="69">
        <f>'RD T1'!E168</f>
        <v>0.1713444126381477</v>
      </c>
      <c r="BB24" s="69">
        <f t="shared" si="39"/>
        <v>0.27837251154181469</v>
      </c>
      <c r="BD24" t="str">
        <f t="shared" si="40"/>
        <v>54 Textiles, printing and other skilled trades</v>
      </c>
      <c r="BE24" s="69">
        <v>2.4120148963846781</v>
      </c>
      <c r="BF24" s="69">
        <v>2.0604377498761273</v>
      </c>
      <c r="BG24" s="69">
        <v>2.1082043118960589</v>
      </c>
      <c r="BH24" s="69">
        <v>2.1192279812567976</v>
      </c>
      <c r="BI24" s="69">
        <v>2.2852944547426017</v>
      </c>
      <c r="BJ24" s="69"/>
      <c r="BK24" s="69">
        <f t="shared" si="41"/>
        <v>0.17709014284654279</v>
      </c>
      <c r="BL24" s="69">
        <f>'RD T1'!E197</f>
        <v>0.93679014775617642</v>
      </c>
      <c r="BM24" s="69">
        <f t="shared" si="42"/>
        <v>1.1138802906027192</v>
      </c>
      <c r="BO24" t="str">
        <f t="shared" si="43"/>
        <v>54 Textiles, printing and other skilled trades</v>
      </c>
      <c r="BP24" s="69">
        <v>3.2207489803508746</v>
      </c>
      <c r="BQ24" s="69">
        <v>2.4518647015609645</v>
      </c>
      <c r="BR24" s="69">
        <v>2.6359297392762646</v>
      </c>
      <c r="BS24" s="69">
        <v>2.1742709344780629</v>
      </c>
      <c r="BT24" s="69">
        <v>1.8813706076037366</v>
      </c>
      <c r="BU24" s="69"/>
      <c r="BV24" s="69">
        <f t="shared" si="44"/>
        <v>-0.75455913167252797</v>
      </c>
      <c r="BW24" s="69">
        <f>'RD T1'!E226</f>
        <v>0.81712643304140209</v>
      </c>
      <c r="BX24" s="69">
        <f t="shared" si="45"/>
        <v>6.2567301368874118E-2</v>
      </c>
      <c r="BZ24" t="str">
        <f t="shared" si="46"/>
        <v>54 Textiles, printing and other skilled trades</v>
      </c>
      <c r="CA24" s="69">
        <v>2.7714855653143484</v>
      </c>
      <c r="CB24" s="69">
        <v>2.2032704022194465</v>
      </c>
      <c r="CC24" s="69">
        <v>2.1033663371263018</v>
      </c>
      <c r="CD24" s="69">
        <v>1.9570717437243592</v>
      </c>
      <c r="CE24" s="69">
        <v>1.424856267032877</v>
      </c>
      <c r="CF24" s="69"/>
      <c r="CG24" s="69">
        <f t="shared" si="47"/>
        <v>-0.67851007009342479</v>
      </c>
      <c r="CH24" s="69">
        <f>'RD T1'!E255</f>
        <v>0.60939434012712101</v>
      </c>
      <c r="CI24" s="69">
        <f t="shared" si="48"/>
        <v>-6.9115729966303774E-2</v>
      </c>
      <c r="CK24" t="str">
        <f t="shared" si="49"/>
        <v>54 Textiles, printing and other skilled trades</v>
      </c>
      <c r="CL24" s="69">
        <v>1.2147595780021649</v>
      </c>
      <c r="CM24" s="69">
        <v>1.0231422049759176</v>
      </c>
      <c r="CN24" s="69">
        <v>0.83352688007724207</v>
      </c>
      <c r="CO24" s="69">
        <v>0.56332116400260168</v>
      </c>
      <c r="CP24" s="69">
        <v>0.32249880922395791</v>
      </c>
      <c r="CQ24" s="69"/>
      <c r="CR24" s="69">
        <f t="shared" si="50"/>
        <v>-0.51102807085328417</v>
      </c>
      <c r="CS24" s="69">
        <f>'RD T1'!E284</f>
        <v>0.1673619129513034</v>
      </c>
      <c r="CT24" s="69">
        <f t="shared" si="51"/>
        <v>-0.34366615790198074</v>
      </c>
    </row>
    <row r="25" spans="1:98" x14ac:dyDescent="0.2">
      <c r="A25" s="10" t="str">
        <f>name!D21</f>
        <v>61 Caring personal service occupations</v>
      </c>
      <c r="B25" s="69">
        <v>2.1037300810159577E-2</v>
      </c>
      <c r="C25" s="69">
        <v>2.1684911898403929E-2</v>
      </c>
      <c r="D25" s="69">
        <v>1.7716971416305901E-2</v>
      </c>
      <c r="E25" s="69">
        <v>3.0909343261919249E-2</v>
      </c>
      <c r="F25" s="69">
        <v>4.7185390837524203E-2</v>
      </c>
      <c r="G25" s="11"/>
      <c r="H25" s="69">
        <f t="shared" si="26"/>
        <v>2.9468419421218302E-2</v>
      </c>
      <c r="I25" s="69">
        <f>'RD T1'!E53</f>
        <v>2.1289499170093713E-2</v>
      </c>
      <c r="J25" s="69">
        <f t="shared" si="27"/>
        <v>5.0757918591312012E-2</v>
      </c>
      <c r="L25" t="str">
        <f t="shared" si="28"/>
        <v>61 Caring personal service occupations</v>
      </c>
      <c r="M25" s="69">
        <v>0.96769643062335087</v>
      </c>
      <c r="N25" s="69">
        <v>1.1723120445939046</v>
      </c>
      <c r="O25" s="69">
        <v>0.96106473747600929</v>
      </c>
      <c r="P25" s="69">
        <v>1.6016872546569316</v>
      </c>
      <c r="Q25" s="69">
        <v>2.5092021268502824</v>
      </c>
      <c r="R25" s="11"/>
      <c r="S25" s="69">
        <f t="shared" si="29"/>
        <v>1.5481373893742731</v>
      </c>
      <c r="T25" s="69">
        <f>'RD T1'!E82</f>
        <v>1.1641369361831424</v>
      </c>
      <c r="U25" s="69">
        <f t="shared" si="30"/>
        <v>2.7122743255574155</v>
      </c>
      <c r="W25" t="str">
        <f t="shared" si="31"/>
        <v>61 Caring personal service occupations</v>
      </c>
      <c r="X25" s="69">
        <v>3.5000653178330872</v>
      </c>
      <c r="Y25" s="69">
        <v>3.6434108461894184</v>
      </c>
      <c r="Z25" s="69">
        <v>3.1971232684355049</v>
      </c>
      <c r="AA25" s="69">
        <v>4.0382844358228445</v>
      </c>
      <c r="AB25" s="69">
        <v>4.7063841996393112</v>
      </c>
      <c r="AC25" s="69"/>
      <c r="AD25" s="69">
        <f t="shared" si="32"/>
        <v>1.5092609312038063</v>
      </c>
      <c r="AE25" s="69">
        <f>'RD T1'!E111</f>
        <v>2.7573388513902461</v>
      </c>
      <c r="AF25" s="69">
        <f t="shared" si="33"/>
        <v>4.2665997825940529</v>
      </c>
      <c r="AH25" t="str">
        <f t="shared" si="34"/>
        <v>61 Caring personal service occupations</v>
      </c>
      <c r="AI25" s="69">
        <v>3.1520080379207394</v>
      </c>
      <c r="AJ25" s="69">
        <v>2.834187184592714</v>
      </c>
      <c r="AK25" s="69">
        <v>2.4759826488497172</v>
      </c>
      <c r="AL25" s="69">
        <v>2.7665889027435204</v>
      </c>
      <c r="AM25" s="69">
        <v>2.7370883300040143</v>
      </c>
      <c r="AN25" s="69"/>
      <c r="AO25" s="69">
        <f t="shared" si="35"/>
        <v>0.26110568115429711</v>
      </c>
      <c r="AP25" s="69">
        <f>'RD T1'!E140</f>
        <v>1.6256903731187557</v>
      </c>
      <c r="AQ25" s="69">
        <f t="shared" si="36"/>
        <v>1.8867960542730529</v>
      </c>
      <c r="AS25" t="str">
        <f t="shared" si="37"/>
        <v>61 Caring personal service occupations</v>
      </c>
      <c r="AT25" s="69">
        <v>1.6730377816453355</v>
      </c>
      <c r="AU25" s="69">
        <v>1.6375262532065551</v>
      </c>
      <c r="AV25" s="69">
        <v>1.4332760481881344</v>
      </c>
      <c r="AW25" s="69">
        <v>1.6439318644783165</v>
      </c>
      <c r="AX25" s="69">
        <v>1.7297849792700863</v>
      </c>
      <c r="AY25" s="69"/>
      <c r="AZ25" s="69">
        <f t="shared" si="38"/>
        <v>0.29650893108195198</v>
      </c>
      <c r="BA25" s="69">
        <f>'RD T1'!E169</f>
        <v>1.0109679607613899</v>
      </c>
      <c r="BB25" s="69">
        <f t="shared" si="39"/>
        <v>1.3074768918433419</v>
      </c>
      <c r="BD25" t="str">
        <f t="shared" si="40"/>
        <v>61 Caring personal service occupations</v>
      </c>
      <c r="BE25" s="69">
        <v>11.942466911274822</v>
      </c>
      <c r="BF25" s="69">
        <v>12.004058732608254</v>
      </c>
      <c r="BG25" s="69">
        <v>12.379423288877311</v>
      </c>
      <c r="BH25" s="69">
        <v>14.142728826301063</v>
      </c>
      <c r="BI25" s="69">
        <v>17.786905998692017</v>
      </c>
      <c r="BJ25" s="69"/>
      <c r="BK25" s="69">
        <f t="shared" si="41"/>
        <v>5.4074827098147065</v>
      </c>
      <c r="BL25" s="69">
        <f>'RD T1'!E198</f>
        <v>8.5903482973330174</v>
      </c>
      <c r="BM25" s="69">
        <f t="shared" si="42"/>
        <v>13.997831007147724</v>
      </c>
      <c r="BO25" t="str">
        <f t="shared" si="43"/>
        <v>61 Caring personal service occupations</v>
      </c>
      <c r="BP25" s="69">
        <v>9.1883848123689074</v>
      </c>
      <c r="BQ25" s="69">
        <v>8.0300143268508446</v>
      </c>
      <c r="BR25" s="69">
        <v>8.6227660118498228</v>
      </c>
      <c r="BS25" s="69">
        <v>7.5644445594577396</v>
      </c>
      <c r="BT25" s="69">
        <v>5.9047038775574157</v>
      </c>
      <c r="BU25" s="69"/>
      <c r="BV25" s="69">
        <f t="shared" si="44"/>
        <v>-2.7180621342924072</v>
      </c>
      <c r="BW25" s="69">
        <f>'RD T1'!E227</f>
        <v>3.6587641604997847</v>
      </c>
      <c r="BX25" s="69">
        <f t="shared" si="45"/>
        <v>0.94070202620737753</v>
      </c>
      <c r="BZ25" t="str">
        <f t="shared" si="46"/>
        <v>61 Caring personal service occupations</v>
      </c>
      <c r="CA25" s="69">
        <v>2.7932644877557693</v>
      </c>
      <c r="CB25" s="69">
        <v>1.5298194798996845</v>
      </c>
      <c r="CC25" s="69">
        <v>1.2287925708419145</v>
      </c>
      <c r="CD25" s="69">
        <v>0.86469027078172311</v>
      </c>
      <c r="CE25" s="69">
        <v>0.63575024451365281</v>
      </c>
      <c r="CF25" s="69"/>
      <c r="CG25" s="69">
        <f t="shared" si="47"/>
        <v>-0.5930423263282617</v>
      </c>
      <c r="CH25" s="69">
        <f>'RD T1'!E256</f>
        <v>0.25583538299351294</v>
      </c>
      <c r="CI25" s="69">
        <f t="shared" si="48"/>
        <v>-0.33720694333474877</v>
      </c>
      <c r="CK25" t="str">
        <f t="shared" si="49"/>
        <v>61 Caring personal service occupations</v>
      </c>
      <c r="CL25" s="69">
        <v>0.42632470477801693</v>
      </c>
      <c r="CM25" s="69">
        <v>0.38331750331487641</v>
      </c>
      <c r="CN25" s="69">
        <v>0.30457147759767556</v>
      </c>
      <c r="CO25" s="69">
        <v>0.32367706545044178</v>
      </c>
      <c r="CP25" s="69">
        <v>0.25687490552740128</v>
      </c>
      <c r="CQ25" s="69"/>
      <c r="CR25" s="69">
        <f t="shared" si="50"/>
        <v>-4.7696572070274279E-2</v>
      </c>
      <c r="CS25" s="69">
        <f>'RD T1'!E285</f>
        <v>9.090737555859435E-2</v>
      </c>
      <c r="CT25" s="69">
        <f t="shared" si="51"/>
        <v>4.3210803488320071E-2</v>
      </c>
    </row>
    <row r="26" spans="1:98" x14ac:dyDescent="0.2">
      <c r="A26" s="10" t="str">
        <f>name!D22</f>
        <v>62 Leisure, travel and related personal service occupations</v>
      </c>
      <c r="B26" s="69">
        <v>9.9114698826188747E-3</v>
      </c>
      <c r="C26" s="69">
        <v>1.3842984712273021E-2</v>
      </c>
      <c r="D26" s="69">
        <v>1.4176317466658865E-2</v>
      </c>
      <c r="E26" s="69">
        <v>2.2968885001559684E-2</v>
      </c>
      <c r="F26" s="69">
        <v>3.9275569161104938E-2</v>
      </c>
      <c r="G26" s="11"/>
      <c r="H26" s="69">
        <f t="shared" si="26"/>
        <v>2.5099251694446073E-2</v>
      </c>
      <c r="I26" s="69">
        <f>'RD T1'!E54</f>
        <v>1.6619318169527181E-2</v>
      </c>
      <c r="J26" s="69">
        <f t="shared" si="27"/>
        <v>4.1718569863973251E-2</v>
      </c>
      <c r="L26" t="str">
        <f t="shared" si="28"/>
        <v>62 Leisure, travel and related personal service occupations</v>
      </c>
      <c r="M26" s="69">
        <v>0.20583090464399259</v>
      </c>
      <c r="N26" s="69">
        <v>0.25892772766772659</v>
      </c>
      <c r="O26" s="69">
        <v>0.1921648777403599</v>
      </c>
      <c r="P26" s="69">
        <v>0.29695818071137847</v>
      </c>
      <c r="Q26" s="69">
        <v>0.48782960542488224</v>
      </c>
      <c r="R26" s="11"/>
      <c r="S26" s="69">
        <f t="shared" si="29"/>
        <v>0.29566472768452234</v>
      </c>
      <c r="T26" s="69">
        <f>'RD T1'!E83</f>
        <v>0.19796751074200777</v>
      </c>
      <c r="U26" s="69">
        <f t="shared" si="30"/>
        <v>0.49363223842653015</v>
      </c>
      <c r="W26" t="str">
        <f t="shared" si="31"/>
        <v>62 Leisure, travel and related personal service occupations</v>
      </c>
      <c r="X26" s="69">
        <v>0.8416156787035326</v>
      </c>
      <c r="Y26" s="69">
        <v>1.0401951632155724</v>
      </c>
      <c r="Z26" s="69">
        <v>0.8780391273608612</v>
      </c>
      <c r="AA26" s="69">
        <v>1.1649039825958194</v>
      </c>
      <c r="AB26" s="69">
        <v>1.6481643361437737</v>
      </c>
      <c r="AC26" s="69"/>
      <c r="AD26" s="69">
        <f t="shared" si="32"/>
        <v>0.77012520878291246</v>
      </c>
      <c r="AE26" s="69">
        <f>'RD T1'!E112</f>
        <v>0.79739383462809965</v>
      </c>
      <c r="AF26" s="69">
        <f t="shared" si="33"/>
        <v>1.567519043411012</v>
      </c>
      <c r="AH26" t="str">
        <f t="shared" si="34"/>
        <v>62 Leisure, travel and related personal service occupations</v>
      </c>
      <c r="AI26" s="69">
        <v>0.56284907804846074</v>
      </c>
      <c r="AJ26" s="69">
        <v>0.71410426169942232</v>
      </c>
      <c r="AK26" s="69">
        <v>0.60225183623547496</v>
      </c>
      <c r="AL26" s="69">
        <v>0.72509976957919253</v>
      </c>
      <c r="AM26" s="69">
        <v>0.95877697203659951</v>
      </c>
      <c r="AN26" s="69"/>
      <c r="AO26" s="69">
        <f t="shared" si="35"/>
        <v>0.35652513580112455</v>
      </c>
      <c r="AP26" s="69">
        <f>'RD T1'!E141</f>
        <v>0.49102571498824177</v>
      </c>
      <c r="AQ26" s="69">
        <f t="shared" si="36"/>
        <v>0.84755085078936632</v>
      </c>
      <c r="AS26" t="str">
        <f t="shared" si="37"/>
        <v>62 Leisure, travel and related personal service occupations</v>
      </c>
      <c r="AT26" s="69">
        <v>0.60816374735468759</v>
      </c>
      <c r="AU26" s="69">
        <v>0.8042497424714653</v>
      </c>
      <c r="AV26" s="69">
        <v>0.75043832203782679</v>
      </c>
      <c r="AW26" s="69">
        <v>0.91864068775795371</v>
      </c>
      <c r="AX26" s="69">
        <v>1.2611395691272451</v>
      </c>
      <c r="AY26" s="69"/>
      <c r="AZ26" s="69">
        <f t="shared" si="38"/>
        <v>0.51070124708941833</v>
      </c>
      <c r="BA26" s="69">
        <f>'RD T1'!E170</f>
        <v>0.63051039219628702</v>
      </c>
      <c r="BB26" s="69">
        <f t="shared" si="39"/>
        <v>1.1412116392857055</v>
      </c>
      <c r="BD26" t="str">
        <f t="shared" si="40"/>
        <v>62 Leisure, travel and related personal service occupations</v>
      </c>
      <c r="BE26" s="69">
        <v>2.7832206483572253</v>
      </c>
      <c r="BF26" s="69">
        <v>2.8833841189050302</v>
      </c>
      <c r="BG26" s="69">
        <v>2.8312637174722313</v>
      </c>
      <c r="BH26" s="69">
        <v>2.576030143791062</v>
      </c>
      <c r="BI26" s="69">
        <v>2.3404593707399766</v>
      </c>
      <c r="BJ26" s="69"/>
      <c r="BK26" s="69">
        <f t="shared" si="41"/>
        <v>-0.4908043467322547</v>
      </c>
      <c r="BL26" s="69">
        <f>'RD T1'!E199</f>
        <v>1.1368784793681483</v>
      </c>
      <c r="BM26" s="69">
        <f t="shared" si="42"/>
        <v>0.64607413263589364</v>
      </c>
      <c r="BO26" t="str">
        <f t="shared" si="43"/>
        <v>62 Leisure, travel and related personal service occupations</v>
      </c>
      <c r="BP26" s="69">
        <v>2.992704746297195</v>
      </c>
      <c r="BQ26" s="69">
        <v>2.8976625561581093</v>
      </c>
      <c r="BR26" s="69">
        <v>3.0781140589807801</v>
      </c>
      <c r="BS26" s="69">
        <v>2.4595317454155001</v>
      </c>
      <c r="BT26" s="69">
        <v>1.9502937340610622</v>
      </c>
      <c r="BU26" s="69"/>
      <c r="BV26" s="69">
        <f t="shared" si="44"/>
        <v>-1.1278203249197178</v>
      </c>
      <c r="BW26" s="69">
        <f>'RD T1'!E228</f>
        <v>1.1307024535384582</v>
      </c>
      <c r="BX26" s="69">
        <f t="shared" si="45"/>
        <v>2.8821286187403761E-3</v>
      </c>
      <c r="BZ26" t="str">
        <f t="shared" si="46"/>
        <v>62 Leisure, travel and related personal service occupations</v>
      </c>
      <c r="CA26" s="69">
        <v>1.9793626285436605</v>
      </c>
      <c r="CB26" s="69">
        <v>2.1370375328968745</v>
      </c>
      <c r="CC26" s="69">
        <v>1.8437045885440129</v>
      </c>
      <c r="CD26" s="69">
        <v>1.6549377150843403</v>
      </c>
      <c r="CE26" s="69">
        <v>1.1208793169843168</v>
      </c>
      <c r="CF26" s="69"/>
      <c r="CG26" s="69">
        <f t="shared" si="47"/>
        <v>-0.72282527155969611</v>
      </c>
      <c r="CH26" s="69">
        <f>'RD T1'!E257</f>
        <v>0.58615035102905311</v>
      </c>
      <c r="CI26" s="69">
        <f t="shared" si="48"/>
        <v>-0.13667492053064301</v>
      </c>
      <c r="CK26" t="str">
        <f t="shared" si="49"/>
        <v>62 Leisure, travel and related personal service occupations</v>
      </c>
      <c r="CL26" s="69">
        <v>0.80827783483635141</v>
      </c>
      <c r="CM26" s="69">
        <v>0.73030810463209384</v>
      </c>
      <c r="CN26" s="69">
        <v>0.56963040769080731</v>
      </c>
      <c r="CO26" s="69">
        <v>0.40828947767309431</v>
      </c>
      <c r="CP26" s="69">
        <v>0.22560369516752438</v>
      </c>
      <c r="CQ26" s="69"/>
      <c r="CR26" s="69">
        <f t="shared" si="50"/>
        <v>-0.34402671252328293</v>
      </c>
      <c r="CS26" s="69">
        <f>'RD T1'!E286</f>
        <v>0.1242932150892635</v>
      </c>
      <c r="CT26" s="69">
        <f t="shared" si="51"/>
        <v>-0.21973349743401943</v>
      </c>
    </row>
    <row r="27" spans="1:98" x14ac:dyDescent="0.2">
      <c r="A27" s="10" t="str">
        <f>name!D23</f>
        <v>63 Community and civil enforcement occupations</v>
      </c>
      <c r="B27" s="69">
        <v>8.1586370305566946E-4</v>
      </c>
      <c r="C27" s="69">
        <v>7.1552462320721559E-4</v>
      </c>
      <c r="D27" s="69">
        <v>7.4633134513449372E-4</v>
      </c>
      <c r="E27" s="69">
        <v>9.9287758692500347E-4</v>
      </c>
      <c r="F27" s="69">
        <v>1.6228083068137633E-3</v>
      </c>
      <c r="G27" s="11"/>
      <c r="H27" s="69">
        <f t="shared" si="26"/>
        <v>8.7647696167926959E-4</v>
      </c>
      <c r="I27" s="69">
        <f>'RD T1'!E55</f>
        <v>7.0932192657001359E-4</v>
      </c>
      <c r="J27" s="69">
        <f t="shared" si="27"/>
        <v>1.5857988882492832E-3</v>
      </c>
      <c r="L27" t="str">
        <f t="shared" si="28"/>
        <v>63 Community and civil enforcement occupations</v>
      </c>
      <c r="M27" s="69">
        <v>1.502013547868261E-2</v>
      </c>
      <c r="N27" s="69">
        <v>1.3082459326661319E-2</v>
      </c>
      <c r="O27" s="69">
        <v>1.5366178235912192E-2</v>
      </c>
      <c r="P27" s="69">
        <v>1.7476980378726834E-2</v>
      </c>
      <c r="Q27" s="69">
        <v>2.6554841295039978E-2</v>
      </c>
      <c r="R27" s="11"/>
      <c r="S27" s="69">
        <f t="shared" si="29"/>
        <v>1.1188663059127786E-2</v>
      </c>
      <c r="T27" s="69">
        <f>'RD T1'!E84</f>
        <v>1.2042771912954168E-2</v>
      </c>
      <c r="U27" s="69">
        <f t="shared" si="30"/>
        <v>2.3231434972081952E-2</v>
      </c>
      <c r="W27" t="str">
        <f t="shared" si="31"/>
        <v>63 Community and civil enforcement occupations</v>
      </c>
      <c r="X27" s="69">
        <v>6.294008841507906E-2</v>
      </c>
      <c r="Y27" s="69">
        <v>6.8774341528574215E-2</v>
      </c>
      <c r="Z27" s="69">
        <v>7.7232250956249901E-2</v>
      </c>
      <c r="AA27" s="69">
        <v>9.0487889390648696E-2</v>
      </c>
      <c r="AB27" s="69">
        <v>0.12468236613970587</v>
      </c>
      <c r="AC27" s="69"/>
      <c r="AD27" s="69">
        <f t="shared" si="32"/>
        <v>4.7450115183455974E-2</v>
      </c>
      <c r="AE27" s="69">
        <f>'RD T1'!E113</f>
        <v>6.5099754628810805E-2</v>
      </c>
      <c r="AF27" s="69">
        <f t="shared" si="33"/>
        <v>0.11254986981226678</v>
      </c>
      <c r="AH27" t="str">
        <f t="shared" si="34"/>
        <v>63 Community and civil enforcement occupations</v>
      </c>
      <c r="AI27" s="69">
        <v>1.8609573319410443E-2</v>
      </c>
      <c r="AJ27" s="69">
        <v>1.811642772428259E-2</v>
      </c>
      <c r="AK27" s="69">
        <v>2.3874896601718671E-2</v>
      </c>
      <c r="AL27" s="69">
        <v>2.2924734244241234E-2</v>
      </c>
      <c r="AM27" s="69">
        <v>3.1314421046276165E-2</v>
      </c>
      <c r="AN27" s="69"/>
      <c r="AO27" s="69">
        <f t="shared" si="35"/>
        <v>7.4395244445574944E-3</v>
      </c>
      <c r="AP27" s="69">
        <f>'RD T1'!E142</f>
        <v>1.5616882484670833E-2</v>
      </c>
      <c r="AQ27" s="69">
        <f t="shared" si="36"/>
        <v>2.3056406929228328E-2</v>
      </c>
      <c r="AS27" t="str">
        <f t="shared" si="37"/>
        <v>63 Community and civil enforcement occupations</v>
      </c>
      <c r="AT27" s="69">
        <v>1.8284586167944008E-2</v>
      </c>
      <c r="AU27" s="69">
        <v>1.6295157830064737E-2</v>
      </c>
      <c r="AV27" s="69">
        <v>2.0495550335603643E-2</v>
      </c>
      <c r="AW27" s="69">
        <v>1.7865635020626189E-2</v>
      </c>
      <c r="AX27" s="69">
        <v>2.1994151639038541E-2</v>
      </c>
      <c r="AY27" s="69"/>
      <c r="AZ27" s="69">
        <f t="shared" si="38"/>
        <v>1.4986013034348974E-3</v>
      </c>
      <c r="BA27" s="69">
        <f>'RD T1'!E171</f>
        <v>1.1539808189228789E-2</v>
      </c>
      <c r="BB27" s="69">
        <f t="shared" si="39"/>
        <v>1.3038409492663687E-2</v>
      </c>
      <c r="BD27" t="str">
        <f t="shared" si="40"/>
        <v>63 Community and civil enforcement occupations</v>
      </c>
      <c r="BE27" s="69">
        <v>8.8405551306965827E-2</v>
      </c>
      <c r="BF27" s="69">
        <v>6.4404049027917909E-2</v>
      </c>
      <c r="BG27" s="69">
        <v>9.9306492427705825E-2</v>
      </c>
      <c r="BH27" s="69">
        <v>6.3003638871547973E-2</v>
      </c>
      <c r="BI27" s="69">
        <v>7.5498458618781447E-2</v>
      </c>
      <c r="BJ27" s="69"/>
      <c r="BK27" s="69">
        <f t="shared" si="41"/>
        <v>-2.3808033808924378E-2</v>
      </c>
      <c r="BL27" s="69">
        <f>'RD T1'!E200</f>
        <v>2.501618225873653E-2</v>
      </c>
      <c r="BM27" s="69">
        <f t="shared" si="42"/>
        <v>1.208148449812152E-3</v>
      </c>
      <c r="BO27" t="str">
        <f t="shared" si="43"/>
        <v>63 Community and civil enforcement occupations</v>
      </c>
      <c r="BP27" s="69">
        <v>0.1163959982671629</v>
      </c>
      <c r="BQ27" s="69">
        <v>9.2717309941291223E-2</v>
      </c>
      <c r="BR27" s="69">
        <v>0.13272749617510868</v>
      </c>
      <c r="BS27" s="69">
        <v>8.9027836248033593E-2</v>
      </c>
      <c r="BT27" s="69">
        <v>8.2976787058406165E-2</v>
      </c>
      <c r="BU27" s="69"/>
      <c r="BV27" s="69">
        <f t="shared" si="44"/>
        <v>-4.9750709116702513E-2</v>
      </c>
      <c r="BW27" s="69">
        <f>'RD T1'!E229</f>
        <v>3.7650368019509148E-2</v>
      </c>
      <c r="BX27" s="69">
        <f t="shared" si="45"/>
        <v>-1.2100341097193365E-2</v>
      </c>
      <c r="BZ27" t="str">
        <f t="shared" si="46"/>
        <v>63 Community and civil enforcement occupations</v>
      </c>
      <c r="CA27" s="69">
        <v>0.10470726302040838</v>
      </c>
      <c r="CB27" s="69">
        <v>8.4185913492364831E-2</v>
      </c>
      <c r="CC27" s="69">
        <v>0.10521768004048057</v>
      </c>
      <c r="CD27" s="69">
        <v>8.2696724154844192E-2</v>
      </c>
      <c r="CE27" s="69">
        <v>6.6398805481517581E-2</v>
      </c>
      <c r="CF27" s="69"/>
      <c r="CG27" s="69">
        <f t="shared" si="47"/>
        <v>-3.881887455896299E-2</v>
      </c>
      <c r="CH27" s="69">
        <f>'RD T1'!E258</f>
        <v>3.024809864778092E-2</v>
      </c>
      <c r="CI27" s="69">
        <f t="shared" si="48"/>
        <v>-8.57077591118207E-3</v>
      </c>
      <c r="CK27" t="str">
        <f t="shared" si="49"/>
        <v>63 Community and civil enforcement occupations</v>
      </c>
      <c r="CL27" s="69">
        <v>3.827104220977743E-2</v>
      </c>
      <c r="CM27" s="69">
        <v>2.7155974053408673E-2</v>
      </c>
      <c r="CN27" s="69">
        <v>3.2961060244476204E-2</v>
      </c>
      <c r="CO27" s="69">
        <v>1.876093348269435E-2</v>
      </c>
      <c r="CP27" s="69">
        <v>1.311689996101887E-2</v>
      </c>
      <c r="CQ27" s="69"/>
      <c r="CR27" s="69">
        <f t="shared" si="50"/>
        <v>-1.9844160283457334E-2</v>
      </c>
      <c r="CS27" s="69">
        <f>'RD T1'!E287</f>
        <v>5.1080931446234584E-3</v>
      </c>
      <c r="CT27" s="69">
        <f t="shared" si="51"/>
        <v>-1.4736067138833875E-2</v>
      </c>
    </row>
    <row r="28" spans="1:98" x14ac:dyDescent="0.2">
      <c r="A28" s="10" t="str">
        <f>name!D24</f>
        <v>71 Sales occupations</v>
      </c>
      <c r="B28" s="69">
        <v>7.1737304577393302E-2</v>
      </c>
      <c r="C28" s="69">
        <v>6.8642477326979867E-2</v>
      </c>
      <c r="D28" s="69">
        <v>5.8322893005238179E-2</v>
      </c>
      <c r="E28" s="69">
        <v>8.1879386322562961E-2</v>
      </c>
      <c r="F28" s="69">
        <v>0.10847929584385678</v>
      </c>
      <c r="G28" s="11"/>
      <c r="H28" s="69">
        <f t="shared" si="26"/>
        <v>5.0156402838618601E-2</v>
      </c>
      <c r="I28" s="69">
        <f>'RD T1'!E56</f>
        <v>4.5899036322485487E-2</v>
      </c>
      <c r="J28" s="69">
        <f t="shared" si="27"/>
        <v>9.6055439161104095E-2</v>
      </c>
      <c r="L28" t="str">
        <f t="shared" si="28"/>
        <v>71 Sales occupations</v>
      </c>
      <c r="M28" s="69">
        <v>0.81963159038305589</v>
      </c>
      <c r="N28" s="69">
        <v>0.92117283628489244</v>
      </c>
      <c r="O28" s="69">
        <v>0.78012440275143358</v>
      </c>
      <c r="P28" s="69">
        <v>1.1405404240622643</v>
      </c>
      <c r="Q28" s="69">
        <v>1.6837282940924838</v>
      </c>
      <c r="R28" s="11"/>
      <c r="S28" s="69">
        <f t="shared" si="29"/>
        <v>0.90360389134105024</v>
      </c>
      <c r="T28" s="69">
        <f>'RD T1'!E85</f>
        <v>0.68488302611025853</v>
      </c>
      <c r="U28" s="69">
        <f t="shared" si="30"/>
        <v>1.5884869174513088</v>
      </c>
      <c r="W28" t="str">
        <f t="shared" si="31"/>
        <v>71 Sales occupations</v>
      </c>
      <c r="X28" s="69">
        <v>3.2761660260364902</v>
      </c>
      <c r="Y28" s="69">
        <v>3.4305341109862599</v>
      </c>
      <c r="Z28" s="69">
        <v>3.2426688375813546</v>
      </c>
      <c r="AA28" s="69">
        <v>3.7627915488644281</v>
      </c>
      <c r="AB28" s="69">
        <v>4.745733684389732</v>
      </c>
      <c r="AC28" s="69"/>
      <c r="AD28" s="69">
        <f t="shared" si="32"/>
        <v>1.5030648468083774</v>
      </c>
      <c r="AE28" s="69">
        <f>'RD T1'!E114</f>
        <v>2.2321821364064851</v>
      </c>
      <c r="AF28" s="69">
        <f t="shared" si="33"/>
        <v>3.7352469832148625</v>
      </c>
      <c r="AH28" t="str">
        <f t="shared" si="34"/>
        <v>71 Sales occupations</v>
      </c>
      <c r="AI28" s="69">
        <v>1.179273579053205</v>
      </c>
      <c r="AJ28" s="69">
        <v>1.1352971830462995</v>
      </c>
      <c r="AK28" s="69">
        <v>1.0848752271467041</v>
      </c>
      <c r="AL28" s="69">
        <v>1.2044031361503482</v>
      </c>
      <c r="AM28" s="69">
        <v>1.4412607626859202</v>
      </c>
      <c r="AN28" s="69"/>
      <c r="AO28" s="69">
        <f t="shared" si="35"/>
        <v>0.35638553553921604</v>
      </c>
      <c r="AP28" s="69">
        <f>'RD T1'!E143</f>
        <v>0.71135988563757935</v>
      </c>
      <c r="AQ28" s="69">
        <f t="shared" si="36"/>
        <v>1.0677454211767954</v>
      </c>
      <c r="AS28" t="str">
        <f t="shared" si="37"/>
        <v>71 Sales occupations</v>
      </c>
      <c r="AT28" s="69">
        <v>0.97312715675252703</v>
      </c>
      <c r="AU28" s="69">
        <v>0.96492595091097133</v>
      </c>
      <c r="AV28" s="69">
        <v>0.86678979041837245</v>
      </c>
      <c r="AW28" s="69">
        <v>0.92602214647791259</v>
      </c>
      <c r="AX28" s="69">
        <v>1.1025758126495346</v>
      </c>
      <c r="AY28" s="69"/>
      <c r="AZ28" s="69">
        <f t="shared" si="38"/>
        <v>0.23578602223116218</v>
      </c>
      <c r="BA28" s="69">
        <f>'RD T1'!E172</f>
        <v>0.47505940562842131</v>
      </c>
      <c r="BB28" s="69">
        <f t="shared" si="39"/>
        <v>0.71084542785958349</v>
      </c>
      <c r="BD28" t="str">
        <f t="shared" si="40"/>
        <v>71 Sales occupations</v>
      </c>
      <c r="BE28" s="69">
        <v>8.3903556372396384</v>
      </c>
      <c r="BF28" s="69">
        <v>8.3405511002944781</v>
      </c>
      <c r="BG28" s="69">
        <v>8.7143596852544292</v>
      </c>
      <c r="BH28" s="69">
        <v>8.2828016228924461</v>
      </c>
      <c r="BI28" s="69">
        <v>8.9321269236415972</v>
      </c>
      <c r="BJ28" s="69"/>
      <c r="BK28" s="69">
        <f t="shared" si="41"/>
        <v>0.21776723838716805</v>
      </c>
      <c r="BL28" s="69">
        <f>'RD T1'!E201</f>
        <v>3.8647273733243659</v>
      </c>
      <c r="BM28" s="69">
        <f t="shared" si="42"/>
        <v>4.0824946117115335</v>
      </c>
      <c r="BO28" t="str">
        <f t="shared" si="43"/>
        <v>71 Sales occupations</v>
      </c>
      <c r="BP28" s="69">
        <v>8.7492349726662972</v>
      </c>
      <c r="BQ28" s="69">
        <v>7.6682863560595305</v>
      </c>
      <c r="BR28" s="69">
        <v>8.2419589339046517</v>
      </c>
      <c r="BS28" s="69">
        <v>6.6126781074015097</v>
      </c>
      <c r="BT28" s="69">
        <v>5.1978205387754324</v>
      </c>
      <c r="BU28" s="69"/>
      <c r="BV28" s="69">
        <f t="shared" si="44"/>
        <v>-3.0441383951292194</v>
      </c>
      <c r="BW28" s="69">
        <f>'RD T1'!E230</f>
        <v>3.0086370461961582</v>
      </c>
      <c r="BX28" s="69">
        <f t="shared" si="45"/>
        <v>-3.5501348933061116E-2</v>
      </c>
      <c r="BZ28" t="str">
        <f t="shared" si="46"/>
        <v>71 Sales occupations</v>
      </c>
      <c r="CA28" s="69">
        <v>6.2344325954402144</v>
      </c>
      <c r="CB28" s="69">
        <v>5.6968693511987638</v>
      </c>
      <c r="CC28" s="69">
        <v>4.7773056343152174</v>
      </c>
      <c r="CD28" s="69">
        <v>3.7270139612451283</v>
      </c>
      <c r="CE28" s="69">
        <v>1.7277969373994393</v>
      </c>
      <c r="CF28" s="69"/>
      <c r="CG28" s="69">
        <f t="shared" si="47"/>
        <v>-3.0495086969157779</v>
      </c>
      <c r="CH28" s="69">
        <f>'RD T1'!E259</f>
        <v>1.0731443117496822</v>
      </c>
      <c r="CI28" s="69">
        <f t="shared" si="48"/>
        <v>-1.9763643851660957</v>
      </c>
      <c r="CK28" t="str">
        <f t="shared" si="49"/>
        <v>71 Sales occupations</v>
      </c>
      <c r="CL28" s="69">
        <v>2.9281021129135003</v>
      </c>
      <c r="CM28" s="69">
        <v>2.5549614542555434</v>
      </c>
      <c r="CN28" s="69">
        <v>1.8580846081344484</v>
      </c>
      <c r="CO28" s="69">
        <v>1.2917982336995224</v>
      </c>
      <c r="CP28" s="69">
        <v>0.75730985215468039</v>
      </c>
      <c r="CQ28" s="69"/>
      <c r="CR28" s="69">
        <f t="shared" si="50"/>
        <v>-1.100774755979768</v>
      </c>
      <c r="CS28" s="69">
        <f>'RD T1'!E288</f>
        <v>0.34149260667973685</v>
      </c>
      <c r="CT28" s="69">
        <f t="shared" si="51"/>
        <v>-0.75928214930003124</v>
      </c>
    </row>
    <row r="29" spans="1:98" x14ac:dyDescent="0.2">
      <c r="A29" s="10" t="str">
        <f>name!D25</f>
        <v>72 Customer service occupations</v>
      </c>
      <c r="B29" s="69">
        <v>2.7418443397379023E-2</v>
      </c>
      <c r="C29" s="69">
        <v>2.8072748395007185E-2</v>
      </c>
      <c r="D29" s="69">
        <v>2.6282449512725112E-2</v>
      </c>
      <c r="E29" s="69">
        <v>5.2888103283063224E-2</v>
      </c>
      <c r="F29" s="69">
        <v>8.273967992507554E-2</v>
      </c>
      <c r="G29" s="11"/>
      <c r="H29" s="69">
        <f>F29-D29</f>
        <v>5.6457230412350429E-2</v>
      </c>
      <c r="I29" s="69">
        <f>'RD T1'!E57</f>
        <v>2.9160177756319596E-2</v>
      </c>
      <c r="J29" s="69">
        <f t="shared" si="27"/>
        <v>8.5617408168670028E-2</v>
      </c>
      <c r="L29" t="str">
        <f t="shared" si="28"/>
        <v>72 Customer service occupations</v>
      </c>
      <c r="M29" s="69">
        <v>0.25800858102013008</v>
      </c>
      <c r="N29" s="69">
        <v>0.29742576423701134</v>
      </c>
      <c r="O29" s="69">
        <v>0.27308238667575213</v>
      </c>
      <c r="P29" s="69">
        <v>0.53445239126036348</v>
      </c>
      <c r="Q29" s="69">
        <v>0.83906737382308305</v>
      </c>
      <c r="R29" s="11"/>
      <c r="S29" s="69">
        <f t="shared" si="29"/>
        <v>0.56598498714733092</v>
      </c>
      <c r="T29" s="69">
        <f>'RD T1'!E86</f>
        <v>0.31482423026294448</v>
      </c>
      <c r="U29" s="69">
        <f t="shared" si="30"/>
        <v>0.8808092174102754</v>
      </c>
      <c r="W29" t="str">
        <f t="shared" si="31"/>
        <v>72 Customer service occupations</v>
      </c>
      <c r="X29" s="69">
        <v>1.1475742255580572</v>
      </c>
      <c r="Y29" s="69">
        <v>1.203425178968621</v>
      </c>
      <c r="Z29" s="69">
        <v>1.2535302881073647</v>
      </c>
      <c r="AA29" s="69">
        <v>1.8920190058339956</v>
      </c>
      <c r="AB29" s="69">
        <v>2.5624249704467927</v>
      </c>
      <c r="AC29" s="69"/>
      <c r="AD29" s="69">
        <f t="shared" si="32"/>
        <v>1.3088946823394281</v>
      </c>
      <c r="AE29" s="69">
        <f>'RD T1'!E115</f>
        <v>1.0364959009629682</v>
      </c>
      <c r="AF29" s="69">
        <f t="shared" si="33"/>
        <v>2.3453905833023962</v>
      </c>
      <c r="AH29" t="str">
        <f t="shared" si="34"/>
        <v>72 Customer service occupations</v>
      </c>
      <c r="AI29" s="69">
        <v>0.32368680761131946</v>
      </c>
      <c r="AJ29" s="69">
        <v>0.36640504671795299</v>
      </c>
      <c r="AK29" s="69">
        <v>0.37506931172702013</v>
      </c>
      <c r="AL29" s="69">
        <v>0.57072399778027227</v>
      </c>
      <c r="AM29" s="69">
        <v>0.76677876532806544</v>
      </c>
      <c r="AN29" s="69"/>
      <c r="AO29" s="69">
        <f t="shared" si="35"/>
        <v>0.39170945360104531</v>
      </c>
      <c r="AP29" s="69">
        <f>'RD T1'!E144</f>
        <v>0.32982467516384517</v>
      </c>
      <c r="AQ29" s="69">
        <f t="shared" si="36"/>
        <v>0.72153412876489043</v>
      </c>
      <c r="AS29" t="str">
        <f t="shared" si="37"/>
        <v>72 Customer service occupations</v>
      </c>
      <c r="AT29" s="69">
        <v>0.48741006449159474</v>
      </c>
      <c r="AU29" s="69">
        <v>0.4878430205603273</v>
      </c>
      <c r="AV29" s="69">
        <v>0.49760038304347209</v>
      </c>
      <c r="AW29" s="69">
        <v>0.73035096684973733</v>
      </c>
      <c r="AX29" s="69">
        <v>0.91749167774549933</v>
      </c>
      <c r="AY29" s="69"/>
      <c r="AZ29" s="69">
        <f t="shared" si="38"/>
        <v>0.41989129470202724</v>
      </c>
      <c r="BA29" s="69">
        <f>'RD T1'!E173</f>
        <v>0.35817630404690309</v>
      </c>
      <c r="BB29" s="69">
        <f t="shared" si="39"/>
        <v>0.77806759874893028</v>
      </c>
      <c r="BD29" t="str">
        <f t="shared" si="40"/>
        <v>72 Customer service occupations</v>
      </c>
      <c r="BE29" s="69">
        <v>2.1136787214449853</v>
      </c>
      <c r="BF29" s="69">
        <v>2.0679925416288221</v>
      </c>
      <c r="BG29" s="69">
        <v>2.3638275853022495</v>
      </c>
      <c r="BH29" s="69">
        <v>2.9696077874427487</v>
      </c>
      <c r="BI29" s="69">
        <v>3.6495258414688463</v>
      </c>
      <c r="BJ29" s="69"/>
      <c r="BK29" s="69">
        <f t="shared" si="41"/>
        <v>1.2856982561665968</v>
      </c>
      <c r="BL29" s="69">
        <f>'RD T1'!E202</f>
        <v>1.3209511627285997</v>
      </c>
      <c r="BM29" s="69">
        <f t="shared" si="42"/>
        <v>2.6066494188951967</v>
      </c>
      <c r="BO29" t="str">
        <f t="shared" si="43"/>
        <v>72 Customer service occupations</v>
      </c>
      <c r="BP29" s="69">
        <v>1.9987016179650947</v>
      </c>
      <c r="BQ29" s="69">
        <v>1.9316923205798604</v>
      </c>
      <c r="BR29" s="69">
        <v>2.200333844845503</v>
      </c>
      <c r="BS29" s="69">
        <v>2.4388115084590436</v>
      </c>
      <c r="BT29" s="69">
        <v>2.2703456353492326</v>
      </c>
      <c r="BU29" s="69"/>
      <c r="BV29" s="69">
        <f t="shared" si="44"/>
        <v>7.0011790503729632E-2</v>
      </c>
      <c r="BW29" s="69">
        <f>'RD T1'!E231</f>
        <v>1.0881434954967073</v>
      </c>
      <c r="BX29" s="69">
        <f t="shared" si="45"/>
        <v>1.1581552860004369</v>
      </c>
      <c r="BZ29" t="str">
        <f t="shared" si="46"/>
        <v>72 Customer service occupations</v>
      </c>
      <c r="CA29" s="69">
        <v>1.1995039166562607</v>
      </c>
      <c r="CB29" s="69">
        <v>1.0380406897748302</v>
      </c>
      <c r="CC29" s="69">
        <v>1.0204936772342699</v>
      </c>
      <c r="CD29" s="69">
        <v>1.1940586764063013</v>
      </c>
      <c r="CE29" s="69">
        <v>1.1640355080890747</v>
      </c>
      <c r="CF29" s="69"/>
      <c r="CG29" s="69">
        <f t="shared" si="47"/>
        <v>0.14354183085480487</v>
      </c>
      <c r="CH29" s="69">
        <f>'RD T1'!E260</f>
        <v>0.36885388528230845</v>
      </c>
      <c r="CI29" s="69">
        <f t="shared" si="48"/>
        <v>0.51239571613711332</v>
      </c>
      <c r="CK29" t="str">
        <f t="shared" si="49"/>
        <v>72 Customer service occupations</v>
      </c>
      <c r="CL29" s="69">
        <v>0.31997515695139883</v>
      </c>
      <c r="CM29" s="69">
        <v>0.3960300793104688</v>
      </c>
      <c r="CN29" s="69">
        <v>0.33105586923685182</v>
      </c>
      <c r="CO29" s="69">
        <v>0.43865499516874734</v>
      </c>
      <c r="CP29" s="69">
        <v>0.40115510997414067</v>
      </c>
      <c r="CQ29" s="69"/>
      <c r="CR29" s="69">
        <f t="shared" si="50"/>
        <v>7.0099240737288848E-2</v>
      </c>
      <c r="CS29" s="69">
        <f>'RD T1'!E289</f>
        <v>0.1478200380841373</v>
      </c>
      <c r="CT29" s="69">
        <f t="shared" si="51"/>
        <v>0.21791927882142614</v>
      </c>
    </row>
    <row r="30" spans="1:98" x14ac:dyDescent="0.2">
      <c r="A30" s="10" t="str">
        <f>name!D26</f>
        <v>81 Process, plant and machine operatives</v>
      </c>
      <c r="B30" s="69">
        <v>3.1684366510813959E-2</v>
      </c>
      <c r="C30" s="69">
        <v>3.254428469792315E-2</v>
      </c>
      <c r="D30" s="69">
        <v>2.2422227590917502E-2</v>
      </c>
      <c r="E30" s="69">
        <v>4.8990671023654425E-2</v>
      </c>
      <c r="F30" s="69">
        <v>0.10176385585400849</v>
      </c>
      <c r="G30" s="11"/>
      <c r="H30" s="69">
        <f t="shared" si="26"/>
        <v>7.9341628263090991E-2</v>
      </c>
      <c r="I30" s="69">
        <f>'RD T1'!E58</f>
        <v>3.7949629217553717E-2</v>
      </c>
      <c r="J30" s="69">
        <f t="shared" si="27"/>
        <v>0.1172912574806447</v>
      </c>
      <c r="L30" t="str">
        <f t="shared" si="28"/>
        <v>81 Process, plant and machine operatives</v>
      </c>
      <c r="M30" s="69">
        <v>0.23914724596983822</v>
      </c>
      <c r="N30" s="69">
        <v>0.29623706143280576</v>
      </c>
      <c r="O30" s="69">
        <v>0.23007659414458767</v>
      </c>
      <c r="P30" s="69">
        <v>0.47142630784845718</v>
      </c>
      <c r="Q30" s="69">
        <v>0.81248345537224176</v>
      </c>
      <c r="R30" s="11"/>
      <c r="S30" s="69">
        <f t="shared" si="29"/>
        <v>0.58240686122765406</v>
      </c>
      <c r="T30" s="69">
        <f>'RD T1'!E87</f>
        <v>0.31730861445143937</v>
      </c>
      <c r="U30" s="69">
        <f t="shared" si="30"/>
        <v>0.89971547567909349</v>
      </c>
      <c r="W30" t="str">
        <f t="shared" si="31"/>
        <v>81 Process, plant and machine operatives</v>
      </c>
      <c r="X30" s="69">
        <v>0.58900396404354394</v>
      </c>
      <c r="Y30" s="69">
        <v>0.56058921196088984</v>
      </c>
      <c r="Z30" s="69">
        <v>0.49291278667476962</v>
      </c>
      <c r="AA30" s="69">
        <v>0.85848390063086</v>
      </c>
      <c r="AB30" s="69">
        <v>1.4053332162515559</v>
      </c>
      <c r="AC30" s="69"/>
      <c r="AD30" s="69">
        <f t="shared" si="32"/>
        <v>0.91242042957678637</v>
      </c>
      <c r="AE30" s="69">
        <f>'RD T1'!E116</f>
        <v>0.54927824459824059</v>
      </c>
      <c r="AF30" s="69">
        <f t="shared" si="33"/>
        <v>1.4616986741750271</v>
      </c>
      <c r="AH30" t="str">
        <f t="shared" si="34"/>
        <v>81 Process, plant and machine operatives</v>
      </c>
      <c r="AI30" s="69">
        <v>0.25490994860379018</v>
      </c>
      <c r="AJ30" s="69">
        <v>0.25122456178771424</v>
      </c>
      <c r="AK30" s="69">
        <v>0.2327804406659644</v>
      </c>
      <c r="AL30" s="69">
        <v>0.38730644478301379</v>
      </c>
      <c r="AM30" s="69">
        <v>0.57046451307087742</v>
      </c>
      <c r="AN30" s="69"/>
      <c r="AO30" s="69">
        <f t="shared" si="35"/>
        <v>0.33768407240491305</v>
      </c>
      <c r="AP30" s="69">
        <f>'RD T1'!E145</f>
        <v>0.21749081671901585</v>
      </c>
      <c r="AQ30" s="69">
        <f t="shared" si="36"/>
        <v>0.55517488912392887</v>
      </c>
      <c r="AS30" t="str">
        <f t="shared" si="37"/>
        <v>81 Process, plant and machine operatives</v>
      </c>
      <c r="AT30" s="69">
        <v>0.51908849333146201</v>
      </c>
      <c r="AU30" s="69">
        <v>0.50514548484437483</v>
      </c>
      <c r="AV30" s="69">
        <v>0.45635915624926987</v>
      </c>
      <c r="AW30" s="69">
        <v>0.7195194378841745</v>
      </c>
      <c r="AX30" s="69">
        <v>1.0008610343889748</v>
      </c>
      <c r="AY30" s="69"/>
      <c r="AZ30" s="69">
        <f t="shared" si="38"/>
        <v>0.54450187813970485</v>
      </c>
      <c r="BA30" s="69">
        <f>'RD T1'!E174</f>
        <v>0.3996754926170713</v>
      </c>
      <c r="BB30" s="69">
        <f t="shared" si="39"/>
        <v>0.94417737075677621</v>
      </c>
      <c r="BD30" t="str">
        <f t="shared" si="40"/>
        <v>81 Process, plant and machine operatives</v>
      </c>
      <c r="BE30" s="69">
        <v>3.7226601824639172</v>
      </c>
      <c r="BF30" s="69">
        <v>3.656624108118137</v>
      </c>
      <c r="BG30" s="69">
        <v>3.6155430381329006</v>
      </c>
      <c r="BH30" s="69">
        <v>4.5104409509623391</v>
      </c>
      <c r="BI30" s="69">
        <v>5.1541520720769931</v>
      </c>
      <c r="BJ30" s="69"/>
      <c r="BK30" s="69">
        <f t="shared" si="41"/>
        <v>1.5386090339440925</v>
      </c>
      <c r="BL30" s="69">
        <f>'RD T1'!E203</f>
        <v>1.7107213599585023</v>
      </c>
      <c r="BM30" s="69">
        <f t="shared" si="42"/>
        <v>3.2493303939025946</v>
      </c>
      <c r="BO30" t="str">
        <f t="shared" si="43"/>
        <v>81 Process, plant and machine operatives</v>
      </c>
      <c r="BP30" s="69">
        <v>4.9358834761258965</v>
      </c>
      <c r="BQ30" s="69">
        <v>4.7035487504989479</v>
      </c>
      <c r="BR30" s="69">
        <v>4.7277932112720338</v>
      </c>
      <c r="BS30" s="69">
        <v>5.5104762572274169</v>
      </c>
      <c r="BT30" s="69">
        <v>4.9716597740692219</v>
      </c>
      <c r="BU30" s="69"/>
      <c r="BV30" s="69">
        <f t="shared" si="44"/>
        <v>0.2438665627971881</v>
      </c>
      <c r="BW30" s="69">
        <f>'RD T1'!E232</f>
        <v>2.1122286063316054</v>
      </c>
      <c r="BX30" s="69">
        <f t="shared" si="45"/>
        <v>2.3560951691287935</v>
      </c>
      <c r="BZ30" t="str">
        <f t="shared" si="46"/>
        <v>81 Process, plant and machine operatives</v>
      </c>
      <c r="CA30" s="69">
        <v>4.6879450491591355</v>
      </c>
      <c r="CB30" s="69">
        <v>4.0218647412726893</v>
      </c>
      <c r="CC30" s="69">
        <v>3.4228393465805844</v>
      </c>
      <c r="CD30" s="69">
        <v>3.8827510496838658</v>
      </c>
      <c r="CE30" s="69">
        <v>2.0245259598990399</v>
      </c>
      <c r="CF30" s="69"/>
      <c r="CG30" s="69">
        <f t="shared" si="47"/>
        <v>-1.3983133866815445</v>
      </c>
      <c r="CH30" s="69">
        <f>'RD T1'!E261</f>
        <v>1.1362653463238959</v>
      </c>
      <c r="CI30" s="69">
        <f t="shared" si="48"/>
        <v>-0.26204804035764862</v>
      </c>
      <c r="CK30" t="str">
        <f t="shared" si="49"/>
        <v>81 Process, plant and machine operatives</v>
      </c>
      <c r="CL30" s="69">
        <v>2.3904609432359751</v>
      </c>
      <c r="CM30" s="69">
        <v>2.0006628147662093</v>
      </c>
      <c r="CN30" s="69">
        <v>1.5241237249445878</v>
      </c>
      <c r="CO30" s="69">
        <v>0.93498562546246711</v>
      </c>
      <c r="CP30" s="69">
        <v>0.28934677438817158</v>
      </c>
      <c r="CQ30" s="69"/>
      <c r="CR30" s="69">
        <f t="shared" si="50"/>
        <v>-1.2347769505564163</v>
      </c>
      <c r="CS30" s="69">
        <f>'RD T1'!E290</f>
        <v>0.21548497061505575</v>
      </c>
      <c r="CT30" s="69">
        <f t="shared" si="51"/>
        <v>-1.0192919799413607</v>
      </c>
    </row>
    <row r="31" spans="1:98" x14ac:dyDescent="0.2">
      <c r="A31" s="10" t="str">
        <f>name!D27</f>
        <v>82 Transport and mobile machine drivers and operatives</v>
      </c>
      <c r="B31" s="69">
        <v>3.0145396046917367E-2</v>
      </c>
      <c r="C31" s="69">
        <v>3.0278845674407494E-2</v>
      </c>
      <c r="D31" s="69">
        <v>2.6203872755733448E-2</v>
      </c>
      <c r="E31" s="69">
        <v>4.8108911627469872E-2</v>
      </c>
      <c r="F31" s="69">
        <v>7.4231810187685876E-2</v>
      </c>
      <c r="G31" s="11"/>
      <c r="H31" s="69">
        <f t="shared" si="26"/>
        <v>4.8027937431952425E-2</v>
      </c>
      <c r="I31" s="69">
        <f>'RD T1'!E59</f>
        <v>4.0370701683441007E-2</v>
      </c>
      <c r="J31" s="69">
        <f t="shared" si="27"/>
        <v>8.8398639115393432E-2</v>
      </c>
      <c r="L31" t="str">
        <f t="shared" si="28"/>
        <v>82 Transport and mobile machine drivers and operatives</v>
      </c>
      <c r="M31" s="69">
        <v>0.20984154575537453</v>
      </c>
      <c r="N31" s="69">
        <v>0.22488336168497822</v>
      </c>
      <c r="O31" s="69">
        <v>0.18806196614969165</v>
      </c>
      <c r="P31" s="69">
        <v>0.30107046035240242</v>
      </c>
      <c r="Q31" s="69">
        <v>0.45333965741802085</v>
      </c>
      <c r="R31" s="11"/>
      <c r="S31" s="69">
        <f t="shared" si="29"/>
        <v>0.26527769126832923</v>
      </c>
      <c r="T31" s="69">
        <f>'RD T1'!E88</f>
        <v>0.24044256512411516</v>
      </c>
      <c r="U31" s="69">
        <f t="shared" si="30"/>
        <v>0.50572025639244433</v>
      </c>
      <c r="W31" t="str">
        <f t="shared" si="31"/>
        <v>82 Transport and mobile machine drivers and operatives</v>
      </c>
      <c r="X31" s="69">
        <v>0.70812751636753712</v>
      </c>
      <c r="Y31" s="69">
        <v>0.74248448390330235</v>
      </c>
      <c r="Z31" s="69">
        <v>0.75366207227082627</v>
      </c>
      <c r="AA31" s="69">
        <v>0.97581312371320872</v>
      </c>
      <c r="AB31" s="69">
        <v>1.4421730303852907</v>
      </c>
      <c r="AC31" s="69"/>
      <c r="AD31" s="69">
        <f t="shared" si="32"/>
        <v>0.68851095811446439</v>
      </c>
      <c r="AE31" s="69">
        <f>'RD T1'!E117</f>
        <v>0.79053402389253846</v>
      </c>
      <c r="AF31" s="69">
        <f t="shared" si="33"/>
        <v>1.4790449820070029</v>
      </c>
      <c r="AH31" t="str">
        <f t="shared" si="34"/>
        <v>82 Transport and mobile machine drivers and operatives</v>
      </c>
      <c r="AI31" s="69">
        <v>0.2908460497513401</v>
      </c>
      <c r="AJ31" s="69">
        <v>0.30194894681533596</v>
      </c>
      <c r="AK31" s="69">
        <v>0.29941442250940048</v>
      </c>
      <c r="AL31" s="69">
        <v>0.38826906997559901</v>
      </c>
      <c r="AM31" s="69">
        <v>0.50407052551552589</v>
      </c>
      <c r="AN31" s="69"/>
      <c r="AO31" s="69">
        <f t="shared" si="35"/>
        <v>0.20465610300612541</v>
      </c>
      <c r="AP31" s="69">
        <f>'RD T1'!E146</f>
        <v>0.2838159956324896</v>
      </c>
      <c r="AQ31" s="69">
        <f t="shared" si="36"/>
        <v>0.48847209863861502</v>
      </c>
      <c r="AS31" t="str">
        <f t="shared" si="37"/>
        <v>82 Transport and mobile machine drivers and operatives</v>
      </c>
      <c r="AT31" s="69">
        <v>0.51390844909669386</v>
      </c>
      <c r="AU31" s="69">
        <v>0.51278119922538479</v>
      </c>
      <c r="AV31" s="69">
        <v>0.50049995857539176</v>
      </c>
      <c r="AW31" s="69">
        <v>0.66992524362231409</v>
      </c>
      <c r="AX31" s="69">
        <v>0.89038694468002022</v>
      </c>
      <c r="AY31" s="69"/>
      <c r="AZ31" s="69">
        <f t="shared" si="38"/>
        <v>0.38988698610462846</v>
      </c>
      <c r="BA31" s="69">
        <f>'RD T1'!E175</f>
        <v>0.52038930924507598</v>
      </c>
      <c r="BB31" s="69">
        <f t="shared" si="39"/>
        <v>0.91027629534970445</v>
      </c>
      <c r="BD31" t="str">
        <f t="shared" si="40"/>
        <v>82 Transport and mobile machine drivers and operatives</v>
      </c>
      <c r="BE31" s="69">
        <v>3.3869968995881417</v>
      </c>
      <c r="BF31" s="69">
        <v>3.2979506638890816</v>
      </c>
      <c r="BG31" s="69">
        <v>3.2718947744058648</v>
      </c>
      <c r="BH31" s="69">
        <v>3.4429336817599498</v>
      </c>
      <c r="BI31" s="69">
        <v>3.9118591576224748</v>
      </c>
      <c r="BJ31" s="69"/>
      <c r="BK31" s="69">
        <f t="shared" si="41"/>
        <v>0.63996438321660998</v>
      </c>
      <c r="BL31" s="69">
        <f>'RD T1'!E204</f>
        <v>1.7817334925554502</v>
      </c>
      <c r="BM31" s="69">
        <f t="shared" si="42"/>
        <v>2.4216978757720602</v>
      </c>
      <c r="BO31" t="str">
        <f t="shared" si="43"/>
        <v>82 Transport and mobile machine drivers and operatives</v>
      </c>
      <c r="BP31" s="69">
        <v>4.8467754714370619</v>
      </c>
      <c r="BQ31" s="69">
        <v>4.2994630612968203</v>
      </c>
      <c r="BR31" s="69">
        <v>4.2013722455836575</v>
      </c>
      <c r="BS31" s="69">
        <v>4.2375329818852165</v>
      </c>
      <c r="BT31" s="69">
        <v>3.9413898389599398</v>
      </c>
      <c r="BU31" s="69"/>
      <c r="BV31" s="69">
        <f t="shared" si="44"/>
        <v>-0.25998240662371774</v>
      </c>
      <c r="BW31" s="69">
        <f>'RD T1'!E233</f>
        <v>2.187252767560786</v>
      </c>
      <c r="BX31" s="69">
        <f t="shared" si="45"/>
        <v>1.9272703609370683</v>
      </c>
      <c r="BZ31" t="str">
        <f t="shared" si="46"/>
        <v>82 Transport and mobile machine drivers and operatives</v>
      </c>
      <c r="CA31" s="69">
        <v>5.3874922164233068</v>
      </c>
      <c r="CB31" s="69">
        <v>4.1563723237392827</v>
      </c>
      <c r="CC31" s="69">
        <v>3.7947969782166728</v>
      </c>
      <c r="CD31" s="69">
        <v>3.8159469338806211</v>
      </c>
      <c r="CE31" s="69">
        <v>2.9740488716049076</v>
      </c>
      <c r="CF31" s="69"/>
      <c r="CG31" s="69">
        <f t="shared" si="47"/>
        <v>-0.82074810661176523</v>
      </c>
      <c r="CH31" s="69">
        <f>'RD T1'!E262</f>
        <v>1.6070015382886758</v>
      </c>
      <c r="CI31" s="69">
        <f t="shared" si="48"/>
        <v>0.78625343167691053</v>
      </c>
      <c r="CK31" t="str">
        <f t="shared" si="49"/>
        <v>82 Transport and mobile machine drivers and operatives</v>
      </c>
      <c r="CL31" s="69">
        <v>2.1952800861623682</v>
      </c>
      <c r="CM31" s="69">
        <v>2.1716009428312022</v>
      </c>
      <c r="CN31" s="69">
        <v>1.7886837980681514</v>
      </c>
      <c r="CO31" s="69">
        <v>1.6596858068355491</v>
      </c>
      <c r="CP31" s="69">
        <v>0.91487528856271516</v>
      </c>
      <c r="CQ31" s="69"/>
      <c r="CR31" s="69">
        <f t="shared" si="50"/>
        <v>-0.8738085095054362</v>
      </c>
      <c r="CS31" s="69">
        <f>'RD T1'!E291</f>
        <v>0.608247900106619</v>
      </c>
      <c r="CT31" s="69">
        <f t="shared" si="51"/>
        <v>-0.2655606093988172</v>
      </c>
    </row>
    <row r="32" spans="1:98" x14ac:dyDescent="0.2">
      <c r="A32" s="10" t="str">
        <f>name!D28</f>
        <v>91 Elementary trades and related occupations</v>
      </c>
      <c r="B32" s="69">
        <v>3.8789311157091635E-4</v>
      </c>
      <c r="C32" s="69">
        <v>3.8731488497184134E-4</v>
      </c>
      <c r="D32" s="69">
        <v>3.0673782338401935E-4</v>
      </c>
      <c r="E32" s="69">
        <v>4.2853223486094923E-4</v>
      </c>
      <c r="F32" s="69">
        <v>7.25084844194678E-4</v>
      </c>
      <c r="G32" s="11"/>
      <c r="H32" s="69">
        <f t="shared" si="26"/>
        <v>4.1834702081065865E-4</v>
      </c>
      <c r="I32" s="69">
        <f>'RD T1'!E60</f>
        <v>3.5396654450487055E-4</v>
      </c>
      <c r="J32" s="69">
        <f t="shared" si="27"/>
        <v>7.7231356531552915E-4</v>
      </c>
      <c r="L32" t="str">
        <f t="shared" si="28"/>
        <v>91 Elementary trades and related occupations</v>
      </c>
      <c r="M32" s="69">
        <v>0.12197443221335287</v>
      </c>
      <c r="N32" s="69">
        <v>0.11327141032631415</v>
      </c>
      <c r="O32" s="69">
        <v>7.2756919451236635E-2</v>
      </c>
      <c r="P32" s="69">
        <v>0.10357129262474202</v>
      </c>
      <c r="Q32" s="69">
        <v>0.16348617007334501</v>
      </c>
      <c r="R32" s="11"/>
      <c r="S32" s="69">
        <f t="shared" si="29"/>
        <v>9.0729250622108376E-2</v>
      </c>
      <c r="T32" s="69">
        <f>'RD T1'!E89</f>
        <v>7.1060216454740061E-2</v>
      </c>
      <c r="U32" s="69">
        <f t="shared" si="30"/>
        <v>0.16178946707684844</v>
      </c>
      <c r="W32" t="str">
        <f t="shared" si="31"/>
        <v>91 Elementary trades and related occupations</v>
      </c>
      <c r="X32" s="69">
        <v>0.42370628223898998</v>
      </c>
      <c r="Y32" s="69">
        <v>0.38400739758765279</v>
      </c>
      <c r="Z32" s="69">
        <v>0.32196607916711301</v>
      </c>
      <c r="AA32" s="69">
        <v>0.33438751440009107</v>
      </c>
      <c r="AB32" s="69">
        <v>0.40640076542555154</v>
      </c>
      <c r="AC32" s="69"/>
      <c r="AD32" s="69">
        <f t="shared" si="32"/>
        <v>8.4434686258438529E-2</v>
      </c>
      <c r="AE32" s="69">
        <f>'RD T1'!E118</f>
        <v>0.2272451131768666</v>
      </c>
      <c r="AF32" s="69">
        <f t="shared" si="33"/>
        <v>0.3116797994353051</v>
      </c>
      <c r="AH32" t="str">
        <f t="shared" si="34"/>
        <v>91 Elementary trades and related occupations</v>
      </c>
      <c r="AI32" s="69">
        <v>0.23543043814924272</v>
      </c>
      <c r="AJ32" s="69">
        <v>0.22382269268843152</v>
      </c>
      <c r="AK32" s="69">
        <v>0.18516107141935481</v>
      </c>
      <c r="AL32" s="69">
        <v>0.19164096800859642</v>
      </c>
      <c r="AM32" s="69">
        <v>0.25208868167215032</v>
      </c>
      <c r="AN32" s="69"/>
      <c r="AO32" s="69">
        <f t="shared" si="35"/>
        <v>6.6927610252795505E-2</v>
      </c>
      <c r="AP32" s="69">
        <f>'RD T1'!E147</f>
        <v>0.1338307330325178</v>
      </c>
      <c r="AQ32" s="69">
        <f t="shared" si="36"/>
        <v>0.20075834328531331</v>
      </c>
      <c r="AS32" t="str">
        <f t="shared" si="37"/>
        <v>91 Elementary trades and related occupations</v>
      </c>
      <c r="AT32" s="69">
        <v>0.29622151185935897</v>
      </c>
      <c r="AU32" s="69">
        <v>0.25627157398751083</v>
      </c>
      <c r="AV32" s="69">
        <v>0.23974907912761653</v>
      </c>
      <c r="AW32" s="69">
        <v>0.24594633096711885</v>
      </c>
      <c r="AX32" s="69">
        <v>0.29987162788015126</v>
      </c>
      <c r="AY32" s="69"/>
      <c r="AZ32" s="69">
        <f t="shared" si="38"/>
        <v>6.0122548752534727E-2</v>
      </c>
      <c r="BA32" s="69">
        <f>'RD T1'!E176</f>
        <v>0.13925406946818808</v>
      </c>
      <c r="BB32" s="69">
        <f t="shared" si="39"/>
        <v>0.19937661822072281</v>
      </c>
      <c r="BD32" t="str">
        <f t="shared" si="40"/>
        <v>91 Elementary trades and related occupations</v>
      </c>
      <c r="BE32" s="69">
        <v>1.6814767863680244</v>
      </c>
      <c r="BF32" s="69">
        <v>1.4184779428152285</v>
      </c>
      <c r="BG32" s="69">
        <v>1.4010767232745569</v>
      </c>
      <c r="BH32" s="69">
        <v>1.2202716334429418</v>
      </c>
      <c r="BI32" s="69">
        <v>1.4564913721495425</v>
      </c>
      <c r="BJ32" s="69"/>
      <c r="BK32" s="69">
        <f t="shared" si="41"/>
        <v>5.5414648874985595E-2</v>
      </c>
      <c r="BL32" s="69">
        <f>'RD T1'!E205</f>
        <v>0.50895256099917385</v>
      </c>
      <c r="BM32" s="69">
        <f t="shared" si="42"/>
        <v>0.56436720987415945</v>
      </c>
      <c r="BO32" t="str">
        <f t="shared" si="43"/>
        <v>91 Elementary trades and related occupations</v>
      </c>
      <c r="BP32" s="69">
        <v>2.6158781582437451</v>
      </c>
      <c r="BQ32" s="69">
        <v>2.0660267515447139</v>
      </c>
      <c r="BR32" s="69">
        <v>2.0768686821906712</v>
      </c>
      <c r="BS32" s="69">
        <v>1.5821067095377768</v>
      </c>
      <c r="BT32" s="69">
        <v>1.3814608883728454</v>
      </c>
      <c r="BU32" s="69"/>
      <c r="BV32" s="69">
        <f t="shared" si="44"/>
        <v>-0.6954077938178258</v>
      </c>
      <c r="BW32" s="69">
        <f>'RD T1'!E234</f>
        <v>0.59611519905130939</v>
      </c>
      <c r="BX32" s="69">
        <f t="shared" si="45"/>
        <v>-9.9292594766516418E-2</v>
      </c>
      <c r="BZ32" t="str">
        <f t="shared" si="46"/>
        <v>91 Elementary trades and related occupations</v>
      </c>
      <c r="CA32" s="69">
        <v>3.5409882657880662</v>
      </c>
      <c r="CB32" s="69">
        <v>2.8141546674143387</v>
      </c>
      <c r="CC32" s="69">
        <v>2.4444946897507505</v>
      </c>
      <c r="CD32" s="69">
        <v>1.9554395177775326</v>
      </c>
      <c r="CE32" s="69">
        <v>1.483716238066723</v>
      </c>
      <c r="CF32" s="69"/>
      <c r="CG32" s="69">
        <f t="shared" si="47"/>
        <v>-0.96077845168402742</v>
      </c>
      <c r="CH32" s="69">
        <f>'RD T1'!E263</f>
        <v>0.69989976132520793</v>
      </c>
      <c r="CI32" s="69">
        <f t="shared" si="48"/>
        <v>-0.2608786903588195</v>
      </c>
      <c r="CK32" t="str">
        <f t="shared" si="49"/>
        <v>91 Elementary trades and related occupations</v>
      </c>
      <c r="CL32" s="69">
        <v>1.7608389097208204</v>
      </c>
      <c r="CM32" s="69">
        <v>1.4148865296074484</v>
      </c>
      <c r="CN32" s="69">
        <v>1.0920382276615319</v>
      </c>
      <c r="CO32" s="69">
        <v>0.76266260963143573</v>
      </c>
      <c r="CP32" s="69">
        <v>0.43679021598064827</v>
      </c>
      <c r="CQ32" s="69"/>
      <c r="CR32" s="69">
        <f t="shared" si="50"/>
        <v>-0.65524801168088365</v>
      </c>
      <c r="CS32" s="69">
        <f>'RD T1'!E292</f>
        <v>0.21960813342916014</v>
      </c>
      <c r="CT32" s="69">
        <f t="shared" si="51"/>
        <v>-0.43563987825172351</v>
      </c>
    </row>
    <row r="33" spans="1:98" x14ac:dyDescent="0.2">
      <c r="A33" s="10" t="str">
        <f>name!D29</f>
        <v>92 Elementary administration and service occupations</v>
      </c>
      <c r="B33" s="69">
        <v>2.5673267081281079E-2</v>
      </c>
      <c r="C33" s="69">
        <v>3.0019768039426267E-2</v>
      </c>
      <c r="D33" s="69">
        <v>2.4375166723250439E-2</v>
      </c>
      <c r="E33" s="69">
        <v>4.1760037922771366E-2</v>
      </c>
      <c r="F33" s="69">
        <v>6.4382061096721954E-2</v>
      </c>
      <c r="G33" s="11"/>
      <c r="H33" s="69">
        <f t="shared" ref="H33" si="52">F33-D33</f>
        <v>4.0006894373471519E-2</v>
      </c>
      <c r="I33" s="69">
        <f>'RD T1'!E61</f>
        <v>2.9849164638340892E-2</v>
      </c>
      <c r="J33" s="69">
        <f t="shared" ref="J33" si="53">SUM(H33:I33)</f>
        <v>6.985605901181241E-2</v>
      </c>
      <c r="L33" t="str">
        <f t="shared" ref="L33" si="54">A33</f>
        <v>92 Elementary administration and service occupations</v>
      </c>
      <c r="M33" s="69">
        <v>0.82235516421803501</v>
      </c>
      <c r="N33" s="69">
        <v>0.89987830640882616</v>
      </c>
      <c r="O33" s="69">
        <v>0.74447876596585205</v>
      </c>
      <c r="P33" s="69">
        <v>1.2592391879196445</v>
      </c>
      <c r="Q33" s="69">
        <v>1.9389525689327978</v>
      </c>
      <c r="R33" s="11"/>
      <c r="S33" s="69">
        <f t="shared" ref="S33" si="55">Q33-O33</f>
        <v>1.1944738029669457</v>
      </c>
      <c r="T33" s="69">
        <f>'RD T1'!E90</f>
        <v>0.88303883263133731</v>
      </c>
      <c r="U33" s="69">
        <f t="shared" ref="U33" si="56">SUM(S33:T33)</f>
        <v>2.0775126355982829</v>
      </c>
      <c r="W33" t="str">
        <f t="shared" ref="W33" si="57">A33</f>
        <v>92 Elementary administration and service occupations</v>
      </c>
      <c r="X33" s="69">
        <v>3.200559496079701</v>
      </c>
      <c r="Y33" s="69">
        <v>3.3732620339186732</v>
      </c>
      <c r="Z33" s="69">
        <v>3.1294989019783479</v>
      </c>
      <c r="AA33" s="69">
        <v>4.1388929239448755</v>
      </c>
      <c r="AB33" s="69">
        <v>5.3639702454054978</v>
      </c>
      <c r="AC33" s="69"/>
      <c r="AD33" s="69">
        <f t="shared" ref="AD33" si="58">AB33-Z33</f>
        <v>2.2344713434271499</v>
      </c>
      <c r="AE33" s="69">
        <f>'RD T1'!E119</f>
        <v>2.8652389784887209</v>
      </c>
      <c r="AF33" s="69">
        <f t="shared" ref="AF33" si="59">SUM(AD33:AE33)</f>
        <v>5.0997103219158708</v>
      </c>
      <c r="AH33" t="str">
        <f t="shared" ref="AH33" si="60">L33</f>
        <v>92 Elementary administration and service occupations</v>
      </c>
      <c r="AI33" s="69">
        <v>1.4349852385886745</v>
      </c>
      <c r="AJ33" s="69">
        <v>1.5369399531991113</v>
      </c>
      <c r="AK33" s="69">
        <v>1.4491625801327603</v>
      </c>
      <c r="AL33" s="69">
        <v>1.8924902405022073</v>
      </c>
      <c r="AM33" s="69">
        <v>2.5529130924224281</v>
      </c>
      <c r="AN33" s="69"/>
      <c r="AO33" s="69">
        <f t="shared" ref="AO33" si="61">AM33-AK33</f>
        <v>1.1037505122896678</v>
      </c>
      <c r="AP33" s="69">
        <f>'RD T1'!E148</f>
        <v>1.2868724615025462</v>
      </c>
      <c r="AQ33" s="69">
        <f t="shared" ref="AQ33" si="62">SUM(AO33:AP33)</f>
        <v>2.390622973792214</v>
      </c>
      <c r="AS33" t="str">
        <f t="shared" ref="AS33" si="63">W33</f>
        <v>92 Elementary administration and service occupations</v>
      </c>
      <c r="AT33" s="69">
        <v>1.4315574478895119</v>
      </c>
      <c r="AU33" s="69">
        <v>1.4420881659830591</v>
      </c>
      <c r="AV33" s="69">
        <v>1.3785944435130839</v>
      </c>
      <c r="AW33" s="69">
        <v>1.7586840710860281</v>
      </c>
      <c r="AX33" s="69">
        <v>2.3018431277034108</v>
      </c>
      <c r="AY33" s="69"/>
      <c r="AZ33" s="69">
        <f t="shared" ref="AZ33" si="64">AX33-AV33</f>
        <v>0.92324868419032691</v>
      </c>
      <c r="BA33" s="69">
        <f>'RD T1'!E177</f>
        <v>1.1515746960955602</v>
      </c>
      <c r="BB33" s="69">
        <f t="shared" ref="BB33" si="65">SUM(AZ33:BA33)</f>
        <v>2.0748233802858871</v>
      </c>
      <c r="BD33" t="str">
        <f t="shared" ref="BD33" si="66">AH33</f>
        <v>92 Elementary administration and service occupations</v>
      </c>
      <c r="BE33" s="69">
        <v>9.7037131044049421</v>
      </c>
      <c r="BF33" s="69">
        <v>8.6509416632421825</v>
      </c>
      <c r="BG33" s="69">
        <v>8.5712217608334313</v>
      </c>
      <c r="BH33" s="69">
        <v>8.6708226860417366</v>
      </c>
      <c r="BI33" s="69">
        <v>9.4592170693036159</v>
      </c>
      <c r="BJ33" s="69"/>
      <c r="BK33" s="69">
        <f t="shared" ref="BK33" si="67">BI33-BG33</f>
        <v>0.8879953084701846</v>
      </c>
      <c r="BL33" s="69">
        <f>'RD T1'!E206</f>
        <v>4.327404649199913</v>
      </c>
      <c r="BM33" s="69">
        <f t="shared" ref="BM33" si="68">SUM(BK33:BL33)</f>
        <v>5.2153999576700976</v>
      </c>
      <c r="BO33" t="str">
        <f t="shared" ref="BO33" si="69">AS33</f>
        <v>92 Elementary administration and service occupations</v>
      </c>
      <c r="BP33" s="69">
        <v>14.12209087568449</v>
      </c>
      <c r="BQ33" s="69">
        <v>12.812265900309844</v>
      </c>
      <c r="BR33" s="69">
        <v>12.894505143144031</v>
      </c>
      <c r="BS33" s="69">
        <v>11.965949561890021</v>
      </c>
      <c r="BT33" s="69">
        <v>10.028872051515469</v>
      </c>
      <c r="BU33" s="69"/>
      <c r="BV33" s="69">
        <f t="shared" ref="BV33" si="70">BT33-BR33</f>
        <v>-2.8656330916285615</v>
      </c>
      <c r="BW33" s="69">
        <f>'RD T1'!E235</f>
        <v>5.4791285631749131</v>
      </c>
      <c r="BX33" s="69">
        <f t="shared" ref="BX33" si="71">SUM(BV33:BW33)</f>
        <v>2.6134954715463516</v>
      </c>
      <c r="BZ33" t="str">
        <f t="shared" ref="BZ33" si="72">BD33</f>
        <v>92 Elementary administration and service occupations</v>
      </c>
      <c r="CA33" s="69">
        <v>13.397236752490249</v>
      </c>
      <c r="CB33" s="69">
        <v>11.827228055099072</v>
      </c>
      <c r="CC33" s="69">
        <v>10.09449184508699</v>
      </c>
      <c r="CD33" s="69">
        <v>9.7484827574021669</v>
      </c>
      <c r="CE33" s="69">
        <v>6.5622361711042139</v>
      </c>
      <c r="CF33" s="69"/>
      <c r="CG33" s="69">
        <f t="shared" ref="CG33" si="73">CE33-CC33</f>
        <v>-3.5322556739827764</v>
      </c>
      <c r="CH33" s="69">
        <f>'RD T1'!E264</f>
        <v>3.3619979230473795</v>
      </c>
      <c r="CI33" s="69">
        <f t="shared" ref="CI33" si="74">SUM(CG33:CH33)</f>
        <v>-0.17025775093539686</v>
      </c>
      <c r="CK33" t="str">
        <f t="shared" ref="CK33" si="75">BO33</f>
        <v>92 Elementary administration and service occupations</v>
      </c>
      <c r="CL33" s="69">
        <v>7.3089949966884697</v>
      </c>
      <c r="CM33" s="69">
        <v>5.7278334921111558</v>
      </c>
      <c r="CN33" s="69">
        <v>4.1346410108353897</v>
      </c>
      <c r="CO33" s="69">
        <v>3.1497536560815305</v>
      </c>
      <c r="CP33" s="69">
        <v>1.7931521542821187</v>
      </c>
      <c r="CQ33" s="69"/>
      <c r="CR33" s="69">
        <f t="shared" ref="CR33" si="76">CP33-CN33</f>
        <v>-2.341488856553271</v>
      </c>
      <c r="CS33" s="69">
        <f>'RD T1'!E293</f>
        <v>0.83329807306923209</v>
      </c>
      <c r="CT33" s="69">
        <f t="shared" ref="CT33" si="77">SUM(CR33:CS33)</f>
        <v>-1.5081907834840389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5.0797710310625943</v>
      </c>
      <c r="C35" s="67">
        <f t="shared" ref="C35:F35" si="78">SUM(C8:C33)</f>
        <v>5.8230734067283878</v>
      </c>
      <c r="D35" s="67">
        <f t="shared" si="78"/>
        <v>5.5691756280762759</v>
      </c>
      <c r="E35" s="67">
        <f t="shared" si="78"/>
        <v>7.5426754397477218</v>
      </c>
      <c r="F35" s="67">
        <f t="shared" si="78"/>
        <v>10.20716287476856</v>
      </c>
      <c r="G35" s="11"/>
      <c r="H35" s="67">
        <f>F35-D35</f>
        <v>4.6379872466922842</v>
      </c>
      <c r="I35" s="67">
        <f>SUM(I8:I33)</f>
        <v>4.2826204595634865</v>
      </c>
      <c r="J35" s="67">
        <f>SUM(H35:I35)</f>
        <v>8.9206077062557707</v>
      </c>
      <c r="L35" s="24" t="str">
        <f>A35</f>
        <v>All occupations</v>
      </c>
      <c r="M35" s="67">
        <f>SUM(M8:M33)</f>
        <v>34.243291609620968</v>
      </c>
      <c r="N35" s="67">
        <f t="shared" ref="N35:Q35" si="79">SUM(N8:N33)</f>
        <v>40.761270062383979</v>
      </c>
      <c r="O35" s="67">
        <f t="shared" si="79"/>
        <v>38.985644824403501</v>
      </c>
      <c r="P35" s="67">
        <f t="shared" si="79"/>
        <v>53.39906830058387</v>
      </c>
      <c r="Q35" s="67">
        <f t="shared" si="79"/>
        <v>73.169545474896722</v>
      </c>
      <c r="R35" s="11"/>
      <c r="S35" s="67">
        <f t="shared" si="29"/>
        <v>34.183900650493221</v>
      </c>
      <c r="T35" s="67">
        <f>SUM(T8:T33)</f>
        <v>32.024909892986038</v>
      </c>
      <c r="U35" s="67">
        <f>SUM(S35:T35)</f>
        <v>66.20881054347926</v>
      </c>
      <c r="W35" s="24" t="str">
        <f>A35</f>
        <v>All occupations</v>
      </c>
      <c r="X35" s="67">
        <f>SUM(X8:X33)</f>
        <v>72.616552329462479</v>
      </c>
      <c r="Y35" s="67">
        <f t="shared" ref="Y35:AB35" si="80">SUM(Y8:Y33)</f>
        <v>77.470219037657444</v>
      </c>
      <c r="Z35" s="67">
        <f t="shared" si="80"/>
        <v>79.175420964125522</v>
      </c>
      <c r="AA35" s="67">
        <f t="shared" si="80"/>
        <v>88.93269411974947</v>
      </c>
      <c r="AB35" s="67">
        <f t="shared" si="80"/>
        <v>105.17334230010134</v>
      </c>
      <c r="AC35" s="69"/>
      <c r="AD35" s="67">
        <f t="shared" ref="AD35" si="81">AB35-Z35</f>
        <v>25.997921335975818</v>
      </c>
      <c r="AE35" s="67">
        <f>SUM(AE8:AE33)</f>
        <v>51.620301119686495</v>
      </c>
      <c r="AF35" s="67">
        <f>SUM(AD35:AE35)</f>
        <v>77.618222455662305</v>
      </c>
      <c r="AH35" s="24" t="str">
        <f>L35</f>
        <v>All occupations</v>
      </c>
      <c r="AI35" s="67">
        <f>SUM(AI8:AI33)</f>
        <v>23.637730827340071</v>
      </c>
      <c r="AJ35" s="67">
        <f t="shared" ref="AJ35:AM35" si="82">SUM(AJ8:AJ33)</f>
        <v>22.429851975075213</v>
      </c>
      <c r="AK35" s="67">
        <f t="shared" si="82"/>
        <v>21.925537568723925</v>
      </c>
      <c r="AL35" s="67">
        <f t="shared" si="82"/>
        <v>23.264162885815708</v>
      </c>
      <c r="AM35" s="67">
        <f t="shared" si="82"/>
        <v>26.196425962999104</v>
      </c>
      <c r="AN35" s="69"/>
      <c r="AO35" s="67">
        <f t="shared" ref="AO35" si="83">AM35-AK35</f>
        <v>4.270888394275179</v>
      </c>
      <c r="AP35" s="67">
        <f>SUM(AP8:AP33)</f>
        <v>13.126887290509249</v>
      </c>
      <c r="AQ35" s="67">
        <f>SUM(AO35:AP35)</f>
        <v>17.397775684784428</v>
      </c>
      <c r="AS35" s="24" t="str">
        <f>W35</f>
        <v>All occupations</v>
      </c>
      <c r="AT35" s="67">
        <f>SUM(AT8:AT33)</f>
        <v>21.266256191749839</v>
      </c>
      <c r="AU35" s="67">
        <f t="shared" ref="AU35:AX35" si="84">SUM(AU8:AU33)</f>
        <v>21.910656567737</v>
      </c>
      <c r="AV35" s="67">
        <f t="shared" si="84"/>
        <v>21.989939899838408</v>
      </c>
      <c r="AW35" s="67">
        <f t="shared" si="84"/>
        <v>24.52976000575616</v>
      </c>
      <c r="AX35" s="67">
        <f t="shared" si="84"/>
        <v>28.997365236792493</v>
      </c>
      <c r="AY35" s="69"/>
      <c r="AZ35" s="67">
        <f t="shared" ref="AZ35" si="85">AX35-AV35</f>
        <v>7.0074253369540855</v>
      </c>
      <c r="BA35" s="67">
        <f>SUM(BA8:BA33)</f>
        <v>13.696838974500622</v>
      </c>
      <c r="BB35" s="67">
        <f>SUM(AZ35:BA35)</f>
        <v>20.704264311454708</v>
      </c>
      <c r="BD35" s="24" t="str">
        <f>AH35</f>
        <v>All occupations</v>
      </c>
      <c r="BE35" s="67">
        <f>SUM(BE8:BE33)</f>
        <v>97.924864451400495</v>
      </c>
      <c r="BF35" s="67">
        <f t="shared" ref="BF35:BI35" si="86">SUM(BF8:BF33)</f>
        <v>96.89081126832356</v>
      </c>
      <c r="BG35" s="67">
        <f t="shared" si="86"/>
        <v>104.00697613535465</v>
      </c>
      <c r="BH35" s="67">
        <f t="shared" si="86"/>
        <v>100.94318174896061</v>
      </c>
      <c r="BI35" s="67">
        <f t="shared" si="86"/>
        <v>108.4364189669836</v>
      </c>
      <c r="BJ35" s="69"/>
      <c r="BK35" s="67">
        <f t="shared" ref="BK35" si="87">BI35-BG35</f>
        <v>4.4294428316289469</v>
      </c>
      <c r="BL35" s="67">
        <f>SUM(BL8:BL33)</f>
        <v>46.699143346222094</v>
      </c>
      <c r="BM35" s="67">
        <f>SUM(BK35:BL35)</f>
        <v>51.128586177851041</v>
      </c>
      <c r="BO35" s="24" t="str">
        <f>AS35</f>
        <v>All occupations</v>
      </c>
      <c r="BP35" s="67">
        <f>SUM(BP8:BP33)</f>
        <v>97.458220652723824</v>
      </c>
      <c r="BQ35" s="67">
        <f t="shared" ref="BQ35:BT35" si="88">SUM(BQ8:BQ33)</f>
        <v>88.760617494144682</v>
      </c>
      <c r="BR35" s="67">
        <f t="shared" si="88"/>
        <v>95.140360696581823</v>
      </c>
      <c r="BS35" s="67">
        <f t="shared" si="88"/>
        <v>82.5517629771239</v>
      </c>
      <c r="BT35" s="67">
        <f t="shared" si="88"/>
        <v>66.602843944909097</v>
      </c>
      <c r="BU35" s="69"/>
      <c r="BV35" s="67">
        <f t="shared" ref="BV35" si="89">BT35-BR35</f>
        <v>-28.537516751672726</v>
      </c>
      <c r="BW35" s="67">
        <f>SUM(BW8:BW33)</f>
        <v>35.465198652033507</v>
      </c>
      <c r="BX35" s="67">
        <f>SUM(BV35:BW35)</f>
        <v>6.9276819003607812</v>
      </c>
      <c r="BZ35" s="24" t="str">
        <f>BD35</f>
        <v>All occupations</v>
      </c>
      <c r="CA35" s="67">
        <f>SUM(CA8:CA33)</f>
        <v>71.738778289108424</v>
      </c>
      <c r="CB35" s="67">
        <f t="shared" ref="CB35:CE35" si="90">SUM(CB8:CB33)</f>
        <v>62.322240097416547</v>
      </c>
      <c r="CC35" s="67">
        <f t="shared" si="90"/>
        <v>56.047327093284764</v>
      </c>
      <c r="CD35" s="67">
        <f t="shared" si="90"/>
        <v>50.31076712655284</v>
      </c>
      <c r="CE35" s="67">
        <f t="shared" si="90"/>
        <v>32.992034062840936</v>
      </c>
      <c r="CF35" s="69"/>
      <c r="CG35" s="67">
        <f t="shared" ref="CG35" si="91">CE35-CC35</f>
        <v>-23.055293030443828</v>
      </c>
      <c r="CH35" s="67">
        <f>SUM(CH8:CH33)</f>
        <v>16.931916212682776</v>
      </c>
      <c r="CI35" s="67">
        <f>SUM(CG35:CH35)</f>
        <v>-6.1233768177610521</v>
      </c>
      <c r="CK35" s="24" t="str">
        <f>BO35</f>
        <v>All occupations</v>
      </c>
      <c r="CL35" s="67">
        <f>SUM(CL8:CL33)</f>
        <v>28.494534617531297</v>
      </c>
      <c r="CM35" s="67">
        <f t="shared" ref="CM35:CP35" si="92">SUM(CM8:CM33)</f>
        <v>25.537260090533472</v>
      </c>
      <c r="CN35" s="67">
        <f t="shared" si="92"/>
        <v>19.894617189610976</v>
      </c>
      <c r="CO35" s="67">
        <f t="shared" si="92"/>
        <v>16.172927395709831</v>
      </c>
      <c r="CP35" s="67">
        <f t="shared" si="92"/>
        <v>9.9848611757081365</v>
      </c>
      <c r="CQ35" s="69"/>
      <c r="CR35" s="67">
        <f t="shared" ref="CR35" si="93">CP35-CN35</f>
        <v>-9.9097560139028396</v>
      </c>
      <c r="CS35" s="67">
        <f>SUM(CS8:CS33)</f>
        <v>4.9527725474187019</v>
      </c>
      <c r="CT35" s="67">
        <f>SUM(CR35:CS35)</f>
        <v>-4.9569834664841377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York and North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York and North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York and North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York and North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York and North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York and North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York and North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York and North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York and North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5.6396187790569883</v>
      </c>
      <c r="C45" s="18">
        <f t="shared" si="104"/>
        <v>5.9361403240165833</v>
      </c>
      <c r="D45" s="18">
        <f t="shared" si="104"/>
        <v>5.8684425735255275</v>
      </c>
      <c r="E45" s="18">
        <f t="shared" si="104"/>
        <v>5.5747359270246841</v>
      </c>
      <c r="F45" s="18">
        <f t="shared" si="104"/>
        <v>5.6928865619684288</v>
      </c>
      <c r="H45" s="68">
        <f t="shared" ref="H45:H70" si="105">IF(D8&gt;0,(H8/D8)*100,0)</f>
        <v>77.796743346749579</v>
      </c>
      <c r="I45" s="69">
        <f t="shared" ref="I45:I70" si="106">IF(D8&gt;0,I8/D8*100,0)</f>
        <v>81.46518837417193</v>
      </c>
      <c r="J45" s="69">
        <f t="shared" ref="J45:J70" si="107">IF(D8&gt;0,(J8/D8)*100,0)</f>
        <v>159.26193172092152</v>
      </c>
      <c r="L45" t="str">
        <f>A45</f>
        <v>11 Corporate managers and directors</v>
      </c>
      <c r="M45" s="18">
        <f t="shared" ref="M45:Q54" si="108">M8/M$35*100</f>
        <v>7.5177662511321977</v>
      </c>
      <c r="N45" s="18">
        <f t="shared" si="108"/>
        <v>7.8922475135301333</v>
      </c>
      <c r="O45" s="18">
        <f t="shared" si="108"/>
        <v>7.7764937499989637</v>
      </c>
      <c r="P45" s="18">
        <f t="shared" si="108"/>
        <v>7.1981320941113731</v>
      </c>
      <c r="Q45" s="18">
        <f t="shared" si="108"/>
        <v>7.3056258485947545</v>
      </c>
      <c r="S45" s="68">
        <f t="shared" ref="S45:S70" si="109">IF(O8&gt;0,(S8/O8)*100,0)</f>
        <v>76.319048894960289</v>
      </c>
      <c r="T45" s="69">
        <f t="shared" ref="T45:T70" si="110">IF(O8&gt;0,T8/O8*100,0)</f>
        <v>82.716214351269244</v>
      </c>
      <c r="U45" s="69">
        <f t="shared" ref="U45:U70" si="111">IF(O8&gt;0,(U8/O8)*100,0)</f>
        <v>159.03526324622956</v>
      </c>
      <c r="W45" t="str">
        <f>A45</f>
        <v>11 Corporate managers and directors</v>
      </c>
      <c r="X45" s="18">
        <f t="shared" ref="X45:AB54" si="112">X8/X$35*100</f>
        <v>8.6503292170695669</v>
      </c>
      <c r="Y45" s="18">
        <f t="shared" si="112"/>
        <v>9.6256505384812101</v>
      </c>
      <c r="Z45" s="18">
        <f t="shared" si="112"/>
        <v>9.78695820851806</v>
      </c>
      <c r="AA45" s="18">
        <f t="shared" si="112"/>
        <v>8.9067087523787549</v>
      </c>
      <c r="AB45" s="18">
        <f t="shared" si="112"/>
        <v>9.0054236565584471</v>
      </c>
      <c r="AD45" s="68">
        <f t="shared" ref="AD45:AD70" si="113">IF(Z8&gt;0,(AD8/Z8)*100,0)</f>
        <v>22.228282547519086</v>
      </c>
      <c r="AE45" s="69">
        <f t="shared" ref="AE45:AE70" si="114">IF(Z8&gt;0,AE8/Z8*100,0)</f>
        <v>64.450832157875453</v>
      </c>
      <c r="AF45" s="69">
        <f t="shared" ref="AF45:AF70" si="115">IF(Z8&gt;0,(AF8/Z8)*100,0)</f>
        <v>86.679114705394539</v>
      </c>
      <c r="AH45" t="str">
        <f>L45</f>
        <v>11 Corporate managers and directors</v>
      </c>
      <c r="AI45" s="18">
        <f t="shared" ref="AI45:AM54" si="116">AI8/AI$35*100</f>
        <v>5.7905875029499576</v>
      </c>
      <c r="AJ45" s="18">
        <f t="shared" si="116"/>
        <v>6.5932225912400142</v>
      </c>
      <c r="AK45" s="18">
        <f t="shared" si="116"/>
        <v>7.3407178425284823</v>
      </c>
      <c r="AL45" s="18">
        <f t="shared" si="116"/>
        <v>6.6078231643301812</v>
      </c>
      <c r="AM45" s="18">
        <f t="shared" si="116"/>
        <v>6.3957976021875833</v>
      </c>
      <c r="AO45" s="68">
        <f t="shared" ref="AO45:AO70" si="117">IF(AK8&gt;0,(AO8/AK8)*100,0)</f>
        <v>4.0993395082582822</v>
      </c>
      <c r="AP45" s="69">
        <f t="shared" ref="AP45:AP70" si="118">IF(AK8&gt;0,AP8/AK8*100,0)</f>
        <v>53.340233656625593</v>
      </c>
      <c r="AQ45" s="69">
        <f t="shared" ref="AQ45:AQ70" si="119">IF(AK8&gt;0,(AQ8/AK8)*100,0)</f>
        <v>57.439573164883875</v>
      </c>
      <c r="AS45" t="str">
        <f>W45</f>
        <v>11 Corporate managers and directors</v>
      </c>
      <c r="AT45" s="18">
        <f t="shared" ref="AT45:AX54" si="120">AT8/AT$35*100</f>
        <v>8.5128407752952597</v>
      </c>
      <c r="AU45" s="18">
        <f t="shared" si="120"/>
        <v>9.1420986019496144</v>
      </c>
      <c r="AV45" s="18">
        <f t="shared" si="120"/>
        <v>9.8746448810721716</v>
      </c>
      <c r="AW45" s="18">
        <f t="shared" si="120"/>
        <v>8.4615908469085834</v>
      </c>
      <c r="AX45" s="18">
        <f t="shared" si="120"/>
        <v>8.1483131634105792</v>
      </c>
      <c r="AZ45" s="68">
        <f t="shared" ref="AZ45:AZ70" si="121">IF(AV8&gt;0,(AZ8/AV8)*100,0)</f>
        <v>8.8129844567239335</v>
      </c>
      <c r="BA45" s="69">
        <f t="shared" ref="BA45:BA70" si="122">IF(AV8&gt;0,BA8/AV8*100,0)</f>
        <v>55.158089985452541</v>
      </c>
      <c r="BB45" s="69">
        <f t="shared" ref="BB45:BB70" si="123">IF(AV8&gt;0,(BB8/AV8)*100,0)</f>
        <v>63.97107444217648</v>
      </c>
      <c r="BD45" t="str">
        <f>AH45</f>
        <v>11 Corporate managers and directors</v>
      </c>
      <c r="BE45" s="18">
        <f t="shared" ref="BE45:BI54" si="124">BE8/BE$35*100</f>
        <v>4.9012871072617479</v>
      </c>
      <c r="BF45" s="18">
        <f t="shared" si="124"/>
        <v>5.6786725573276984</v>
      </c>
      <c r="BG45" s="18">
        <f t="shared" si="124"/>
        <v>6.3381073278050089</v>
      </c>
      <c r="BH45" s="18">
        <f t="shared" si="124"/>
        <v>5.2014502506963796</v>
      </c>
      <c r="BI45" s="18">
        <f t="shared" si="124"/>
        <v>5.3499467328902224</v>
      </c>
      <c r="BK45" s="68">
        <f t="shared" ref="BK45:BK70" si="125">IF(BG8&gt;0,(BK8/BG8)*100,0)</f>
        <v>-11.995968931225516</v>
      </c>
      <c r="BL45" s="69">
        <f t="shared" ref="BL45:BL70" si="126">IF(BG8&gt;0,BL8/BG8*100,0)</f>
        <v>36.423659714731848</v>
      </c>
      <c r="BM45" s="69">
        <f t="shared" ref="BM45:BM70" si="127">IF(BG8&gt;0,(BM8/BG8)*100,0)</f>
        <v>24.427690783506335</v>
      </c>
      <c r="BO45" t="str">
        <f>AS45</f>
        <v>11 Corporate managers and directors</v>
      </c>
      <c r="BP45" s="18">
        <f t="shared" ref="BP45:BT54" si="128">BP8/BP$35*100</f>
        <v>4.005000411053703</v>
      </c>
      <c r="BQ45" s="18">
        <f t="shared" si="128"/>
        <v>4.4964299681644615</v>
      </c>
      <c r="BR45" s="18">
        <f t="shared" si="128"/>
        <v>4.7888324812058354</v>
      </c>
      <c r="BS45" s="18">
        <f t="shared" si="128"/>
        <v>3.9792953828104043</v>
      </c>
      <c r="BT45" s="18">
        <f t="shared" si="128"/>
        <v>3.797747744812336</v>
      </c>
      <c r="BV45" s="68">
        <f t="shared" ref="BV45:BV70" si="129">IF(BR8&gt;0,(BV8/BR8)*100,0)</f>
        <v>-44.483196886717835</v>
      </c>
      <c r="BW45" s="69">
        <f t="shared" ref="BW45:BW70" si="130">IF(BR8&gt;0,BW8/BR8*100,0)</f>
        <v>31.006162532476207</v>
      </c>
      <c r="BX45" s="69">
        <f t="shared" ref="BX45:BX70" si="131">IF(BR8&gt;0,(BX8/BR8)*100,0)</f>
        <v>-13.477034354241631</v>
      </c>
      <c r="BZ45" t="str">
        <f>BD45</f>
        <v>11 Corporate managers and directors</v>
      </c>
      <c r="CA45" s="18">
        <f t="shared" ref="CA45:CE54" si="132">CA8/CA$35*100</f>
        <v>3.9737973733979679</v>
      </c>
      <c r="CB45" s="18">
        <f t="shared" si="132"/>
        <v>4.6092537374753464</v>
      </c>
      <c r="CC45" s="18">
        <f t="shared" si="132"/>
        <v>5.3539265877075275</v>
      </c>
      <c r="CD45" s="18">
        <f t="shared" si="132"/>
        <v>5.0830598111708367</v>
      </c>
      <c r="CE45" s="18">
        <f t="shared" si="132"/>
        <v>5.6373409541177999</v>
      </c>
      <c r="CG45" s="68">
        <f t="shared" ref="CG45:CG70" si="133">IF(CC8&gt;0,(CG8/CC8)*100,0)</f>
        <v>-38.019357114910221</v>
      </c>
      <c r="CH45" s="69">
        <f t="shared" ref="CH45:CH70" si="134">IF(CC8&gt;0,CH8/CC8*100,0)</f>
        <v>32.558227806986807</v>
      </c>
      <c r="CI45" s="69">
        <f t="shared" ref="CI45:CI70" si="135">IF(CC8&gt;0,(CI8/CC8)*100,0)</f>
        <v>-5.4611293079234162</v>
      </c>
      <c r="CK45" t="str">
        <f>BO45</f>
        <v>11 Corporate managers and directors</v>
      </c>
      <c r="CL45" s="18">
        <f t="shared" ref="CL45:CP54" si="136">CL8/CL$35*100</f>
        <v>2.2773223489112469</v>
      </c>
      <c r="CM45" s="18">
        <f t="shared" si="136"/>
        <v>2.8930643582273698</v>
      </c>
      <c r="CN45" s="18">
        <f t="shared" si="136"/>
        <v>2.9338505860483695</v>
      </c>
      <c r="CO45" s="18">
        <f t="shared" si="136"/>
        <v>2.7527690760378558</v>
      </c>
      <c r="CP45" s="18">
        <f t="shared" si="136"/>
        <v>3.7008663684246823</v>
      </c>
      <c r="CR45" s="68">
        <f t="shared" ref="CR45:CR70" si="137">IF(CN8&gt;0,(CR8/CN8)*100,0)</f>
        <v>-36.690066778840013</v>
      </c>
      <c r="CS45" s="69">
        <f t="shared" ref="CS45:CS70" si="138">IF(CN8&gt;0,CS8/CN8*100,0)</f>
        <v>26.822406785917565</v>
      </c>
      <c r="CT45" s="69">
        <f t="shared" ref="CT45:CT70" si="139">IF(CN8&gt;0,(CT8/CN8)*100,0)</f>
        <v>-9.8676599929224569</v>
      </c>
    </row>
    <row r="46" spans="1:98" x14ac:dyDescent="0.2">
      <c r="A46" t="str">
        <f t="shared" si="103"/>
        <v>12 Other managers and proprietors</v>
      </c>
      <c r="B46" s="18">
        <f t="shared" si="104"/>
        <v>2.9057506672521258</v>
      </c>
      <c r="C46" s="18">
        <f t="shared" si="104"/>
        <v>2.8308207686021407</v>
      </c>
      <c r="D46" s="18">
        <f t="shared" si="104"/>
        <v>2.7716951831718122</v>
      </c>
      <c r="E46" s="18">
        <f t="shared" si="104"/>
        <v>3.4974682597442714</v>
      </c>
      <c r="F46" s="18">
        <f t="shared" si="104"/>
        <v>3.9710282667818437</v>
      </c>
      <c r="H46" s="68">
        <f t="shared" si="105"/>
        <v>162.58604519186454</v>
      </c>
      <c r="I46" s="69">
        <f t="shared" si="106"/>
        <v>130.34175150773689</v>
      </c>
      <c r="J46" s="69">
        <f t="shared" si="107"/>
        <v>292.9277966996014</v>
      </c>
      <c r="L46" t="str">
        <f t="shared" ref="L46:L69" si="140">A46</f>
        <v>12 Other managers and proprietors</v>
      </c>
      <c r="M46" s="18">
        <f t="shared" si="108"/>
        <v>3.4516474910026664</v>
      </c>
      <c r="N46" s="18">
        <f t="shared" si="108"/>
        <v>3.4783611193957222</v>
      </c>
      <c r="O46" s="18">
        <f t="shared" si="108"/>
        <v>3.3369180751800065</v>
      </c>
      <c r="P46" s="18">
        <f t="shared" si="108"/>
        <v>4.1621909529536669</v>
      </c>
      <c r="Q46" s="18">
        <f t="shared" si="108"/>
        <v>4.8319456459306975</v>
      </c>
      <c r="S46" s="68">
        <f t="shared" si="109"/>
        <v>171.77038603162288</v>
      </c>
      <c r="T46" s="69">
        <f t="shared" si="110"/>
        <v>127.81758471188142</v>
      </c>
      <c r="U46" s="69">
        <f t="shared" si="111"/>
        <v>299.58797074350434</v>
      </c>
      <c r="W46" t="str">
        <f t="shared" ref="W46:W69" si="141">A46</f>
        <v>12 Other managers and proprietors</v>
      </c>
      <c r="X46" s="18">
        <f t="shared" si="112"/>
        <v>4.0205945661182714</v>
      </c>
      <c r="Y46" s="18">
        <f t="shared" si="112"/>
        <v>4.1684399207254499</v>
      </c>
      <c r="Z46" s="18">
        <f t="shared" si="112"/>
        <v>4.0590832869294013</v>
      </c>
      <c r="AA46" s="18">
        <f t="shared" si="112"/>
        <v>4.9528995062415575</v>
      </c>
      <c r="AB46" s="18">
        <f t="shared" si="112"/>
        <v>5.6570740223091551</v>
      </c>
      <c r="AD46" s="68">
        <f t="shared" si="113"/>
        <v>85.131019760489863</v>
      </c>
      <c r="AE46" s="69">
        <f t="shared" si="114"/>
        <v>96.348256025814621</v>
      </c>
      <c r="AF46" s="69">
        <f t="shared" si="115"/>
        <v>181.4792757863045</v>
      </c>
      <c r="AH46" t="str">
        <f t="shared" ref="AH46:AH69" si="142">L46</f>
        <v>12 Other managers and proprietors</v>
      </c>
      <c r="AI46" s="18">
        <f t="shared" si="116"/>
        <v>3.7620691463538805</v>
      </c>
      <c r="AJ46" s="18">
        <f t="shared" si="116"/>
        <v>4.3841234578754671</v>
      </c>
      <c r="AK46" s="18">
        <f t="shared" si="116"/>
        <v>4.6180315591123389</v>
      </c>
      <c r="AL46" s="18">
        <f t="shared" si="116"/>
        <v>5.4947036680528774</v>
      </c>
      <c r="AM46" s="18">
        <f t="shared" si="116"/>
        <v>6.3451863380364459</v>
      </c>
      <c r="AO46" s="68">
        <f t="shared" si="117"/>
        <v>64.164511005410844</v>
      </c>
      <c r="AP46" s="69">
        <f t="shared" si="118"/>
        <v>87.143249487911646</v>
      </c>
      <c r="AQ46" s="69">
        <f t="shared" si="119"/>
        <v>151.30776049332249</v>
      </c>
      <c r="AS46" t="str">
        <f t="shared" ref="AS46:AS69" si="143">W46</f>
        <v>12 Other managers and proprietors</v>
      </c>
      <c r="AT46" s="18">
        <f t="shared" si="120"/>
        <v>4.397353948695705</v>
      </c>
      <c r="AU46" s="18">
        <f t="shared" si="120"/>
        <v>4.5072097361169616</v>
      </c>
      <c r="AV46" s="18">
        <f t="shared" si="120"/>
        <v>4.4476204714804588</v>
      </c>
      <c r="AW46" s="18">
        <f t="shared" si="120"/>
        <v>5.2468740385591435</v>
      </c>
      <c r="AX46" s="18">
        <f t="shared" si="120"/>
        <v>5.6252260392303475</v>
      </c>
      <c r="AZ46" s="68">
        <f t="shared" si="121"/>
        <v>66.781069425664938</v>
      </c>
      <c r="BA46" s="69">
        <f t="shared" si="122"/>
        <v>84.706215982613131</v>
      </c>
      <c r="BB46" s="69">
        <f t="shared" si="123"/>
        <v>151.48728540827804</v>
      </c>
      <c r="BD46" t="str">
        <f t="shared" ref="BD46:BD69" si="144">AH46</f>
        <v>12 Other managers and proprietors</v>
      </c>
      <c r="BE46" s="18">
        <f t="shared" si="124"/>
        <v>2.9805807919029537</v>
      </c>
      <c r="BF46" s="18">
        <f t="shared" si="124"/>
        <v>2.9535393429445631</v>
      </c>
      <c r="BG46" s="18">
        <f t="shared" si="124"/>
        <v>3.0664192697317683</v>
      </c>
      <c r="BH46" s="18">
        <f t="shared" si="124"/>
        <v>3.2412484693968504</v>
      </c>
      <c r="BI46" s="18">
        <f t="shared" si="124"/>
        <v>3.4695963517266164</v>
      </c>
      <c r="BK46" s="68">
        <f t="shared" si="125"/>
        <v>17.96688560379781</v>
      </c>
      <c r="BL46" s="69">
        <f t="shared" si="126"/>
        <v>50.928976675547588</v>
      </c>
      <c r="BM46" s="69">
        <f t="shared" si="127"/>
        <v>68.895862279345394</v>
      </c>
      <c r="BO46" t="str">
        <f t="shared" ref="BO46:BO69" si="145">AS46</f>
        <v>12 Other managers and proprietors</v>
      </c>
      <c r="BP46" s="18">
        <f t="shared" si="128"/>
        <v>3.3230144881482357</v>
      </c>
      <c r="BQ46" s="18">
        <f t="shared" si="128"/>
        <v>3.5919990988920993</v>
      </c>
      <c r="BR46" s="18">
        <f t="shared" si="128"/>
        <v>3.5595981556284335</v>
      </c>
      <c r="BS46" s="18">
        <f t="shared" si="128"/>
        <v>4.1011227990857604</v>
      </c>
      <c r="BT46" s="18">
        <f t="shared" si="128"/>
        <v>4.5542984421318433</v>
      </c>
      <c r="BV46" s="68">
        <f t="shared" si="129"/>
        <v>-10.432903947211503</v>
      </c>
      <c r="BW46" s="69">
        <f t="shared" si="130"/>
        <v>52.465534437082738</v>
      </c>
      <c r="BX46" s="69">
        <f t="shared" si="131"/>
        <v>42.032630489871245</v>
      </c>
      <c r="BZ46" t="str">
        <f t="shared" ref="BZ46:BZ69" si="146">BD46</f>
        <v>12 Other managers and proprietors</v>
      </c>
      <c r="CA46" s="18">
        <f t="shared" si="132"/>
        <v>3.3442510791410482</v>
      </c>
      <c r="CB46" s="18">
        <f t="shared" si="132"/>
        <v>3.7664022819105192</v>
      </c>
      <c r="CC46" s="18">
        <f t="shared" si="132"/>
        <v>3.7229550841442554</v>
      </c>
      <c r="CD46" s="18">
        <f t="shared" si="132"/>
        <v>4.1913419819791313</v>
      </c>
      <c r="CE46" s="18">
        <f t="shared" si="132"/>
        <v>4.4539122871385946</v>
      </c>
      <c r="CG46" s="68">
        <f t="shared" si="133"/>
        <v>-29.57804953155847</v>
      </c>
      <c r="CH46" s="69">
        <f t="shared" si="134"/>
        <v>39.862231832496057</v>
      </c>
      <c r="CI46" s="69">
        <f t="shared" si="135"/>
        <v>10.284182300937591</v>
      </c>
      <c r="CK46" t="str">
        <f t="shared" ref="CK46:CK69" si="147">BO46</f>
        <v>12 Other managers and proprietors</v>
      </c>
      <c r="CL46" s="18">
        <f t="shared" si="136"/>
        <v>3.1823067626475527</v>
      </c>
      <c r="CM46" s="18">
        <f t="shared" si="136"/>
        <v>3.4361128583455103</v>
      </c>
      <c r="CN46" s="18">
        <f t="shared" si="136"/>
        <v>3.2121750754536174</v>
      </c>
      <c r="CO46" s="18">
        <f t="shared" si="136"/>
        <v>4.4502283860918821</v>
      </c>
      <c r="CP46" s="18">
        <f t="shared" si="136"/>
        <v>6.0190883670983713</v>
      </c>
      <c r="CR46" s="68">
        <f t="shared" si="137"/>
        <v>-5.9545139051148253</v>
      </c>
      <c r="CS46" s="69">
        <f t="shared" si="138"/>
        <v>40.291204162173095</v>
      </c>
      <c r="CT46" s="69">
        <f t="shared" si="139"/>
        <v>34.336690257058265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16.736366301247791</v>
      </c>
      <c r="C47" s="18">
        <f t="shared" si="104"/>
        <v>16.820199973061044</v>
      </c>
      <c r="D47" s="18">
        <f t="shared" si="104"/>
        <v>17.117248569902117</v>
      </c>
      <c r="E47" s="18">
        <f t="shared" si="104"/>
        <v>16.846011123888474</v>
      </c>
      <c r="F47" s="18">
        <f t="shared" si="104"/>
        <v>16.180103570325834</v>
      </c>
      <c r="H47" s="68">
        <f t="shared" si="105"/>
        <v>73.245303749966766</v>
      </c>
      <c r="I47" s="69">
        <f t="shared" si="106"/>
        <v>60.080630411641344</v>
      </c>
      <c r="J47" s="69">
        <f t="shared" si="107"/>
        <v>133.32593416160813</v>
      </c>
      <c r="L47" t="str">
        <f t="shared" si="140"/>
        <v>21 Science, research, engineering and technology professionals</v>
      </c>
      <c r="M47" s="18">
        <f t="shared" si="108"/>
        <v>9.098825163094272</v>
      </c>
      <c r="N47" s="18">
        <f t="shared" si="108"/>
        <v>9.4378504005020147</v>
      </c>
      <c r="O47" s="18">
        <f t="shared" si="108"/>
        <v>9.5222416866544997</v>
      </c>
      <c r="P47" s="18">
        <f t="shared" si="108"/>
        <v>9.6304064979823156</v>
      </c>
      <c r="Q47" s="18">
        <f t="shared" si="108"/>
        <v>9.3881604643520653</v>
      </c>
      <c r="S47" s="68">
        <f t="shared" si="109"/>
        <v>85.040562163109541</v>
      </c>
      <c r="T47" s="69">
        <f t="shared" si="110"/>
        <v>66.08978670470583</v>
      </c>
      <c r="U47" s="69">
        <f t="shared" si="111"/>
        <v>151.13034886781534</v>
      </c>
      <c r="W47" t="str">
        <f t="shared" si="141"/>
        <v>21 Science, research, engineering and technology professionals</v>
      </c>
      <c r="X47" s="18">
        <f t="shared" si="112"/>
        <v>7.7529982871710406</v>
      </c>
      <c r="Y47" s="18">
        <f t="shared" si="112"/>
        <v>8.0815844521708016</v>
      </c>
      <c r="Z47" s="18">
        <f t="shared" si="112"/>
        <v>8.3652739305835002</v>
      </c>
      <c r="AA47" s="18">
        <f t="shared" si="112"/>
        <v>7.9261089538070877</v>
      </c>
      <c r="AB47" s="18">
        <f t="shared" si="112"/>
        <v>7.5568891727516903</v>
      </c>
      <c r="AD47" s="68">
        <f t="shared" si="113"/>
        <v>19.999152947719608</v>
      </c>
      <c r="AE47" s="69">
        <f t="shared" si="114"/>
        <v>44.223663453180691</v>
      </c>
      <c r="AF47" s="69">
        <f t="shared" si="115"/>
        <v>64.2228164009003</v>
      </c>
      <c r="AH47" t="str">
        <f t="shared" si="142"/>
        <v>21 Science, research, engineering and technology professionals</v>
      </c>
      <c r="AI47" s="18">
        <f t="shared" si="116"/>
        <v>2.6028753082526457</v>
      </c>
      <c r="AJ47" s="18">
        <f t="shared" si="116"/>
        <v>2.881628541078511</v>
      </c>
      <c r="AK47" s="18">
        <f t="shared" si="116"/>
        <v>3.374995012261178</v>
      </c>
      <c r="AL47" s="18">
        <f t="shared" si="116"/>
        <v>3.3463258743054274</v>
      </c>
      <c r="AM47" s="18">
        <f t="shared" si="116"/>
        <v>3.3596077848498189</v>
      </c>
      <c r="AO47" s="68">
        <f t="shared" si="117"/>
        <v>18.934331817098784</v>
      </c>
      <c r="AP47" s="69">
        <f t="shared" si="118"/>
        <v>42.78853607293135</v>
      </c>
      <c r="AQ47" s="69">
        <f t="shared" si="119"/>
        <v>61.72286789003013</v>
      </c>
      <c r="AS47" t="str">
        <f t="shared" si="143"/>
        <v>21 Science, research, engineering and technology professionals</v>
      </c>
      <c r="AT47" s="18">
        <f t="shared" si="120"/>
        <v>7.2052641147733381</v>
      </c>
      <c r="AU47" s="18">
        <f t="shared" si="120"/>
        <v>7.69150821614243</v>
      </c>
      <c r="AV47" s="18">
        <f t="shared" si="120"/>
        <v>8.249496072240813</v>
      </c>
      <c r="AW47" s="18">
        <f t="shared" si="120"/>
        <v>7.3640416493283265</v>
      </c>
      <c r="AX47" s="18">
        <f t="shared" si="120"/>
        <v>6.6725520825852618</v>
      </c>
      <c r="AZ47" s="68">
        <f t="shared" si="121"/>
        <v>6.6593784696155307</v>
      </c>
      <c r="BA47" s="69">
        <f t="shared" si="122"/>
        <v>37.11688089136014</v>
      </c>
      <c r="BB47" s="69">
        <f t="shared" si="123"/>
        <v>43.776259360975665</v>
      </c>
      <c r="BD47" t="str">
        <f t="shared" si="144"/>
        <v>21 Science, research, engineering and technology professionals</v>
      </c>
      <c r="BE47" s="18">
        <f t="shared" si="124"/>
        <v>2.630996017875936</v>
      </c>
      <c r="BF47" s="18">
        <f t="shared" si="124"/>
        <v>2.9841553500589151</v>
      </c>
      <c r="BG47" s="18">
        <f t="shared" si="124"/>
        <v>3.4065016700162225</v>
      </c>
      <c r="BH47" s="18">
        <f t="shared" si="124"/>
        <v>2.9063657426135245</v>
      </c>
      <c r="BI47" s="18">
        <f t="shared" si="124"/>
        <v>2.7643492801689424</v>
      </c>
      <c r="BK47" s="68">
        <f t="shared" si="125"/>
        <v>-15.394809693300489</v>
      </c>
      <c r="BL47" s="69">
        <f t="shared" si="126"/>
        <v>24.677107821652918</v>
      </c>
      <c r="BM47" s="69">
        <f t="shared" si="127"/>
        <v>9.28229812835243</v>
      </c>
      <c r="BO47" t="str">
        <f t="shared" si="145"/>
        <v>21 Science, research, engineering and technology professionals</v>
      </c>
      <c r="BP47" s="18">
        <f t="shared" si="128"/>
        <v>1.883455908015091</v>
      </c>
      <c r="BQ47" s="18">
        <f t="shared" si="128"/>
        <v>2.110069279435173</v>
      </c>
      <c r="BR47" s="18">
        <f t="shared" si="128"/>
        <v>2.3697824729069206</v>
      </c>
      <c r="BS47" s="18">
        <f t="shared" si="128"/>
        <v>2.1976727383470434</v>
      </c>
      <c r="BT47" s="18">
        <f t="shared" si="128"/>
        <v>2.2574663757526579</v>
      </c>
      <c r="BV47" s="68">
        <f t="shared" si="129"/>
        <v>-33.313060332327368</v>
      </c>
      <c r="BW47" s="69">
        <f t="shared" si="130"/>
        <v>26.1106017581826</v>
      </c>
      <c r="BX47" s="69">
        <f t="shared" si="131"/>
        <v>-7.2024585741447638</v>
      </c>
      <c r="BZ47" t="str">
        <f t="shared" si="146"/>
        <v>21 Science, research, engineering and technology professionals</v>
      </c>
      <c r="CA47" s="18">
        <f t="shared" si="132"/>
        <v>1.6122082718284456</v>
      </c>
      <c r="CB47" s="18">
        <f t="shared" si="132"/>
        <v>1.8101881196701772</v>
      </c>
      <c r="CC47" s="18">
        <f t="shared" si="132"/>
        <v>2.1548031452670773</v>
      </c>
      <c r="CD47" s="18">
        <f t="shared" si="132"/>
        <v>2.20899487172955</v>
      </c>
      <c r="CE47" s="18">
        <f t="shared" si="132"/>
        <v>2.4398519753540846</v>
      </c>
      <c r="CG47" s="68">
        <f t="shared" si="133"/>
        <v>-33.34847907499941</v>
      </c>
      <c r="CH47" s="69">
        <f t="shared" si="134"/>
        <v>23.388737697585373</v>
      </c>
      <c r="CI47" s="69">
        <f t="shared" si="135"/>
        <v>-9.9597413774140371</v>
      </c>
      <c r="CK47" t="str">
        <f t="shared" si="147"/>
        <v>21 Science, research, engineering and technology professionals</v>
      </c>
      <c r="CL47" s="18">
        <f t="shared" si="136"/>
        <v>0.8706899984209433</v>
      </c>
      <c r="CM47" s="18">
        <f t="shared" si="136"/>
        <v>1.2574227285289714</v>
      </c>
      <c r="CN47" s="18">
        <f t="shared" si="136"/>
        <v>1.5048963559498365</v>
      </c>
      <c r="CO47" s="18">
        <f t="shared" si="136"/>
        <v>1.9597894821902644</v>
      </c>
      <c r="CP47" s="18">
        <f t="shared" si="136"/>
        <v>2.4361878517027957</v>
      </c>
      <c r="CR47" s="68">
        <f t="shared" si="137"/>
        <v>-18.752383965713268</v>
      </c>
      <c r="CS47" s="69">
        <f t="shared" si="138"/>
        <v>31.49294550590357</v>
      </c>
      <c r="CT47" s="69">
        <f t="shared" si="139"/>
        <v>12.740561540190301</v>
      </c>
    </row>
    <row r="48" spans="1:98" x14ac:dyDescent="0.2">
      <c r="A48" t="str">
        <f t="shared" si="103"/>
        <v>22 Health professionals</v>
      </c>
      <c r="B48" s="18">
        <f t="shared" si="104"/>
        <v>19.180675285838088</v>
      </c>
      <c r="C48" s="18">
        <f t="shared" si="104"/>
        <v>19.489561325420937</v>
      </c>
      <c r="D48" s="18">
        <f t="shared" si="104"/>
        <v>19.762119701604789</v>
      </c>
      <c r="E48" s="18">
        <f t="shared" si="104"/>
        <v>20.564742730231782</v>
      </c>
      <c r="F48" s="18">
        <f t="shared" si="104"/>
        <v>20.767438769722002</v>
      </c>
      <c r="H48" s="68">
        <f t="shared" si="105"/>
        <v>92.603220236954812</v>
      </c>
      <c r="I48" s="69">
        <f t="shared" si="106"/>
        <v>79.922655846385354</v>
      </c>
      <c r="J48" s="69">
        <f t="shared" si="107"/>
        <v>172.52587608334017</v>
      </c>
      <c r="L48" t="str">
        <f t="shared" si="140"/>
        <v>22 Health professionals</v>
      </c>
      <c r="M48" s="18">
        <f t="shared" si="108"/>
        <v>7.9946143051135454</v>
      </c>
      <c r="N48" s="18">
        <f t="shared" si="108"/>
        <v>8.3192319234314613</v>
      </c>
      <c r="O48" s="18">
        <f t="shared" si="108"/>
        <v>8.2855506038086126</v>
      </c>
      <c r="P48" s="18">
        <f t="shared" si="108"/>
        <v>8.3786714014297292</v>
      </c>
      <c r="Q48" s="18">
        <f t="shared" si="108"/>
        <v>8.2857066800555366</v>
      </c>
      <c r="S48" s="68">
        <f t="shared" si="109"/>
        <v>87.686837324208241</v>
      </c>
      <c r="T48" s="69">
        <f t="shared" si="110"/>
        <v>82.400756019184058</v>
      </c>
      <c r="U48" s="69">
        <f t="shared" si="111"/>
        <v>170.08759334339231</v>
      </c>
      <c r="W48" t="str">
        <f t="shared" si="141"/>
        <v>22 Health professionals</v>
      </c>
      <c r="X48" s="18">
        <f t="shared" si="112"/>
        <v>8.3056429327736847</v>
      </c>
      <c r="Y48" s="18">
        <f t="shared" si="112"/>
        <v>8.431745848739606</v>
      </c>
      <c r="Z48" s="18">
        <f t="shared" si="112"/>
        <v>8.4680800911916077</v>
      </c>
      <c r="AA48" s="18">
        <f t="shared" si="112"/>
        <v>8.3672486300332682</v>
      </c>
      <c r="AB48" s="18">
        <f t="shared" si="112"/>
        <v>7.7100678465286618</v>
      </c>
      <c r="AD48" s="68">
        <f t="shared" si="113"/>
        <v>20.945172215089062</v>
      </c>
      <c r="AE48" s="69">
        <f t="shared" si="114"/>
        <v>64.378968371680031</v>
      </c>
      <c r="AF48" s="69">
        <f t="shared" si="115"/>
        <v>85.32414058676909</v>
      </c>
      <c r="AH48" t="str">
        <f t="shared" si="142"/>
        <v>22 Health professionals</v>
      </c>
      <c r="AI48" s="18">
        <f t="shared" si="116"/>
        <v>13.498086849716879</v>
      </c>
      <c r="AJ48" s="18">
        <f t="shared" si="116"/>
        <v>10.228182060078279</v>
      </c>
      <c r="AK48" s="18">
        <f t="shared" si="116"/>
        <v>9.6526115443096732</v>
      </c>
      <c r="AL48" s="18">
        <f t="shared" si="116"/>
        <v>5.4292360658479044</v>
      </c>
      <c r="AM48" s="18">
        <f t="shared" si="116"/>
        <v>1.8280390887269182</v>
      </c>
      <c r="AO48" s="68">
        <f t="shared" si="117"/>
        <v>-77.372715239430164</v>
      </c>
      <c r="AP48" s="69">
        <f t="shared" si="118"/>
        <v>19.412893024845225</v>
      </c>
      <c r="AQ48" s="69">
        <f t="shared" si="119"/>
        <v>-57.959822214584946</v>
      </c>
      <c r="AS48" t="str">
        <f t="shared" si="143"/>
        <v>22 Health professionals</v>
      </c>
      <c r="AT48" s="18">
        <f t="shared" si="120"/>
        <v>1.7701422050425808</v>
      </c>
      <c r="AU48" s="18">
        <f t="shared" si="120"/>
        <v>1.9189075421180868</v>
      </c>
      <c r="AV48" s="18">
        <f t="shared" si="120"/>
        <v>2.1400602154884103</v>
      </c>
      <c r="AW48" s="18">
        <f t="shared" si="120"/>
        <v>2.0785804367716176</v>
      </c>
      <c r="AX48" s="18">
        <f t="shared" si="120"/>
        <v>2.0291269586452167</v>
      </c>
      <c r="AZ48" s="68">
        <f t="shared" si="121"/>
        <v>25.031005512697512</v>
      </c>
      <c r="BA48" s="69">
        <f t="shared" si="122"/>
        <v>57.225456042498656</v>
      </c>
      <c r="BB48" s="69">
        <f t="shared" si="123"/>
        <v>82.256461555196168</v>
      </c>
      <c r="BD48" t="str">
        <f t="shared" si="144"/>
        <v>22 Health professionals</v>
      </c>
      <c r="BE48" s="18">
        <f t="shared" si="124"/>
        <v>1.6958270036064111</v>
      </c>
      <c r="BF48" s="18">
        <f t="shared" si="124"/>
        <v>1.990868820554156</v>
      </c>
      <c r="BG48" s="18">
        <f t="shared" si="124"/>
        <v>2.2333344568721869</v>
      </c>
      <c r="BH48" s="18">
        <f t="shared" si="124"/>
        <v>2.3869239800193682</v>
      </c>
      <c r="BI48" s="18">
        <f t="shared" si="124"/>
        <v>2.6283061730989306</v>
      </c>
      <c r="BK48" s="68">
        <f t="shared" si="125"/>
        <v>22.697265945587368</v>
      </c>
      <c r="BL48" s="69">
        <f t="shared" si="126"/>
        <v>59.667619735317132</v>
      </c>
      <c r="BM48" s="69">
        <f t="shared" si="127"/>
        <v>82.364885680904493</v>
      </c>
      <c r="BO48" t="str">
        <f t="shared" si="145"/>
        <v>22 Health professionals</v>
      </c>
      <c r="BP48" s="18">
        <f t="shared" si="128"/>
        <v>1.2064966622372073</v>
      </c>
      <c r="BQ48" s="18">
        <f t="shared" si="128"/>
        <v>1.477978823024068</v>
      </c>
      <c r="BR48" s="18">
        <f t="shared" si="128"/>
        <v>1.664218999968843</v>
      </c>
      <c r="BS48" s="18">
        <f t="shared" si="128"/>
        <v>1.5749878335897902</v>
      </c>
      <c r="BT48" s="18">
        <f t="shared" si="128"/>
        <v>1.4894515868558202</v>
      </c>
      <c r="BV48" s="68">
        <f t="shared" si="129"/>
        <v>-37.346707885573984</v>
      </c>
      <c r="BW48" s="69">
        <f t="shared" si="130"/>
        <v>36.8203869971505</v>
      </c>
      <c r="BX48" s="69">
        <f t="shared" si="131"/>
        <v>-0.52632088842348634</v>
      </c>
      <c r="BZ48" t="str">
        <f t="shared" si="146"/>
        <v>22 Health professionals</v>
      </c>
      <c r="CA48" s="18">
        <f t="shared" si="132"/>
        <v>1.0965819562606256</v>
      </c>
      <c r="CB48" s="18">
        <f t="shared" si="132"/>
        <v>1.4532716312548499</v>
      </c>
      <c r="CC48" s="18">
        <f t="shared" si="132"/>
        <v>1.4328197217872156</v>
      </c>
      <c r="CD48" s="18">
        <f t="shared" si="132"/>
        <v>1.3133456707943338</v>
      </c>
      <c r="CE48" s="18">
        <f t="shared" si="132"/>
        <v>1.0935313484168749</v>
      </c>
      <c r="CG48" s="68">
        <f t="shared" si="133"/>
        <v>-55.074401341813619</v>
      </c>
      <c r="CH48" s="69">
        <f t="shared" si="134"/>
        <v>27.594178455334422</v>
      </c>
      <c r="CI48" s="69">
        <f t="shared" si="135"/>
        <v>-27.480222886479194</v>
      </c>
      <c r="CK48" t="str">
        <f t="shared" si="147"/>
        <v>22 Health professionals</v>
      </c>
      <c r="CL48" s="18">
        <f t="shared" si="136"/>
        <v>0.30810996827816634</v>
      </c>
      <c r="CM48" s="18">
        <f t="shared" si="136"/>
        <v>0.48203027491576417</v>
      </c>
      <c r="CN48" s="18">
        <f t="shared" si="136"/>
        <v>0.61211374371972249</v>
      </c>
      <c r="CO48" s="18">
        <f t="shared" si="136"/>
        <v>0.7992121780753576</v>
      </c>
      <c r="CP48" s="18">
        <f t="shared" si="136"/>
        <v>1.0992600529109851</v>
      </c>
      <c r="CR48" s="68">
        <f t="shared" si="137"/>
        <v>-9.8688817483001952</v>
      </c>
      <c r="CS48" s="69">
        <f t="shared" si="138"/>
        <v>40.167904688027804</v>
      </c>
      <c r="CT48" s="69">
        <f t="shared" si="139"/>
        <v>30.29902293972761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29.165925655912776</v>
      </c>
      <c r="C49" s="18">
        <f t="shared" si="104"/>
        <v>27.352071776313576</v>
      </c>
      <c r="D49" s="18">
        <f t="shared" si="104"/>
        <v>27.973669057466832</v>
      </c>
      <c r="E49" s="18">
        <f t="shared" si="104"/>
        <v>24.805469165366809</v>
      </c>
      <c r="F49" s="18">
        <f t="shared" si="104"/>
        <v>22.212817935748276</v>
      </c>
      <c r="H49" s="68">
        <f t="shared" si="105"/>
        <v>45.535303282428139</v>
      </c>
      <c r="I49" s="69">
        <f t="shared" si="106"/>
        <v>65.778789478275129</v>
      </c>
      <c r="J49" s="69">
        <f t="shared" si="107"/>
        <v>111.31409276070328</v>
      </c>
      <c r="L49" t="str">
        <f t="shared" si="140"/>
        <v>23 Teaching and other educational professionals</v>
      </c>
      <c r="M49" s="18">
        <f t="shared" si="108"/>
        <v>24.393693734722515</v>
      </c>
      <c r="N49" s="18">
        <f t="shared" si="108"/>
        <v>23.03910578342294</v>
      </c>
      <c r="O49" s="18">
        <f t="shared" si="108"/>
        <v>24.13394342879214</v>
      </c>
      <c r="P49" s="18">
        <f t="shared" si="108"/>
        <v>21.19525096104033</v>
      </c>
      <c r="Q49" s="18">
        <f t="shared" si="108"/>
        <v>18.883388965975882</v>
      </c>
      <c r="S49" s="68">
        <f t="shared" si="109"/>
        <v>46.851127032909346</v>
      </c>
      <c r="T49" s="69">
        <f t="shared" si="110"/>
        <v>68.610648203175458</v>
      </c>
      <c r="U49" s="69">
        <f t="shared" si="111"/>
        <v>115.4617752360848</v>
      </c>
      <c r="W49" t="str">
        <f t="shared" si="141"/>
        <v>23 Teaching and other educational professionals</v>
      </c>
      <c r="X49" s="18">
        <f t="shared" si="112"/>
        <v>8.0430204347171141</v>
      </c>
      <c r="Y49" s="18">
        <f t="shared" si="112"/>
        <v>6.4675418900755153</v>
      </c>
      <c r="Z49" s="18">
        <f t="shared" si="112"/>
        <v>6.875786827502675</v>
      </c>
      <c r="AA49" s="18">
        <f t="shared" si="112"/>
        <v>4.9949035762443827</v>
      </c>
      <c r="AB49" s="18">
        <f t="shared" si="112"/>
        <v>3.276219041096831</v>
      </c>
      <c r="AD49" s="68">
        <f t="shared" si="113"/>
        <v>-36.705522239410975</v>
      </c>
      <c r="AE49" s="69">
        <f t="shared" si="114"/>
        <v>39.885361095365084</v>
      </c>
      <c r="AF49" s="69">
        <f t="shared" si="115"/>
        <v>3.1798388559541078</v>
      </c>
      <c r="AH49" t="str">
        <f t="shared" si="142"/>
        <v>23 Teaching and other educational professionals</v>
      </c>
      <c r="AI49" s="18">
        <f t="shared" si="116"/>
        <v>3.2227862719612816</v>
      </c>
      <c r="AJ49" s="18">
        <f t="shared" si="116"/>
        <v>1.7379606825733536</v>
      </c>
      <c r="AK49" s="18">
        <f t="shared" si="116"/>
        <v>1.5860426159153265</v>
      </c>
      <c r="AL49" s="18">
        <f t="shared" si="116"/>
        <v>0.84705048584690501</v>
      </c>
      <c r="AM49" s="18">
        <f t="shared" si="116"/>
        <v>0.69842635368943495</v>
      </c>
      <c r="AO49" s="68">
        <f t="shared" si="117"/>
        <v>-47.386455655761615</v>
      </c>
      <c r="AP49" s="69">
        <f t="shared" si="118"/>
        <v>16.254620985353824</v>
      </c>
      <c r="AQ49" s="69">
        <f t="shared" si="119"/>
        <v>-31.131834670407798</v>
      </c>
      <c r="AS49" t="str">
        <f t="shared" si="143"/>
        <v>23 Teaching and other educational professionals</v>
      </c>
      <c r="AT49" s="18">
        <f t="shared" si="120"/>
        <v>0.88700943612533434</v>
      </c>
      <c r="AU49" s="18">
        <f t="shared" si="120"/>
        <v>0.78078233985712397</v>
      </c>
      <c r="AV49" s="18">
        <f t="shared" si="120"/>
        <v>0.81354711439336547</v>
      </c>
      <c r="AW49" s="18">
        <f t="shared" si="120"/>
        <v>0.58398934343223152</v>
      </c>
      <c r="AX49" s="18">
        <f t="shared" si="120"/>
        <v>0.44037787336924911</v>
      </c>
      <c r="AZ49" s="68">
        <f t="shared" si="121"/>
        <v>-28.619879424573107</v>
      </c>
      <c r="BA49" s="69">
        <f t="shared" si="122"/>
        <v>35.511976121554383</v>
      </c>
      <c r="BB49" s="69">
        <f t="shared" si="123"/>
        <v>6.8920966969812785</v>
      </c>
      <c r="BD49" t="str">
        <f t="shared" si="144"/>
        <v>23 Teaching and other educational professionals</v>
      </c>
      <c r="BE49" s="18">
        <f t="shared" si="124"/>
        <v>0.87476320264294072</v>
      </c>
      <c r="BF49" s="18">
        <f t="shared" si="124"/>
        <v>0.85955028533144273</v>
      </c>
      <c r="BG49" s="18">
        <f t="shared" si="124"/>
        <v>1.0191078965854532</v>
      </c>
      <c r="BH49" s="18">
        <f t="shared" si="124"/>
        <v>0.87023926514867944</v>
      </c>
      <c r="BI49" s="18">
        <f t="shared" si="124"/>
        <v>0.90874728491722756</v>
      </c>
      <c r="BK49" s="68">
        <f t="shared" si="125"/>
        <v>-7.0315358466260216</v>
      </c>
      <c r="BL49" s="69">
        <f t="shared" si="126"/>
        <v>35.629177491271754</v>
      </c>
      <c r="BM49" s="69">
        <f t="shared" si="127"/>
        <v>28.597641644645737</v>
      </c>
      <c r="BO49" t="str">
        <f t="shared" si="145"/>
        <v>23 Teaching and other educational professionals</v>
      </c>
      <c r="BP49" s="18">
        <f t="shared" si="128"/>
        <v>0.7220960997356054</v>
      </c>
      <c r="BQ49" s="18">
        <f t="shared" si="128"/>
        <v>0.74432238548208951</v>
      </c>
      <c r="BR49" s="18">
        <f t="shared" si="128"/>
        <v>0.87486379949169557</v>
      </c>
      <c r="BS49" s="18">
        <f t="shared" si="128"/>
        <v>0.71796042219178813</v>
      </c>
      <c r="BT49" s="18">
        <f t="shared" si="128"/>
        <v>0.68521746972062991</v>
      </c>
      <c r="BV49" s="68">
        <f t="shared" si="129"/>
        <v>-45.170288499837724</v>
      </c>
      <c r="BW49" s="69">
        <f t="shared" si="130"/>
        <v>33.893657727102109</v>
      </c>
      <c r="BX49" s="69">
        <f t="shared" si="131"/>
        <v>-11.276630772735611</v>
      </c>
      <c r="BZ49" t="str">
        <f t="shared" si="146"/>
        <v>23 Teaching and other educational professionals</v>
      </c>
      <c r="CA49" s="18">
        <f t="shared" si="132"/>
        <v>0.72407396334470109</v>
      </c>
      <c r="CB49" s="18">
        <f t="shared" si="132"/>
        <v>0.85281922977797975</v>
      </c>
      <c r="CC49" s="18">
        <f t="shared" si="132"/>
        <v>0.95929092050697273</v>
      </c>
      <c r="CD49" s="18">
        <f t="shared" si="132"/>
        <v>0.83486731357539001</v>
      </c>
      <c r="CE49" s="18">
        <f t="shared" si="132"/>
        <v>0.80428256074597859</v>
      </c>
      <c r="CG49" s="68">
        <f t="shared" si="133"/>
        <v>-50.647119652734531</v>
      </c>
      <c r="CH49" s="69">
        <f t="shared" si="134"/>
        <v>27.778436103743459</v>
      </c>
      <c r="CI49" s="69">
        <f t="shared" si="135"/>
        <v>-22.868683548991068</v>
      </c>
      <c r="CK49" t="str">
        <f t="shared" si="147"/>
        <v>23 Teaching and other educational professionals</v>
      </c>
      <c r="CL49" s="18">
        <f t="shared" si="136"/>
        <v>0.36333140911033329</v>
      </c>
      <c r="CM49" s="18">
        <f t="shared" si="136"/>
        <v>0.50940711966465291</v>
      </c>
      <c r="CN49" s="18">
        <f t="shared" si="136"/>
        <v>0.68082225840118193</v>
      </c>
      <c r="CO49" s="18">
        <f t="shared" si="136"/>
        <v>0.74417951517452385</v>
      </c>
      <c r="CP49" s="18">
        <f t="shared" si="136"/>
        <v>0.91637032372932503</v>
      </c>
      <c r="CR49" s="68">
        <f t="shared" si="137"/>
        <v>-32.447144045193539</v>
      </c>
      <c r="CS49" s="69">
        <f t="shared" si="138"/>
        <v>34.498764541751697</v>
      </c>
      <c r="CT49" s="69">
        <f t="shared" si="139"/>
        <v>2.0516204965581633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6.8265691726144064</v>
      </c>
      <c r="C50" s="18">
        <f t="shared" si="104"/>
        <v>7.5545139531701695</v>
      </c>
      <c r="D50" s="18">
        <f t="shared" si="104"/>
        <v>7.6934328746294547</v>
      </c>
      <c r="E50" s="18">
        <f t="shared" si="104"/>
        <v>8.3763454737563698</v>
      </c>
      <c r="F50" s="18">
        <f t="shared" si="104"/>
        <v>8.546550485077347</v>
      </c>
      <c r="H50" s="68">
        <f t="shared" si="105"/>
        <v>103.60330545147056</v>
      </c>
      <c r="I50" s="69">
        <f t="shared" si="106"/>
        <v>86.861753595455056</v>
      </c>
      <c r="J50" s="69">
        <f t="shared" si="107"/>
        <v>190.46505904692563</v>
      </c>
      <c r="L50" t="str">
        <f t="shared" si="140"/>
        <v>24 Business, media and public service professionals</v>
      </c>
      <c r="M50" s="18">
        <f t="shared" si="108"/>
        <v>12.568120153895412</v>
      </c>
      <c r="N50" s="18">
        <f t="shared" si="108"/>
        <v>13.553249964557516</v>
      </c>
      <c r="O50" s="18">
        <f t="shared" si="108"/>
        <v>14.251510215526942</v>
      </c>
      <c r="P50" s="18">
        <f t="shared" si="108"/>
        <v>14.53659465045668</v>
      </c>
      <c r="Q50" s="18">
        <f t="shared" si="108"/>
        <v>14.31778284075331</v>
      </c>
      <c r="S50" s="68">
        <f t="shared" si="109"/>
        <v>88.556070118469833</v>
      </c>
      <c r="T50" s="69">
        <f t="shared" si="110"/>
        <v>81.691237948253118</v>
      </c>
      <c r="U50" s="69">
        <f t="shared" si="111"/>
        <v>170.24730806672295</v>
      </c>
      <c r="W50" t="str">
        <f t="shared" si="141"/>
        <v>24 Business, media and public service professionals</v>
      </c>
      <c r="X50" s="18">
        <f t="shared" si="112"/>
        <v>10.799547116105728</v>
      </c>
      <c r="Y50" s="18">
        <f t="shared" si="112"/>
        <v>11.695727159029374</v>
      </c>
      <c r="Z50" s="18">
        <f t="shared" si="112"/>
        <v>12.882137749209782</v>
      </c>
      <c r="AA50" s="18">
        <f t="shared" si="112"/>
        <v>12.835027638864519</v>
      </c>
      <c r="AB50" s="18">
        <f t="shared" si="112"/>
        <v>12.282690537585882</v>
      </c>
      <c r="AD50" s="68">
        <f t="shared" si="113"/>
        <v>26.654570235274999</v>
      </c>
      <c r="AE50" s="69">
        <f t="shared" si="114"/>
        <v>60.487174048364643</v>
      </c>
      <c r="AF50" s="69">
        <f t="shared" si="115"/>
        <v>87.141744283639639</v>
      </c>
      <c r="AH50" t="str">
        <f t="shared" si="142"/>
        <v>24 Business, media and public service professionals</v>
      </c>
      <c r="AI50" s="18">
        <f t="shared" si="116"/>
        <v>3.7455992042205684</v>
      </c>
      <c r="AJ50" s="18">
        <f t="shared" si="116"/>
        <v>3.5740815066785112</v>
      </c>
      <c r="AK50" s="18">
        <f t="shared" si="116"/>
        <v>4.1166376735061299</v>
      </c>
      <c r="AL50" s="18">
        <f t="shared" si="116"/>
        <v>3.7213790042099042</v>
      </c>
      <c r="AM50" s="18">
        <f t="shared" si="116"/>
        <v>3.5216903140907987</v>
      </c>
      <c r="AO50" s="68">
        <f t="shared" si="117"/>
        <v>2.2116295169252296</v>
      </c>
      <c r="AP50" s="69">
        <f t="shared" si="118"/>
        <v>36.690711686662297</v>
      </c>
      <c r="AQ50" s="69">
        <f t="shared" si="119"/>
        <v>38.902341203587525</v>
      </c>
      <c r="AS50" t="str">
        <f t="shared" si="143"/>
        <v>24 Business, media and public service professionals</v>
      </c>
      <c r="AT50" s="18">
        <f t="shared" si="120"/>
        <v>5.6986770205695212</v>
      </c>
      <c r="AU50" s="18">
        <f t="shared" si="120"/>
        <v>6.260454753952974</v>
      </c>
      <c r="AV50" s="18">
        <f t="shared" si="120"/>
        <v>7.0389196418689837</v>
      </c>
      <c r="AW50" s="18">
        <f t="shared" si="120"/>
        <v>7.0085696179357617</v>
      </c>
      <c r="AX50" s="18">
        <f t="shared" si="120"/>
        <v>6.9239598617463356</v>
      </c>
      <c r="AZ50" s="68">
        <f t="shared" si="121"/>
        <v>29.712858708384626</v>
      </c>
      <c r="BA50" s="69">
        <f t="shared" si="122"/>
        <v>56.630743236437432</v>
      </c>
      <c r="BB50" s="69">
        <f t="shared" si="123"/>
        <v>86.343601944822055</v>
      </c>
      <c r="BD50" t="str">
        <f t="shared" si="144"/>
        <v>24 Business, media and public service professionals</v>
      </c>
      <c r="BE50" s="18">
        <f t="shared" si="124"/>
        <v>3.2247651335762719</v>
      </c>
      <c r="BF50" s="18">
        <f t="shared" si="124"/>
        <v>3.8103754443275428</v>
      </c>
      <c r="BG50" s="18">
        <f t="shared" si="124"/>
        <v>4.468129361384741</v>
      </c>
      <c r="BH50" s="18">
        <f t="shared" si="124"/>
        <v>4.4084273183521336</v>
      </c>
      <c r="BI50" s="18">
        <f t="shared" si="124"/>
        <v>4.54195043568666</v>
      </c>
      <c r="BK50" s="68">
        <f t="shared" si="125"/>
        <v>5.9813260565846722</v>
      </c>
      <c r="BL50" s="69">
        <f t="shared" si="126"/>
        <v>39.906609474893401</v>
      </c>
      <c r="BM50" s="69">
        <f t="shared" si="127"/>
        <v>45.887935531478071</v>
      </c>
      <c r="BO50" t="str">
        <f t="shared" si="145"/>
        <v>24 Business, media and public service professionals</v>
      </c>
      <c r="BP50" s="18">
        <f t="shared" si="128"/>
        <v>2.2114288951816796</v>
      </c>
      <c r="BQ50" s="18">
        <f t="shared" si="128"/>
        <v>2.5176229898584164</v>
      </c>
      <c r="BR50" s="18">
        <f t="shared" si="128"/>
        <v>2.9795518804958574</v>
      </c>
      <c r="BS50" s="18">
        <f t="shared" si="128"/>
        <v>2.8238042608142058</v>
      </c>
      <c r="BT50" s="18">
        <f t="shared" si="128"/>
        <v>2.8194545784068987</v>
      </c>
      <c r="BV50" s="68">
        <f t="shared" si="129"/>
        <v>-33.756673807432463</v>
      </c>
      <c r="BW50" s="69">
        <f t="shared" si="130"/>
        <v>31.248737995982083</v>
      </c>
      <c r="BX50" s="69">
        <f t="shared" si="131"/>
        <v>-2.50793581145038</v>
      </c>
      <c r="BZ50" t="str">
        <f t="shared" si="146"/>
        <v>24 Business, media and public service professionals</v>
      </c>
      <c r="CA50" s="18">
        <f t="shared" si="132"/>
        <v>2.020132561361879</v>
      </c>
      <c r="CB50" s="18">
        <f t="shared" si="132"/>
        <v>2.4854050037273065</v>
      </c>
      <c r="CC50" s="18">
        <f t="shared" si="132"/>
        <v>2.9603450172367847</v>
      </c>
      <c r="CD50" s="18">
        <f t="shared" si="132"/>
        <v>2.9759793851416267</v>
      </c>
      <c r="CE50" s="18">
        <f t="shared" si="132"/>
        <v>2.9907852113493054</v>
      </c>
      <c r="CG50" s="68">
        <f t="shared" si="133"/>
        <v>-40.530117389179985</v>
      </c>
      <c r="CH50" s="69">
        <f t="shared" si="134"/>
        <v>29.297689755420286</v>
      </c>
      <c r="CI50" s="69">
        <f t="shared" si="135"/>
        <v>-11.232427633759702</v>
      </c>
      <c r="CK50" t="str">
        <f t="shared" si="147"/>
        <v>24 Business, media and public service professionals</v>
      </c>
      <c r="CL50" s="18">
        <f t="shared" si="136"/>
        <v>1.2015839639025447</v>
      </c>
      <c r="CM50" s="18">
        <f t="shared" si="136"/>
        <v>1.7651537230241352</v>
      </c>
      <c r="CN50" s="18">
        <f t="shared" si="136"/>
        <v>2.1095596184718048</v>
      </c>
      <c r="CO50" s="18">
        <f t="shared" si="136"/>
        <v>2.4153910616837035</v>
      </c>
      <c r="CP50" s="18">
        <f t="shared" si="136"/>
        <v>2.8126969706092066</v>
      </c>
      <c r="CR50" s="68">
        <f t="shared" si="137"/>
        <v>-33.082826895857529</v>
      </c>
      <c r="CS50" s="69">
        <f t="shared" si="138"/>
        <v>32.090883716090708</v>
      </c>
      <c r="CT50" s="69">
        <f t="shared" si="139"/>
        <v>-0.99194317976682433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2.4131398407342424</v>
      </c>
      <c r="C51" s="18">
        <f t="shared" si="104"/>
        <v>2.6908508993288667</v>
      </c>
      <c r="D51" s="18">
        <f t="shared" si="104"/>
        <v>2.7859678285826748</v>
      </c>
      <c r="E51" s="18">
        <f t="shared" si="104"/>
        <v>2.6866935995744972</v>
      </c>
      <c r="F51" s="18">
        <f t="shared" si="104"/>
        <v>2.9848169828265738</v>
      </c>
      <c r="H51" s="68">
        <f t="shared" si="105"/>
        <v>96.361228692841081</v>
      </c>
      <c r="I51" s="69">
        <f t="shared" si="106"/>
        <v>76.338519633437173</v>
      </c>
      <c r="J51" s="69">
        <f t="shared" si="107"/>
        <v>172.69974832627827</v>
      </c>
      <c r="L51" t="str">
        <f t="shared" si="140"/>
        <v>31 Science, engineering and technology associate professionals</v>
      </c>
      <c r="M51" s="18">
        <f t="shared" si="108"/>
        <v>2.1888247432559051</v>
      </c>
      <c r="N51" s="18">
        <f t="shared" si="108"/>
        <v>2.2373662654308659</v>
      </c>
      <c r="O51" s="18">
        <f t="shared" si="108"/>
        <v>2.3035486923681416</v>
      </c>
      <c r="P51" s="18">
        <f t="shared" si="108"/>
        <v>2.0109493237682008</v>
      </c>
      <c r="Q51" s="18">
        <f t="shared" si="108"/>
        <v>1.9780465842655175</v>
      </c>
      <c r="S51" s="68">
        <f t="shared" si="109"/>
        <v>61.162781357431818</v>
      </c>
      <c r="T51" s="69">
        <f t="shared" si="110"/>
        <v>63.445177620918791</v>
      </c>
      <c r="U51" s="69">
        <f t="shared" si="111"/>
        <v>124.6079589783506</v>
      </c>
      <c r="W51" t="str">
        <f t="shared" si="141"/>
        <v>31 Science, engineering and technology associate professionals</v>
      </c>
      <c r="X51" s="18">
        <f t="shared" si="112"/>
        <v>2.2838020969827091</v>
      </c>
      <c r="Y51" s="18">
        <f t="shared" si="112"/>
        <v>2.5880842922346972</v>
      </c>
      <c r="Z51" s="18">
        <f t="shared" si="112"/>
        <v>2.6881313223384979</v>
      </c>
      <c r="AA51" s="18">
        <f t="shared" si="112"/>
        <v>2.300394997667552</v>
      </c>
      <c r="AB51" s="18">
        <f t="shared" si="112"/>
        <v>2.2532185304298515</v>
      </c>
      <c r="AD51" s="68">
        <f t="shared" si="113"/>
        <v>11.34433538499184</v>
      </c>
      <c r="AE51" s="69">
        <f t="shared" si="114"/>
        <v>46.283784920505596</v>
      </c>
      <c r="AF51" s="69">
        <f t="shared" si="115"/>
        <v>57.628120305497433</v>
      </c>
      <c r="AH51" t="str">
        <f t="shared" si="142"/>
        <v>31 Science, engineering and technology associate professionals</v>
      </c>
      <c r="AI51" s="18">
        <f t="shared" si="116"/>
        <v>1.177522443964178</v>
      </c>
      <c r="AJ51" s="18">
        <f t="shared" si="116"/>
        <v>1.5501420923390938</v>
      </c>
      <c r="AK51" s="18">
        <f t="shared" si="116"/>
        <v>1.6991187229788256</v>
      </c>
      <c r="AL51" s="18">
        <f t="shared" si="116"/>
        <v>1.6933322538133515</v>
      </c>
      <c r="AM51" s="18">
        <f t="shared" si="116"/>
        <v>2.024200145377709</v>
      </c>
      <c r="AO51" s="68">
        <f t="shared" si="117"/>
        <v>42.338216442605294</v>
      </c>
      <c r="AP51" s="69">
        <f t="shared" si="118"/>
        <v>54.976918935048488</v>
      </c>
      <c r="AQ51" s="69">
        <f t="shared" si="119"/>
        <v>97.315135377653775</v>
      </c>
      <c r="AS51" t="str">
        <f t="shared" si="143"/>
        <v>31 Science, engineering and technology associate professionals</v>
      </c>
      <c r="AT51" s="18">
        <f t="shared" si="120"/>
        <v>3.4596983085160966</v>
      </c>
      <c r="AU51" s="18">
        <f t="shared" si="120"/>
        <v>3.7233716923962441</v>
      </c>
      <c r="AV51" s="18">
        <f t="shared" si="120"/>
        <v>3.8369026884025006</v>
      </c>
      <c r="AW51" s="18">
        <f t="shared" si="120"/>
        <v>2.9546343096577101</v>
      </c>
      <c r="AX51" s="18">
        <f t="shared" si="120"/>
        <v>2.6480195156193975</v>
      </c>
      <c r="AZ51" s="68">
        <f t="shared" si="121"/>
        <v>-8.9929801386608865</v>
      </c>
      <c r="BA51" s="69">
        <f t="shared" si="122"/>
        <v>34.495613521090405</v>
      </c>
      <c r="BB51" s="69">
        <f t="shared" si="123"/>
        <v>25.502633382429522</v>
      </c>
      <c r="BD51" t="str">
        <f t="shared" si="144"/>
        <v>31 Science, engineering and technology associate professionals</v>
      </c>
      <c r="BE51" s="18">
        <f t="shared" si="124"/>
        <v>1.5512692152366325</v>
      </c>
      <c r="BF51" s="18">
        <f t="shared" si="124"/>
        <v>1.6912346991600868</v>
      </c>
      <c r="BG51" s="18">
        <f t="shared" si="124"/>
        <v>1.9293292560807893</v>
      </c>
      <c r="BH51" s="18">
        <f t="shared" si="124"/>
        <v>1.4013333578674128</v>
      </c>
      <c r="BI51" s="18">
        <f t="shared" si="124"/>
        <v>1.2007558007160855</v>
      </c>
      <c r="BK51" s="68">
        <f t="shared" si="125"/>
        <v>-35.112500240834279</v>
      </c>
      <c r="BL51" s="69">
        <f t="shared" si="126"/>
        <v>25.007323301846686</v>
      </c>
      <c r="BM51" s="69">
        <f t="shared" si="127"/>
        <v>-10.105176938987597</v>
      </c>
      <c r="BO51" t="str">
        <f t="shared" si="145"/>
        <v>31 Science, engineering and technology associate professionals</v>
      </c>
      <c r="BP51" s="18">
        <f t="shared" si="128"/>
        <v>1.0329196215337613</v>
      </c>
      <c r="BQ51" s="18">
        <f t="shared" si="128"/>
        <v>1.2325426059176896</v>
      </c>
      <c r="BR51" s="18">
        <f t="shared" si="128"/>
        <v>1.3923901091434767</v>
      </c>
      <c r="BS51" s="18">
        <f t="shared" si="128"/>
        <v>1.1389321582911112</v>
      </c>
      <c r="BT51" s="18">
        <f t="shared" si="128"/>
        <v>1.2533513239790632</v>
      </c>
      <c r="BV51" s="68">
        <f t="shared" si="129"/>
        <v>-36.985589919010899</v>
      </c>
      <c r="BW51" s="69">
        <f t="shared" si="130"/>
        <v>25.96959335397468</v>
      </c>
      <c r="BX51" s="69">
        <f t="shared" si="131"/>
        <v>-11.015996565036216</v>
      </c>
      <c r="BZ51" t="str">
        <f t="shared" si="146"/>
        <v>31 Science, engineering and technology associate professionals</v>
      </c>
      <c r="CA51" s="18">
        <f t="shared" si="132"/>
        <v>1.1824270200108069</v>
      </c>
      <c r="CB51" s="18">
        <f t="shared" si="132"/>
        <v>1.4336350194052123</v>
      </c>
      <c r="CC51" s="18">
        <f t="shared" si="132"/>
        <v>1.7898872731430118</v>
      </c>
      <c r="CD51" s="18">
        <f t="shared" si="132"/>
        <v>1.615928682435865</v>
      </c>
      <c r="CE51" s="18">
        <f t="shared" si="132"/>
        <v>2.037048579163304</v>
      </c>
      <c r="CG51" s="68">
        <f t="shared" si="133"/>
        <v>-33.006928126433209</v>
      </c>
      <c r="CH51" s="69">
        <f t="shared" si="134"/>
        <v>26.042605250363454</v>
      </c>
      <c r="CI51" s="69">
        <f t="shared" si="135"/>
        <v>-6.9643228760697573</v>
      </c>
      <c r="CK51" t="str">
        <f t="shared" si="147"/>
        <v>31 Science, engineering and technology associate professionals</v>
      </c>
      <c r="CL51" s="18">
        <f t="shared" si="136"/>
        <v>0.58448374193484209</v>
      </c>
      <c r="CM51" s="18">
        <f t="shared" si="136"/>
        <v>0.9002554290204271</v>
      </c>
      <c r="CN51" s="18">
        <f t="shared" si="136"/>
        <v>1.1857835669653953</v>
      </c>
      <c r="CO51" s="18">
        <f t="shared" si="136"/>
        <v>1.3209034163081876</v>
      </c>
      <c r="CP51" s="18">
        <f t="shared" si="136"/>
        <v>1.9040361048900687</v>
      </c>
      <c r="CR51" s="68">
        <f t="shared" si="137"/>
        <v>-19.410920347608627</v>
      </c>
      <c r="CS51" s="69">
        <f t="shared" si="138"/>
        <v>34.385363964768452</v>
      </c>
      <c r="CT51" s="69">
        <f t="shared" si="139"/>
        <v>14.974443617159825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0.52021489125140896</v>
      </c>
      <c r="C52" s="18">
        <f t="shared" si="104"/>
        <v>0.5703880084961892</v>
      </c>
      <c r="D52" s="18">
        <f t="shared" si="104"/>
        <v>0.47209498765394353</v>
      </c>
      <c r="E52" s="18">
        <f t="shared" si="104"/>
        <v>0.52573417383237009</v>
      </c>
      <c r="F52" s="18">
        <f t="shared" si="104"/>
        <v>0.61605895684564238</v>
      </c>
      <c r="H52" s="68">
        <f t="shared" si="105"/>
        <v>139.17017296792761</v>
      </c>
      <c r="I52" s="69">
        <f t="shared" si="106"/>
        <v>109.30928334279713</v>
      </c>
      <c r="J52" s="69">
        <f t="shared" si="107"/>
        <v>248.47945631072474</v>
      </c>
      <c r="L52" t="str">
        <f t="shared" si="140"/>
        <v>32 Health and social care associate professionals</v>
      </c>
      <c r="M52" s="18">
        <f t="shared" si="108"/>
        <v>1.74921350090473</v>
      </c>
      <c r="N52" s="18">
        <f t="shared" si="108"/>
        <v>1.8591805064625329</v>
      </c>
      <c r="O52" s="18">
        <f t="shared" si="108"/>
        <v>1.7895888723206768</v>
      </c>
      <c r="P52" s="18">
        <f t="shared" si="108"/>
        <v>1.8797349504284819</v>
      </c>
      <c r="Q52" s="18">
        <f t="shared" si="108"/>
        <v>2.0894836418984082</v>
      </c>
      <c r="S52" s="68">
        <f t="shared" si="109"/>
        <v>119.13479417021615</v>
      </c>
      <c r="T52" s="69">
        <f t="shared" si="110"/>
        <v>99.415390475419116</v>
      </c>
      <c r="U52" s="69">
        <f t="shared" si="111"/>
        <v>218.55018464563526</v>
      </c>
      <c r="W52" t="str">
        <f t="shared" si="141"/>
        <v>32 Health and social care associate professionals</v>
      </c>
      <c r="X52" s="18">
        <f t="shared" si="112"/>
        <v>2.6861916027900659</v>
      </c>
      <c r="Y52" s="18">
        <f t="shared" si="112"/>
        <v>2.7613940102274848</v>
      </c>
      <c r="Z52" s="18">
        <f t="shared" si="112"/>
        <v>2.6864596001405965</v>
      </c>
      <c r="AA52" s="18">
        <f t="shared" si="112"/>
        <v>2.7117103678635135</v>
      </c>
      <c r="AB52" s="18">
        <f t="shared" si="112"/>
        <v>2.6773457518181307</v>
      </c>
      <c r="AD52" s="68">
        <f t="shared" si="113"/>
        <v>32.38520127061976</v>
      </c>
      <c r="AE52" s="69">
        <f t="shared" si="114"/>
        <v>74.860013253109301</v>
      </c>
      <c r="AF52" s="69">
        <f t="shared" si="115"/>
        <v>107.24521452372906</v>
      </c>
      <c r="AH52" t="str">
        <f t="shared" si="142"/>
        <v>32 Health and social care associate professionals</v>
      </c>
      <c r="AI52" s="18">
        <f t="shared" si="116"/>
        <v>5.9927633146250843</v>
      </c>
      <c r="AJ52" s="18">
        <f t="shared" si="116"/>
        <v>5.0502202399438216</v>
      </c>
      <c r="AK52" s="18">
        <f t="shared" si="116"/>
        <v>4.9268060787430983</v>
      </c>
      <c r="AL52" s="18">
        <f t="shared" si="116"/>
        <v>3.6206205275725227</v>
      </c>
      <c r="AM52" s="18">
        <f t="shared" si="116"/>
        <v>2.0386200105810897</v>
      </c>
      <c r="AO52" s="68">
        <f t="shared" si="117"/>
        <v>-50.561804831524249</v>
      </c>
      <c r="AP52" s="69">
        <f t="shared" si="118"/>
        <v>31.145549116154008</v>
      </c>
      <c r="AQ52" s="69">
        <f t="shared" si="119"/>
        <v>-19.416255715370234</v>
      </c>
      <c r="AS52" t="str">
        <f t="shared" si="143"/>
        <v>32 Health and social care associate professionals</v>
      </c>
      <c r="AT52" s="18">
        <f t="shared" si="120"/>
        <v>1.418338680638032</v>
      </c>
      <c r="AU52" s="18">
        <f t="shared" si="120"/>
        <v>1.5092837432896431</v>
      </c>
      <c r="AV52" s="18">
        <f t="shared" si="120"/>
        <v>1.592208915840885</v>
      </c>
      <c r="AW52" s="18">
        <f t="shared" si="120"/>
        <v>1.4410273344254758</v>
      </c>
      <c r="AX52" s="18">
        <f t="shared" si="120"/>
        <v>1.3757181816504431</v>
      </c>
      <c r="AZ52" s="68">
        <f t="shared" si="121"/>
        <v>13.936774829012421</v>
      </c>
      <c r="BA52" s="69">
        <f t="shared" si="122"/>
        <v>60.915747050411149</v>
      </c>
      <c r="BB52" s="69">
        <f t="shared" si="123"/>
        <v>74.852521879423577</v>
      </c>
      <c r="BD52" t="str">
        <f t="shared" si="144"/>
        <v>32 Health and social care associate professionals</v>
      </c>
      <c r="BE52" s="18">
        <f t="shared" si="124"/>
        <v>1.3559813027952832</v>
      </c>
      <c r="BF52" s="18">
        <f t="shared" si="124"/>
        <v>1.556728814355792</v>
      </c>
      <c r="BG52" s="18">
        <f t="shared" si="124"/>
        <v>1.7112349902750985</v>
      </c>
      <c r="BH52" s="18">
        <f t="shared" si="124"/>
        <v>1.7629381185449138</v>
      </c>
      <c r="BI52" s="18">
        <f t="shared" si="124"/>
        <v>2.0672185974259762</v>
      </c>
      <c r="BK52" s="68">
        <f t="shared" si="125"/>
        <v>25.947470144055917</v>
      </c>
      <c r="BL52" s="69">
        <f t="shared" si="126"/>
        <v>61.846481967091158</v>
      </c>
      <c r="BM52" s="69">
        <f t="shared" si="127"/>
        <v>87.793952111147078</v>
      </c>
      <c r="BO52" t="str">
        <f t="shared" si="145"/>
        <v>32 Health and social care associate professionals</v>
      </c>
      <c r="BP52" s="18">
        <f t="shared" si="128"/>
        <v>1.0630161946864702</v>
      </c>
      <c r="BQ52" s="18">
        <f t="shared" si="128"/>
        <v>1.215682842802899</v>
      </c>
      <c r="BR52" s="18">
        <f t="shared" si="128"/>
        <v>1.3623866094410151</v>
      </c>
      <c r="BS52" s="18">
        <f t="shared" si="128"/>
        <v>1.2333103326993169</v>
      </c>
      <c r="BT52" s="18">
        <f t="shared" si="128"/>
        <v>1.1901829123206933</v>
      </c>
      <c r="BV52" s="68">
        <f t="shared" si="129"/>
        <v>-38.843682779060053</v>
      </c>
      <c r="BW52" s="69">
        <f t="shared" si="130"/>
        <v>39.230588790085029</v>
      </c>
      <c r="BX52" s="69">
        <f t="shared" si="131"/>
        <v>0.38690601102497835</v>
      </c>
      <c r="BZ52" t="str">
        <f t="shared" si="146"/>
        <v>32 Health and social care associate professionals</v>
      </c>
      <c r="CA52" s="18">
        <f t="shared" si="132"/>
        <v>0.61404256860809781</v>
      </c>
      <c r="CB52" s="18">
        <f t="shared" si="132"/>
        <v>0.62306293211633113</v>
      </c>
      <c r="CC52" s="18">
        <f t="shared" si="132"/>
        <v>0.60810582872972374</v>
      </c>
      <c r="CD52" s="18">
        <f t="shared" si="132"/>
        <v>0.48422618891748603</v>
      </c>
      <c r="CE52" s="18">
        <f t="shared" si="132"/>
        <v>0.39525346444027532</v>
      </c>
      <c r="CG52" s="68">
        <f t="shared" si="133"/>
        <v>-61.739494360402524</v>
      </c>
      <c r="CH52" s="69">
        <f t="shared" si="134"/>
        <v>25.215091189925044</v>
      </c>
      <c r="CI52" s="69">
        <f t="shared" si="135"/>
        <v>-36.524403170477484</v>
      </c>
      <c r="CK52" t="str">
        <f t="shared" si="147"/>
        <v>32 Health and social care associate professionals</v>
      </c>
      <c r="CL52" s="18">
        <f t="shared" si="136"/>
        <v>0.20572895257953827</v>
      </c>
      <c r="CM52" s="18">
        <f t="shared" si="136"/>
        <v>0.26698709265364529</v>
      </c>
      <c r="CN52" s="18">
        <f t="shared" si="136"/>
        <v>0.31949982387829234</v>
      </c>
      <c r="CO52" s="18">
        <f t="shared" si="136"/>
        <v>0.38058070541061334</v>
      </c>
      <c r="CP52" s="18">
        <f t="shared" si="136"/>
        <v>0.53449471178447561</v>
      </c>
      <c r="CR52" s="68">
        <f t="shared" si="137"/>
        <v>-16.038684634949878</v>
      </c>
      <c r="CS52" s="69">
        <f t="shared" si="138"/>
        <v>40.519492515360476</v>
      </c>
      <c r="CT52" s="69">
        <f t="shared" si="139"/>
        <v>24.480807880410598</v>
      </c>
    </row>
    <row r="53" spans="1:98" x14ac:dyDescent="0.2">
      <c r="A53" t="str">
        <f t="shared" si="103"/>
        <v>33 Protective service occupations</v>
      </c>
      <c r="B53" s="18">
        <f t="shared" si="104"/>
        <v>0.30448175131360233</v>
      </c>
      <c r="C53" s="18">
        <f t="shared" si="104"/>
        <v>0.26818955546834383</v>
      </c>
      <c r="D53" s="18">
        <f t="shared" si="104"/>
        <v>0.25359959189356995</v>
      </c>
      <c r="E53" s="18">
        <f t="shared" si="104"/>
        <v>0.32833347168392529</v>
      </c>
      <c r="F53" s="18">
        <f t="shared" si="104"/>
        <v>0.39188517558294123</v>
      </c>
      <c r="H53" s="68">
        <f t="shared" si="105"/>
        <v>183.22032427188461</v>
      </c>
      <c r="I53" s="69">
        <f t="shared" si="106"/>
        <v>78.834498898197722</v>
      </c>
      <c r="J53" s="69">
        <f t="shared" si="107"/>
        <v>262.05482317008239</v>
      </c>
      <c r="L53" t="str">
        <f t="shared" si="140"/>
        <v>33 Protective service occupations</v>
      </c>
      <c r="M53" s="18">
        <f t="shared" si="108"/>
        <v>0.63711668362779883</v>
      </c>
      <c r="N53" s="18">
        <f t="shared" si="108"/>
        <v>0.60917922743985997</v>
      </c>
      <c r="O53" s="18">
        <f t="shared" si="108"/>
        <v>0.59208743106065764</v>
      </c>
      <c r="P53" s="18">
        <f t="shared" si="108"/>
        <v>0.74735452652103818</v>
      </c>
      <c r="Q53" s="18">
        <f t="shared" si="108"/>
        <v>0.83415326640920562</v>
      </c>
      <c r="S53" s="68">
        <f t="shared" si="109"/>
        <v>164.41473188005111</v>
      </c>
      <c r="T53" s="69">
        <f t="shared" si="110"/>
        <v>72.478015520524849</v>
      </c>
      <c r="U53" s="69">
        <f t="shared" si="111"/>
        <v>236.89274740057598</v>
      </c>
      <c r="W53" t="str">
        <f t="shared" si="141"/>
        <v>33 Protective service occupations</v>
      </c>
      <c r="X53" s="18">
        <f t="shared" si="112"/>
        <v>1.1836772013961505</v>
      </c>
      <c r="Y53" s="18">
        <f t="shared" si="112"/>
        <v>1.3799862424685228</v>
      </c>
      <c r="Z53" s="18">
        <f t="shared" si="112"/>
        <v>1.4667985901664511</v>
      </c>
      <c r="AA53" s="18">
        <f t="shared" si="112"/>
        <v>1.852397145353869</v>
      </c>
      <c r="AB53" s="18">
        <f t="shared" si="112"/>
        <v>2.332737265643642</v>
      </c>
      <c r="AD53" s="68">
        <f t="shared" si="113"/>
        <v>111.25677121620865</v>
      </c>
      <c r="AE53" s="69">
        <f t="shared" si="114"/>
        <v>68.842970885456083</v>
      </c>
      <c r="AF53" s="69">
        <f t="shared" si="115"/>
        <v>180.0997421016647</v>
      </c>
      <c r="AH53" t="str">
        <f t="shared" si="142"/>
        <v>33 Protective service occupations</v>
      </c>
      <c r="AI53" s="18">
        <f t="shared" si="116"/>
        <v>1.0254525085095236</v>
      </c>
      <c r="AJ53" s="18">
        <f t="shared" si="116"/>
        <v>1.2577332783807089</v>
      </c>
      <c r="AK53" s="18">
        <f t="shared" si="116"/>
        <v>1.433938025021203</v>
      </c>
      <c r="AL53" s="18">
        <f t="shared" si="116"/>
        <v>1.9421743113274053</v>
      </c>
      <c r="AM53" s="18">
        <f t="shared" si="116"/>
        <v>2.620336133595516</v>
      </c>
      <c r="AO53" s="68">
        <f t="shared" si="117"/>
        <v>118.33251506364905</v>
      </c>
      <c r="AP53" s="69">
        <f t="shared" si="118"/>
        <v>63.28947429889309</v>
      </c>
      <c r="AQ53" s="69">
        <f t="shared" si="119"/>
        <v>181.62198936254214</v>
      </c>
      <c r="AS53" t="str">
        <f t="shared" si="143"/>
        <v>33 Protective service occupations</v>
      </c>
      <c r="AT53" s="18">
        <f t="shared" si="120"/>
        <v>0.98264821886425924</v>
      </c>
      <c r="AU53" s="18">
        <f t="shared" si="120"/>
        <v>0.97534466060084524</v>
      </c>
      <c r="AV53" s="18">
        <f t="shared" si="120"/>
        <v>1.0245224940861704</v>
      </c>
      <c r="AW53" s="18">
        <f t="shared" si="120"/>
        <v>1.1277286388494792</v>
      </c>
      <c r="AX53" s="18">
        <f t="shared" si="120"/>
        <v>1.2502357111214588</v>
      </c>
      <c r="AZ53" s="68">
        <f t="shared" si="121"/>
        <v>60.918100702245894</v>
      </c>
      <c r="BA53" s="69">
        <f t="shared" si="122"/>
        <v>45.375761694845828</v>
      </c>
      <c r="BB53" s="69">
        <f t="shared" si="123"/>
        <v>106.29386239709171</v>
      </c>
      <c r="BD53" t="str">
        <f t="shared" si="144"/>
        <v>33 Protective service occupations</v>
      </c>
      <c r="BE53" s="18">
        <f t="shared" si="124"/>
        <v>0.9890528436967031</v>
      </c>
      <c r="BF53" s="18">
        <f t="shared" si="124"/>
        <v>1.048959312805563</v>
      </c>
      <c r="BG53" s="18">
        <f t="shared" si="124"/>
        <v>1.0816257742802109</v>
      </c>
      <c r="BH53" s="18">
        <f t="shared" si="124"/>
        <v>1.1599147011101247</v>
      </c>
      <c r="BI53" s="18">
        <f t="shared" si="124"/>
        <v>1.0628755511084518</v>
      </c>
      <c r="BK53" s="68">
        <f t="shared" si="125"/>
        <v>2.4514446100230067</v>
      </c>
      <c r="BL53" s="69">
        <f t="shared" si="126"/>
        <v>25.057182170839177</v>
      </c>
      <c r="BM53" s="69">
        <f t="shared" si="127"/>
        <v>27.508626780862183</v>
      </c>
      <c r="BO53" t="str">
        <f t="shared" si="145"/>
        <v>33 Protective service occupations</v>
      </c>
      <c r="BP53" s="18">
        <f t="shared" si="128"/>
        <v>1.0502619080079523</v>
      </c>
      <c r="BQ53" s="18">
        <f t="shared" si="128"/>
        <v>1.1865544478695498</v>
      </c>
      <c r="BR53" s="18">
        <f t="shared" si="128"/>
        <v>1.2285210974318597</v>
      </c>
      <c r="BS53" s="18">
        <f t="shared" si="128"/>
        <v>1.3888422825267654</v>
      </c>
      <c r="BT53" s="18">
        <f t="shared" si="128"/>
        <v>1.3282273762943415</v>
      </c>
      <c r="BV53" s="68">
        <f t="shared" si="129"/>
        <v>-24.313610456301927</v>
      </c>
      <c r="BW53" s="69">
        <f t="shared" si="130"/>
        <v>26.321688431062483</v>
      </c>
      <c r="BX53" s="69">
        <f t="shared" si="131"/>
        <v>2.0080779747605599</v>
      </c>
      <c r="BZ53" t="str">
        <f t="shared" si="146"/>
        <v>33 Protective service occupations</v>
      </c>
      <c r="CA53" s="18">
        <f t="shared" si="132"/>
        <v>0.89321301214932391</v>
      </c>
      <c r="CB53" s="18">
        <f t="shared" si="132"/>
        <v>1.0187788180255046</v>
      </c>
      <c r="CC53" s="18">
        <f t="shared" si="132"/>
        <v>1.1363171179330811</v>
      </c>
      <c r="CD53" s="18">
        <f t="shared" si="132"/>
        <v>1.3882254859259655</v>
      </c>
      <c r="CE53" s="18">
        <f t="shared" si="132"/>
        <v>1.4161220432733503</v>
      </c>
      <c r="CG53" s="68">
        <f t="shared" si="133"/>
        <v>-26.64067610422876</v>
      </c>
      <c r="CH53" s="69">
        <f t="shared" si="134"/>
        <v>31.237603978321932</v>
      </c>
      <c r="CI53" s="69">
        <f t="shared" si="135"/>
        <v>4.5969278740931676</v>
      </c>
      <c r="CK53" t="str">
        <f t="shared" si="147"/>
        <v>33 Protective service occupations</v>
      </c>
      <c r="CL53" s="18">
        <f t="shared" si="136"/>
        <v>0.4191949821538839</v>
      </c>
      <c r="CM53" s="18">
        <f t="shared" si="136"/>
        <v>0.45411824215880958</v>
      </c>
      <c r="CN53" s="18">
        <f t="shared" si="136"/>
        <v>0.51256300297731561</v>
      </c>
      <c r="CO53" s="18">
        <f t="shared" si="136"/>
        <v>0.74132070217700352</v>
      </c>
      <c r="CP53" s="18">
        <f t="shared" si="136"/>
        <v>1.0921720072638834</v>
      </c>
      <c r="CR53" s="68">
        <f t="shared" si="137"/>
        <v>6.9424747712978752</v>
      </c>
      <c r="CS53" s="69">
        <f t="shared" si="138"/>
        <v>25.296825943480904</v>
      </c>
      <c r="CT53" s="69">
        <f t="shared" si="139"/>
        <v>32.239300714778778</v>
      </c>
    </row>
    <row r="54" spans="1:98" x14ac:dyDescent="0.2">
      <c r="A54" t="str">
        <f t="shared" si="103"/>
        <v>34 Culture, media and sports occupations</v>
      </c>
      <c r="B54" s="18">
        <f t="shared" si="104"/>
        <v>1.2486408103900726</v>
      </c>
      <c r="C54" s="18">
        <f t="shared" si="104"/>
        <v>2.0226124399562941</v>
      </c>
      <c r="D54" s="18">
        <f t="shared" si="104"/>
        <v>2.0171891226795706</v>
      </c>
      <c r="E54" s="18">
        <f t="shared" si="104"/>
        <v>1.9621335452353097</v>
      </c>
      <c r="F54" s="18">
        <f t="shared" si="104"/>
        <v>2.1155922859266783</v>
      </c>
      <c r="H54" s="68">
        <f t="shared" si="105"/>
        <v>92.220405047869775</v>
      </c>
      <c r="I54" s="69">
        <f t="shared" si="106"/>
        <v>87.63012562086567</v>
      </c>
      <c r="J54" s="69">
        <f t="shared" si="107"/>
        <v>179.85053066873547</v>
      </c>
      <c r="L54" t="str">
        <f t="shared" si="140"/>
        <v>34 Culture, media and sports occupations</v>
      </c>
      <c r="M54" s="18">
        <f t="shared" si="108"/>
        <v>2.6522738047216428</v>
      </c>
      <c r="N54" s="18">
        <f t="shared" si="108"/>
        <v>2.7549879393854386</v>
      </c>
      <c r="O54" s="18">
        <f t="shared" si="108"/>
        <v>3.0369356596466881</v>
      </c>
      <c r="P54" s="18">
        <f t="shared" si="108"/>
        <v>2.6773009552088207</v>
      </c>
      <c r="Q54" s="18">
        <f t="shared" si="108"/>
        <v>2.6187673996956069</v>
      </c>
      <c r="S54" s="68">
        <f t="shared" si="109"/>
        <v>61.840410063171127</v>
      </c>
      <c r="T54" s="69">
        <f t="shared" si="110"/>
        <v>73.349794759587269</v>
      </c>
      <c r="U54" s="69">
        <f t="shared" si="111"/>
        <v>135.19020482275837</v>
      </c>
      <c r="W54" t="str">
        <f t="shared" si="141"/>
        <v>34 Culture, media and sports occupations</v>
      </c>
      <c r="X54" s="18">
        <f t="shared" si="112"/>
        <v>2.8901192596136203</v>
      </c>
      <c r="Y54" s="18">
        <f t="shared" si="112"/>
        <v>2.9859621361139128</v>
      </c>
      <c r="Z54" s="18">
        <f t="shared" si="112"/>
        <v>3.2251414976240054</v>
      </c>
      <c r="AA54" s="18">
        <f t="shared" si="112"/>
        <v>2.6810138927705984</v>
      </c>
      <c r="AB54" s="18">
        <f t="shared" si="112"/>
        <v>2.4808534595486136</v>
      </c>
      <c r="AD54" s="68">
        <f t="shared" si="113"/>
        <v>2.1804081249825562</v>
      </c>
      <c r="AE54" s="69">
        <f t="shared" si="114"/>
        <v>48.564834506613415</v>
      </c>
      <c r="AF54" s="69">
        <f t="shared" si="115"/>
        <v>50.745242631595964</v>
      </c>
      <c r="AH54" t="str">
        <f t="shared" si="142"/>
        <v>34 Culture, media and sports occupations</v>
      </c>
      <c r="AI54" s="18">
        <f t="shared" si="116"/>
        <v>1.1918593714809886</v>
      </c>
      <c r="AJ54" s="18">
        <f t="shared" si="116"/>
        <v>1.3799390221769829</v>
      </c>
      <c r="AK54" s="18">
        <f t="shared" si="116"/>
        <v>1.439625041344212</v>
      </c>
      <c r="AL54" s="18">
        <f t="shared" si="116"/>
        <v>1.3181820335845407</v>
      </c>
      <c r="AM54" s="18">
        <f t="shared" si="116"/>
        <v>1.482789771468416</v>
      </c>
      <c r="AO54" s="68">
        <f t="shared" si="117"/>
        <v>23.06143715863951</v>
      </c>
      <c r="AP54" s="69">
        <f t="shared" si="118"/>
        <v>52.626923697731776</v>
      </c>
      <c r="AQ54" s="69">
        <f t="shared" si="119"/>
        <v>75.68836085637129</v>
      </c>
      <c r="AS54" t="str">
        <f t="shared" si="143"/>
        <v>34 Culture, media and sports occupations</v>
      </c>
      <c r="AT54" s="18">
        <f t="shared" si="120"/>
        <v>1.6181020291209263</v>
      </c>
      <c r="AU54" s="18">
        <f t="shared" si="120"/>
        <v>1.5360181704677334</v>
      </c>
      <c r="AV54" s="18">
        <f t="shared" si="120"/>
        <v>1.7598072758694003</v>
      </c>
      <c r="AW54" s="18">
        <f t="shared" si="120"/>
        <v>1.3893190539437714</v>
      </c>
      <c r="AX54" s="18">
        <f t="shared" si="120"/>
        <v>1.2468640695171971</v>
      </c>
      <c r="AZ54" s="68">
        <f t="shared" si="121"/>
        <v>-6.5695377360130243</v>
      </c>
      <c r="BA54" s="69">
        <f t="shared" si="122"/>
        <v>43.845255198490008</v>
      </c>
      <c r="BB54" s="69">
        <f t="shared" si="123"/>
        <v>37.275717462476983</v>
      </c>
      <c r="BD54" t="str">
        <f t="shared" si="144"/>
        <v>34 Culture, media and sports occupations</v>
      </c>
      <c r="BE54" s="18">
        <f t="shared" si="124"/>
        <v>1.0627467747282824</v>
      </c>
      <c r="BF54" s="18">
        <f t="shared" si="124"/>
        <v>1.0953345842414666</v>
      </c>
      <c r="BG54" s="18">
        <f t="shared" si="124"/>
        <v>1.2648117218767796</v>
      </c>
      <c r="BH54" s="18">
        <f t="shared" si="124"/>
        <v>0.99099520447174771</v>
      </c>
      <c r="BI54" s="18">
        <f t="shared" si="124"/>
        <v>0.97451510552138032</v>
      </c>
      <c r="BK54" s="68">
        <f t="shared" si="125"/>
        <v>-19.670439597273887</v>
      </c>
      <c r="BL54" s="69">
        <f t="shared" si="126"/>
        <v>30.318645389975547</v>
      </c>
      <c r="BM54" s="69">
        <f t="shared" si="127"/>
        <v>10.648205792701658</v>
      </c>
      <c r="BO54" t="str">
        <f t="shared" si="145"/>
        <v>34 Culture, media and sports occupations</v>
      </c>
      <c r="BP54" s="18">
        <f t="shared" si="128"/>
        <v>0.5270247415539322</v>
      </c>
      <c r="BQ54" s="18">
        <f t="shared" si="128"/>
        <v>0.44630531025344844</v>
      </c>
      <c r="BR54" s="18">
        <f t="shared" si="128"/>
        <v>0.5595156321020508</v>
      </c>
      <c r="BS54" s="18">
        <f t="shared" si="128"/>
        <v>0.37855947803111439</v>
      </c>
      <c r="BT54" s="18">
        <f t="shared" si="128"/>
        <v>0.29184857759487581</v>
      </c>
      <c r="BV54" s="68">
        <f t="shared" si="129"/>
        <v>-63.484829170800985</v>
      </c>
      <c r="BW54" s="69">
        <f t="shared" si="130"/>
        <v>19.485922058998213</v>
      </c>
      <c r="BX54" s="69">
        <f t="shared" si="131"/>
        <v>-43.998907111802765</v>
      </c>
      <c r="BZ54" t="str">
        <f t="shared" si="146"/>
        <v>34 Culture, media and sports occupations</v>
      </c>
      <c r="CA54" s="18">
        <f t="shared" si="132"/>
        <v>0.68864938197895331</v>
      </c>
      <c r="CB54" s="18">
        <f t="shared" si="132"/>
        <v>0.75641213790400386</v>
      </c>
      <c r="CC54" s="18">
        <f t="shared" si="132"/>
        <v>0.83072054288766473</v>
      </c>
      <c r="CD54" s="18">
        <f t="shared" si="132"/>
        <v>0.68298452272246069</v>
      </c>
      <c r="CE54" s="18">
        <f t="shared" si="132"/>
        <v>0.60209434415432017</v>
      </c>
      <c r="CG54" s="68">
        <f t="shared" si="133"/>
        <v>-57.335782615995889</v>
      </c>
      <c r="CH54" s="69">
        <f t="shared" si="134"/>
        <v>23.32111499179555</v>
      </c>
      <c r="CI54" s="69">
        <f t="shared" si="135"/>
        <v>-34.014667624200335</v>
      </c>
      <c r="CK54" t="str">
        <f t="shared" si="147"/>
        <v>34 Culture, media and sports occupations</v>
      </c>
      <c r="CL54" s="18">
        <f t="shared" si="136"/>
        <v>0.53528056870574015</v>
      </c>
      <c r="CM54" s="18">
        <f t="shared" si="136"/>
        <v>0.89557544972364866</v>
      </c>
      <c r="CN54" s="18">
        <f t="shared" si="136"/>
        <v>0.95403254945380878</v>
      </c>
      <c r="CO54" s="18">
        <f t="shared" si="136"/>
        <v>1.0345613632962249</v>
      </c>
      <c r="CP54" s="18">
        <f t="shared" si="136"/>
        <v>0.99868213329178568</v>
      </c>
      <c r="CR54" s="68">
        <f t="shared" si="137"/>
        <v>-47.462363385461096</v>
      </c>
      <c r="CS54" s="69">
        <f t="shared" si="138"/>
        <v>33.69693174960863</v>
      </c>
      <c r="CT54" s="69">
        <f t="shared" si="139"/>
        <v>-13.765431635852469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4.36432514877509</v>
      </c>
      <c r="C55" s="18">
        <f t="shared" si="148"/>
        <v>4.5281345579240613</v>
      </c>
      <c r="D55" s="18">
        <f t="shared" si="148"/>
        <v>4.3323474789303438</v>
      </c>
      <c r="E55" s="18">
        <f t="shared" si="148"/>
        <v>4.3721483587795849</v>
      </c>
      <c r="F55" s="18">
        <f t="shared" si="148"/>
        <v>4.5521949332098943</v>
      </c>
      <c r="H55" s="68">
        <f t="shared" si="105"/>
        <v>92.580229418321423</v>
      </c>
      <c r="I55" s="69">
        <f t="shared" si="106"/>
        <v>80.173712613138775</v>
      </c>
      <c r="J55" s="69">
        <f t="shared" si="107"/>
        <v>172.75394203146021</v>
      </c>
      <c r="L55" t="str">
        <f t="shared" si="140"/>
        <v>35 Business and public service associate professionals</v>
      </c>
      <c r="M55" s="18">
        <f t="shared" ref="M55:Q64" si="149">M18/M$35*100</f>
        <v>6.9996710844867387</v>
      </c>
      <c r="N55" s="18">
        <f t="shared" si="149"/>
        <v>7.1083800223812235</v>
      </c>
      <c r="O55" s="18">
        <f t="shared" si="149"/>
        <v>7.0508709143178017</v>
      </c>
      <c r="P55" s="18">
        <f t="shared" si="149"/>
        <v>6.8566562882658761</v>
      </c>
      <c r="Q55" s="18">
        <f t="shared" si="149"/>
        <v>6.9097806627206246</v>
      </c>
      <c r="S55" s="68">
        <f t="shared" si="109"/>
        <v>83.927697155316295</v>
      </c>
      <c r="T55" s="69">
        <f t="shared" si="110"/>
        <v>79.056082399436789</v>
      </c>
      <c r="U55" s="69">
        <f t="shared" si="111"/>
        <v>162.98377955475308</v>
      </c>
      <c r="W55" t="str">
        <f t="shared" si="141"/>
        <v>35 Business and public service associate professionals</v>
      </c>
      <c r="X55" s="18">
        <f t="shared" ref="X55:AB64" si="150">X18/X$35*100</f>
        <v>7.6537460260925529</v>
      </c>
      <c r="Y55" s="18">
        <f t="shared" si="150"/>
        <v>7.574079839696549</v>
      </c>
      <c r="Z55" s="18">
        <f t="shared" si="150"/>
        <v>7.6221347183976231</v>
      </c>
      <c r="AA55" s="18">
        <f t="shared" si="150"/>
        <v>7.0086448106763868</v>
      </c>
      <c r="AB55" s="18">
        <f t="shared" si="150"/>
        <v>6.4764269000595664</v>
      </c>
      <c r="AD55" s="68">
        <f t="shared" si="113"/>
        <v>12.868860861693838</v>
      </c>
      <c r="AE55" s="69">
        <f t="shared" si="114"/>
        <v>55.495104897357969</v>
      </c>
      <c r="AF55" s="69">
        <f t="shared" si="115"/>
        <v>68.363965759051808</v>
      </c>
      <c r="AH55" t="str">
        <f t="shared" si="142"/>
        <v>35 Business and public service associate professionals</v>
      </c>
      <c r="AI55" s="18">
        <f t="shared" ref="AI55:AM64" si="151">AI18/AI$35*100</f>
        <v>6.4316651746460565</v>
      </c>
      <c r="AJ55" s="18">
        <f t="shared" si="151"/>
        <v>7.0510458232808588</v>
      </c>
      <c r="AK55" s="18">
        <f t="shared" si="151"/>
        <v>7.8111104615937812</v>
      </c>
      <c r="AL55" s="18">
        <f t="shared" si="151"/>
        <v>7.5877415106264747</v>
      </c>
      <c r="AM55" s="18">
        <f t="shared" si="151"/>
        <v>7.5765350079822715</v>
      </c>
      <c r="AO55" s="68">
        <f t="shared" si="117"/>
        <v>15.890983429208633</v>
      </c>
      <c r="AP55" s="69">
        <f t="shared" si="118"/>
        <v>52.906504018087311</v>
      </c>
      <c r="AQ55" s="69">
        <f t="shared" si="119"/>
        <v>68.797487447295936</v>
      </c>
      <c r="AS55" t="str">
        <f t="shared" si="143"/>
        <v>35 Business and public service associate professionals</v>
      </c>
      <c r="AT55" s="18">
        <f t="shared" ref="AT55:AX64" si="152">AT18/AT$35*100</f>
        <v>6.3721297874302323</v>
      </c>
      <c r="AU55" s="18">
        <f t="shared" si="152"/>
        <v>6.3424379713129833</v>
      </c>
      <c r="AV55" s="18">
        <f t="shared" si="152"/>
        <v>6.7290110195013924</v>
      </c>
      <c r="AW55" s="18">
        <f t="shared" si="152"/>
        <v>6.1675903555272971</v>
      </c>
      <c r="AX55" s="18">
        <f t="shared" si="152"/>
        <v>5.8418715840604083</v>
      </c>
      <c r="AZ55" s="68">
        <f t="shared" si="121"/>
        <v>14.481487288354488</v>
      </c>
      <c r="BA55" s="69">
        <f t="shared" si="122"/>
        <v>51.758683940197947</v>
      </c>
      <c r="BB55" s="69">
        <f t="shared" si="123"/>
        <v>66.240171228552441</v>
      </c>
      <c r="BD55" t="str">
        <f t="shared" si="144"/>
        <v>35 Business and public service associate professionals</v>
      </c>
      <c r="BE55" s="18">
        <f t="shared" ref="BE55:BI64" si="153">BE18/BE$35*100</f>
        <v>4.708501080217105</v>
      </c>
      <c r="BF55" s="18">
        <f t="shared" si="153"/>
        <v>4.8582735992433923</v>
      </c>
      <c r="BG55" s="18">
        <f t="shared" si="153"/>
        <v>5.3958471842563513</v>
      </c>
      <c r="BH55" s="18">
        <f t="shared" si="153"/>
        <v>4.7565082510760988</v>
      </c>
      <c r="BI55" s="18">
        <f t="shared" si="153"/>
        <v>4.6706086876303337</v>
      </c>
      <c r="BK55" s="68">
        <f t="shared" si="125"/>
        <v>-9.7542958008348979</v>
      </c>
      <c r="BL55" s="69">
        <f t="shared" si="126"/>
        <v>37.514348629711272</v>
      </c>
      <c r="BM55" s="69">
        <f t="shared" si="127"/>
        <v>27.760052828876375</v>
      </c>
      <c r="BO55" t="str">
        <f t="shared" si="145"/>
        <v>35 Business and public service associate professionals</v>
      </c>
      <c r="BP55" s="18">
        <f t="shared" ref="BP55:BT64" si="154">BP18/BP$35*100</f>
        <v>3.7677519198489065</v>
      </c>
      <c r="BQ55" s="18">
        <f t="shared" si="154"/>
        <v>3.8843874644777046</v>
      </c>
      <c r="BR55" s="18">
        <f t="shared" si="154"/>
        <v>4.3530200802625405</v>
      </c>
      <c r="BS55" s="18">
        <f t="shared" si="154"/>
        <v>3.7907510504821635</v>
      </c>
      <c r="BT55" s="18">
        <f t="shared" si="154"/>
        <v>3.6494927630324234</v>
      </c>
      <c r="BV55" s="68">
        <f t="shared" si="129"/>
        <v>-41.309228744558823</v>
      </c>
      <c r="BW55" s="69">
        <f t="shared" si="130"/>
        <v>28.914494530860374</v>
      </c>
      <c r="BX55" s="69">
        <f t="shared" si="131"/>
        <v>-12.394734213698449</v>
      </c>
      <c r="BZ55" t="str">
        <f t="shared" si="146"/>
        <v>35 Business and public service associate professionals</v>
      </c>
      <c r="CA55" s="18">
        <f t="shared" ref="CA55:CE64" si="155">CA18/CA$35*100</f>
        <v>3.3997208076423617</v>
      </c>
      <c r="CB55" s="18">
        <f t="shared" si="155"/>
        <v>3.5739729732669345</v>
      </c>
      <c r="CC55" s="18">
        <f t="shared" si="155"/>
        <v>3.9333466310930634</v>
      </c>
      <c r="CD55" s="18">
        <f t="shared" si="155"/>
        <v>3.4402464124628018</v>
      </c>
      <c r="CE55" s="18">
        <f t="shared" si="155"/>
        <v>3.2413351511560737</v>
      </c>
      <c r="CG55" s="68">
        <f t="shared" si="133"/>
        <v>-51.491716808027675</v>
      </c>
      <c r="CH55" s="69">
        <f t="shared" si="134"/>
        <v>23.78994543650327</v>
      </c>
      <c r="CI55" s="69">
        <f t="shared" si="135"/>
        <v>-27.701771371524408</v>
      </c>
      <c r="CK55" t="str">
        <f t="shared" si="147"/>
        <v>35 Business and public service associate professionals</v>
      </c>
      <c r="CL55" s="18">
        <f t="shared" ref="CL55:CP64" si="156">CL18/CL$35*100</f>
        <v>1.9610501305347698</v>
      </c>
      <c r="CM55" s="18">
        <f t="shared" si="156"/>
        <v>2.2964411660760002</v>
      </c>
      <c r="CN55" s="18">
        <f t="shared" si="156"/>
        <v>2.6031090907987005</v>
      </c>
      <c r="CO55" s="18">
        <f t="shared" si="156"/>
        <v>2.3463422559850353</v>
      </c>
      <c r="CP55" s="18">
        <f t="shared" si="156"/>
        <v>3.0026380358882019</v>
      </c>
      <c r="CR55" s="68">
        <f t="shared" si="137"/>
        <v>-42.108199476173326</v>
      </c>
      <c r="CS55" s="69">
        <f t="shared" si="138"/>
        <v>25.234733765718083</v>
      </c>
      <c r="CT55" s="69">
        <f t="shared" si="139"/>
        <v>-16.873465710455239</v>
      </c>
    </row>
    <row r="56" spans="1:98" x14ac:dyDescent="0.2">
      <c r="A56" t="str">
        <f t="shared" si="103"/>
        <v>41 Administrative occupations</v>
      </c>
      <c r="B56" s="18">
        <f t="shared" si="148"/>
        <v>4.7156357758997087</v>
      </c>
      <c r="C56" s="18">
        <f t="shared" si="148"/>
        <v>4.4564450612249287</v>
      </c>
      <c r="D56" s="18">
        <f t="shared" si="148"/>
        <v>4.3139490045747086</v>
      </c>
      <c r="E56" s="18">
        <f t="shared" si="148"/>
        <v>4.6072491933608317</v>
      </c>
      <c r="F56" s="18">
        <f t="shared" si="148"/>
        <v>5.114992884393839</v>
      </c>
      <c r="H56" s="68">
        <f t="shared" si="105"/>
        <v>117.31222469288905</v>
      </c>
      <c r="I56" s="69">
        <f t="shared" si="106"/>
        <v>90.069059272610062</v>
      </c>
      <c r="J56" s="69">
        <f t="shared" si="107"/>
        <v>207.38128396549911</v>
      </c>
      <c r="L56" t="str">
        <f t="shared" si="140"/>
        <v>41 Administrative occupations</v>
      </c>
      <c r="M56" s="18">
        <f t="shared" si="149"/>
        <v>6.5748450103253795</v>
      </c>
      <c r="N56" s="18">
        <f t="shared" si="149"/>
        <v>6.3557553581566655</v>
      </c>
      <c r="O56" s="18">
        <f t="shared" si="149"/>
        <v>6.3194941817204251</v>
      </c>
      <c r="P56" s="18">
        <f t="shared" si="149"/>
        <v>6.5686788768195932</v>
      </c>
      <c r="Q56" s="18">
        <f t="shared" si="149"/>
        <v>6.7066163154614875</v>
      </c>
      <c r="S56" s="68">
        <f t="shared" si="109"/>
        <v>99.180481616408272</v>
      </c>
      <c r="T56" s="69">
        <f t="shared" si="110"/>
        <v>88.962535954470283</v>
      </c>
      <c r="U56" s="69">
        <f t="shared" si="111"/>
        <v>188.14301757087856</v>
      </c>
      <c r="W56" t="str">
        <f t="shared" si="141"/>
        <v>41 Administrative occupations</v>
      </c>
      <c r="X56" s="18">
        <f t="shared" si="150"/>
        <v>10.894692010512779</v>
      </c>
      <c r="Y56" s="18">
        <f t="shared" si="150"/>
        <v>10.180131156185602</v>
      </c>
      <c r="Z56" s="18">
        <f t="shared" si="150"/>
        <v>10.322889546999376</v>
      </c>
      <c r="AA56" s="18">
        <f t="shared" si="150"/>
        <v>10.28512260774486</v>
      </c>
      <c r="AB56" s="18">
        <f t="shared" si="150"/>
        <v>10.389067719439709</v>
      </c>
      <c r="AD56" s="68">
        <f t="shared" si="113"/>
        <v>33.687435104883569</v>
      </c>
      <c r="AE56" s="69">
        <f t="shared" si="114"/>
        <v>64.874071137823421</v>
      </c>
      <c r="AF56" s="69">
        <f t="shared" si="115"/>
        <v>98.561506242706983</v>
      </c>
      <c r="AH56" t="str">
        <f t="shared" si="142"/>
        <v>41 Administrative occupations</v>
      </c>
      <c r="AI56" s="18">
        <f t="shared" si="151"/>
        <v>11.634942008522362</v>
      </c>
      <c r="AJ56" s="18">
        <f t="shared" si="151"/>
        <v>12.706766061229469</v>
      </c>
      <c r="AK56" s="18">
        <f t="shared" si="151"/>
        <v>13.268232320473949</v>
      </c>
      <c r="AL56" s="18">
        <f t="shared" si="151"/>
        <v>13.567486615347718</v>
      </c>
      <c r="AM56" s="18">
        <f t="shared" si="151"/>
        <v>13.560328247327119</v>
      </c>
      <c r="AO56" s="68">
        <f t="shared" si="117"/>
        <v>22.10935257175186</v>
      </c>
      <c r="AP56" s="69">
        <f t="shared" si="118"/>
        <v>64.714301139217341</v>
      </c>
      <c r="AQ56" s="69">
        <f t="shared" si="119"/>
        <v>86.823653710969211</v>
      </c>
      <c r="AS56" t="str">
        <f t="shared" si="143"/>
        <v>41 Administrative occupations</v>
      </c>
      <c r="AT56" s="18">
        <f t="shared" si="152"/>
        <v>12.407528838378896</v>
      </c>
      <c r="AU56" s="18">
        <f t="shared" si="152"/>
        <v>12.080902634421587</v>
      </c>
      <c r="AV56" s="18">
        <f t="shared" si="152"/>
        <v>12.549658516371821</v>
      </c>
      <c r="AW56" s="18">
        <f t="shared" si="152"/>
        <v>11.921934591626099</v>
      </c>
      <c r="AX56" s="18">
        <f t="shared" si="152"/>
        <v>11.616117894155572</v>
      </c>
      <c r="AZ56" s="68">
        <f t="shared" si="121"/>
        <v>22.057255059701436</v>
      </c>
      <c r="BA56" s="69">
        <f t="shared" si="122"/>
        <v>60.264460601120931</v>
      </c>
      <c r="BB56" s="69">
        <f t="shared" si="123"/>
        <v>82.321715660822363</v>
      </c>
      <c r="BD56" t="str">
        <f t="shared" si="144"/>
        <v>41 Administrative occupations</v>
      </c>
      <c r="BE56" s="18">
        <f t="shared" si="153"/>
        <v>10.176811398185757</v>
      </c>
      <c r="BF56" s="18">
        <f t="shared" si="153"/>
        <v>9.7048326438290555</v>
      </c>
      <c r="BG56" s="18">
        <f t="shared" si="153"/>
        <v>10.448144392687054</v>
      </c>
      <c r="BH56" s="18">
        <f t="shared" si="153"/>
        <v>9.4601619557294541</v>
      </c>
      <c r="BI56" s="18">
        <f t="shared" si="153"/>
        <v>8.4366794367858784</v>
      </c>
      <c r="BK56" s="68">
        <f t="shared" si="125"/>
        <v>-15.81299126803529</v>
      </c>
      <c r="BL56" s="69">
        <f t="shared" si="126"/>
        <v>40.215890413359745</v>
      </c>
      <c r="BM56" s="69">
        <f t="shared" si="127"/>
        <v>24.402899145324458</v>
      </c>
      <c r="BO56" t="str">
        <f t="shared" si="145"/>
        <v>41 Administrative occupations</v>
      </c>
      <c r="BP56" s="18">
        <f t="shared" si="154"/>
        <v>11.183571287865526</v>
      </c>
      <c r="BQ56" s="18">
        <f t="shared" si="154"/>
        <v>10.619917700839151</v>
      </c>
      <c r="BR56" s="18">
        <f t="shared" si="154"/>
        <v>11.73531510123345</v>
      </c>
      <c r="BS56" s="18">
        <f t="shared" si="154"/>
        <v>10.310700807476527</v>
      </c>
      <c r="BT56" s="18">
        <f t="shared" si="154"/>
        <v>9.0037003390832862</v>
      </c>
      <c r="BV56" s="68">
        <f t="shared" si="129"/>
        <v>-46.290110661688367</v>
      </c>
      <c r="BW56" s="69">
        <f t="shared" si="130"/>
        <v>30.230615824113126</v>
      </c>
      <c r="BX56" s="69">
        <f t="shared" si="131"/>
        <v>-16.059494837575233</v>
      </c>
      <c r="BZ56" t="str">
        <f t="shared" si="146"/>
        <v>41 Administrative occupations</v>
      </c>
      <c r="CA56" s="18">
        <f t="shared" si="155"/>
        <v>8.5682418803334048</v>
      </c>
      <c r="CB56" s="18">
        <f t="shared" si="155"/>
        <v>8.2186052659543023</v>
      </c>
      <c r="CC56" s="18">
        <f t="shared" si="155"/>
        <v>8.5564669770266875</v>
      </c>
      <c r="CD56" s="18">
        <f t="shared" si="155"/>
        <v>6.546949531540025</v>
      </c>
      <c r="CE56" s="18">
        <f t="shared" si="155"/>
        <v>4.1805320292143202</v>
      </c>
      <c r="CG56" s="68">
        <f t="shared" si="133"/>
        <v>-71.23984232367043</v>
      </c>
      <c r="CH56" s="69">
        <f t="shared" si="134"/>
        <v>19.719084440826457</v>
      </c>
      <c r="CI56" s="69">
        <f t="shared" si="135"/>
        <v>-51.520757882843981</v>
      </c>
      <c r="CK56" t="str">
        <f t="shared" si="147"/>
        <v>41 Administrative occupations</v>
      </c>
      <c r="CL56" s="18">
        <f t="shared" si="156"/>
        <v>5.1912747156550054</v>
      </c>
      <c r="CM56" s="18">
        <f t="shared" si="156"/>
        <v>5.1314465331512906</v>
      </c>
      <c r="CN56" s="18">
        <f t="shared" si="156"/>
        <v>6.1150843882712653</v>
      </c>
      <c r="CO56" s="18">
        <f t="shared" si="156"/>
        <v>5.6518923431998731</v>
      </c>
      <c r="CP56" s="18">
        <f t="shared" si="156"/>
        <v>5.4997805113403393</v>
      </c>
      <c r="CR56" s="68">
        <f t="shared" si="137"/>
        <v>-54.861268818330878</v>
      </c>
      <c r="CS56" s="69">
        <f t="shared" si="138"/>
        <v>21.965212510307477</v>
      </c>
      <c r="CT56" s="69">
        <f t="shared" si="139"/>
        <v>-32.896056308023397</v>
      </c>
    </row>
    <row r="57" spans="1:98" x14ac:dyDescent="0.2">
      <c r="A57" t="str">
        <f t="shared" si="103"/>
        <v>42 Secretarial and related occupations</v>
      </c>
      <c r="B57" s="18">
        <f t="shared" si="148"/>
        <v>0.36442183179350246</v>
      </c>
      <c r="C57" s="18">
        <f t="shared" si="148"/>
        <v>0.39554565127328312</v>
      </c>
      <c r="D57" s="18">
        <f t="shared" si="148"/>
        <v>0.32323222623794723</v>
      </c>
      <c r="E57" s="18">
        <f t="shared" si="148"/>
        <v>0.49228848051060692</v>
      </c>
      <c r="F57" s="18">
        <f t="shared" si="148"/>
        <v>0.70402269431478881</v>
      </c>
      <c r="H57" s="68">
        <f t="shared" si="105"/>
        <v>299.19595910787126</v>
      </c>
      <c r="I57" s="69">
        <f t="shared" si="106"/>
        <v>166.71619282664508</v>
      </c>
      <c r="J57" s="69">
        <f t="shared" si="107"/>
        <v>465.91215193451632</v>
      </c>
      <c r="L57" t="str">
        <f t="shared" si="140"/>
        <v>42 Secretarial and related occupations</v>
      </c>
      <c r="M57" s="18">
        <f t="shared" si="149"/>
        <v>1.147265924634113</v>
      </c>
      <c r="N57" s="18">
        <f t="shared" si="149"/>
        <v>1.022582325018794</v>
      </c>
      <c r="O57" s="18">
        <f t="shared" si="149"/>
        <v>0.95921534925860263</v>
      </c>
      <c r="P57" s="18">
        <f t="shared" si="149"/>
        <v>1.3519338018359475</v>
      </c>
      <c r="Q57" s="18">
        <f t="shared" si="149"/>
        <v>1.3962068625952959</v>
      </c>
      <c r="S57" s="68">
        <f t="shared" si="109"/>
        <v>173.18653138219341</v>
      </c>
      <c r="T57" s="69">
        <f t="shared" si="110"/>
        <v>125.99887056457078</v>
      </c>
      <c r="U57" s="69">
        <f t="shared" si="111"/>
        <v>299.18540194676422</v>
      </c>
      <c r="W57" t="str">
        <f t="shared" si="141"/>
        <v>42 Secretarial and related occupations</v>
      </c>
      <c r="X57" s="18">
        <f t="shared" si="150"/>
        <v>1.9380437813825147</v>
      </c>
      <c r="Y57" s="18">
        <f t="shared" si="150"/>
        <v>1.7105830794333465</v>
      </c>
      <c r="Z57" s="18">
        <f t="shared" si="150"/>
        <v>1.5805707115163219</v>
      </c>
      <c r="AA57" s="18">
        <f t="shared" si="150"/>
        <v>2.2186523212861338</v>
      </c>
      <c r="AB57" s="18">
        <f t="shared" si="150"/>
        <v>2.6571862785419933</v>
      </c>
      <c r="AD57" s="68">
        <f t="shared" si="113"/>
        <v>123.31781271078337</v>
      </c>
      <c r="AE57" s="69">
        <f t="shared" si="114"/>
        <v>107.34078011158476</v>
      </c>
      <c r="AF57" s="69">
        <f t="shared" si="115"/>
        <v>230.65859282236815</v>
      </c>
      <c r="AH57" t="str">
        <f t="shared" si="142"/>
        <v>42 Secretarial and related occupations</v>
      </c>
      <c r="AI57" s="18">
        <f t="shared" si="151"/>
        <v>2.7987918842246731</v>
      </c>
      <c r="AJ57" s="18">
        <f t="shared" si="151"/>
        <v>2.5457075186443068</v>
      </c>
      <c r="AK57" s="18">
        <f t="shared" si="151"/>
        <v>2.5936016666744979</v>
      </c>
      <c r="AL57" s="18">
        <f t="shared" si="151"/>
        <v>3.499472900692465</v>
      </c>
      <c r="AM57" s="18">
        <f t="shared" si="151"/>
        <v>3.7161691195364619</v>
      </c>
      <c r="AO57" s="68">
        <f t="shared" si="117"/>
        <v>71.192205461124885</v>
      </c>
      <c r="AP57" s="69">
        <f t="shared" si="118"/>
        <v>89.362790812429552</v>
      </c>
      <c r="AQ57" s="69">
        <f t="shared" si="119"/>
        <v>160.55499627355442</v>
      </c>
      <c r="AS57" t="str">
        <f t="shared" si="143"/>
        <v>42 Secretarial and related occupations</v>
      </c>
      <c r="AT57" s="18">
        <f t="shared" si="152"/>
        <v>2.4750663854528145</v>
      </c>
      <c r="AU57" s="18">
        <f t="shared" si="152"/>
        <v>2.0104345293054657</v>
      </c>
      <c r="AV57" s="18">
        <f t="shared" si="152"/>
        <v>1.9637156671428284</v>
      </c>
      <c r="AW57" s="18">
        <f t="shared" si="152"/>
        <v>2.2956254875514577</v>
      </c>
      <c r="AX57" s="18">
        <f t="shared" si="152"/>
        <v>2.0044655247667942</v>
      </c>
      <c r="AZ57" s="68">
        <f t="shared" si="121"/>
        <v>34.602920333460943</v>
      </c>
      <c r="BA57" s="69">
        <f t="shared" si="122"/>
        <v>74.543655243538439</v>
      </c>
      <c r="BB57" s="69">
        <f t="shared" si="123"/>
        <v>109.14657557699937</v>
      </c>
      <c r="BD57" t="str">
        <f t="shared" si="144"/>
        <v>42 Secretarial and related occupations</v>
      </c>
      <c r="BE57" s="18">
        <f t="shared" si="153"/>
        <v>2.3313274260462915</v>
      </c>
      <c r="BF57" s="18">
        <f t="shared" si="153"/>
        <v>2.03334240628153</v>
      </c>
      <c r="BG57" s="18">
        <f t="shared" si="153"/>
        <v>2.1245445670505898</v>
      </c>
      <c r="BH57" s="18">
        <f t="shared" si="153"/>
        <v>2.5736579948304219</v>
      </c>
      <c r="BI57" s="18">
        <f t="shared" si="153"/>
        <v>1.2848775012850429</v>
      </c>
      <c r="BK57" s="68">
        <f t="shared" si="125"/>
        <v>-36.946590452757668</v>
      </c>
      <c r="BL57" s="69">
        <f t="shared" si="126"/>
        <v>48.826104609134518</v>
      </c>
      <c r="BM57" s="69">
        <f t="shared" si="127"/>
        <v>11.879514156376853</v>
      </c>
      <c r="BO57" t="str">
        <f t="shared" si="145"/>
        <v>42 Secretarial and related occupations</v>
      </c>
      <c r="BP57" s="18">
        <f t="shared" si="154"/>
        <v>2.9079388747981283</v>
      </c>
      <c r="BQ57" s="18">
        <f t="shared" si="154"/>
        <v>2.4016692437673988</v>
      </c>
      <c r="BR57" s="18">
        <f t="shared" si="154"/>
        <v>2.5373924134838086</v>
      </c>
      <c r="BS57" s="18">
        <f t="shared" si="154"/>
        <v>2.3925521891924255</v>
      </c>
      <c r="BT57" s="18">
        <f t="shared" si="154"/>
        <v>0.94811085436471487</v>
      </c>
      <c r="BV57" s="68">
        <f t="shared" si="129"/>
        <v>-73.842305581367867</v>
      </c>
      <c r="BW57" s="69">
        <f t="shared" si="130"/>
        <v>29.908343200612848</v>
      </c>
      <c r="BX57" s="69">
        <f t="shared" si="131"/>
        <v>-43.933962380755027</v>
      </c>
      <c r="BZ57" t="str">
        <f t="shared" si="146"/>
        <v>42 Secretarial and related occupations</v>
      </c>
      <c r="CA57" s="18">
        <f t="shared" si="155"/>
        <v>3.6115174824890364</v>
      </c>
      <c r="CB57" s="18">
        <f t="shared" si="155"/>
        <v>3.5964079580052077</v>
      </c>
      <c r="CC57" s="18">
        <f t="shared" si="155"/>
        <v>3.3999709563131435</v>
      </c>
      <c r="CD57" s="18">
        <f t="shared" si="155"/>
        <v>2.6103891179500516</v>
      </c>
      <c r="CE57" s="18">
        <f t="shared" si="155"/>
        <v>1.2146649677077843</v>
      </c>
      <c r="CG57" s="68">
        <f t="shared" si="133"/>
        <v>-78.970183406401333</v>
      </c>
      <c r="CH57" s="69">
        <f t="shared" si="134"/>
        <v>21.79734905104165</v>
      </c>
      <c r="CI57" s="69">
        <f t="shared" si="135"/>
        <v>-57.17283435535969</v>
      </c>
      <c r="CK57" t="str">
        <f t="shared" si="147"/>
        <v>42 Secretarial and related occupations</v>
      </c>
      <c r="CL57" s="18">
        <f t="shared" si="156"/>
        <v>2.0380263210358351</v>
      </c>
      <c r="CM57" s="18">
        <f t="shared" si="156"/>
        <v>2.2624298844603921</v>
      </c>
      <c r="CN57" s="18">
        <f t="shared" si="156"/>
        <v>2.4884919413412554</v>
      </c>
      <c r="CO57" s="18">
        <f t="shared" si="156"/>
        <v>3.169256820137504</v>
      </c>
      <c r="CP57" s="18">
        <f t="shared" si="156"/>
        <v>6.1686133309570677</v>
      </c>
      <c r="CR57" s="68">
        <f t="shared" si="137"/>
        <v>24.410705696916036</v>
      </c>
      <c r="CS57" s="69">
        <f t="shared" si="138"/>
        <v>46.196539752969336</v>
      </c>
      <c r="CT57" s="69">
        <f t="shared" si="139"/>
        <v>70.607245449885369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0.22939877858090418</v>
      </c>
      <c r="C58" s="18">
        <f t="shared" si="148"/>
        <v>0.4168866249941986</v>
      </c>
      <c r="D58" s="18">
        <f t="shared" si="148"/>
        <v>0.17832181832567545</v>
      </c>
      <c r="E58" s="18">
        <f t="shared" si="148"/>
        <v>0.17552075475368684</v>
      </c>
      <c r="F58" s="18">
        <f t="shared" si="148"/>
        <v>0.19287473244888684</v>
      </c>
      <c r="H58" s="68">
        <f t="shared" si="105"/>
        <v>98.237121818296728</v>
      </c>
      <c r="I58" s="69">
        <f t="shared" si="106"/>
        <v>97.336915556245756</v>
      </c>
      <c r="J58" s="69">
        <f t="shared" si="107"/>
        <v>195.57403737454248</v>
      </c>
      <c r="L58" t="str">
        <f t="shared" si="140"/>
        <v>51 Skilled agricultural and related trades</v>
      </c>
      <c r="M58" s="18">
        <f t="shared" si="149"/>
        <v>0.41295089605702107</v>
      </c>
      <c r="N58" s="18">
        <f t="shared" si="149"/>
        <v>0.33569228466502959</v>
      </c>
      <c r="O58" s="18">
        <f t="shared" si="149"/>
        <v>0.25201348506188337</v>
      </c>
      <c r="P58" s="18">
        <f t="shared" si="149"/>
        <v>0.26039167044741585</v>
      </c>
      <c r="Q58" s="18">
        <f t="shared" si="149"/>
        <v>0.29994781987663255</v>
      </c>
      <c r="S58" s="68">
        <f t="shared" si="109"/>
        <v>123.38168618018466</v>
      </c>
      <c r="T58" s="69">
        <f t="shared" si="110"/>
        <v>99.880165719652993</v>
      </c>
      <c r="U58" s="69">
        <f t="shared" si="111"/>
        <v>223.26185189983767</v>
      </c>
      <c r="W58" t="str">
        <f t="shared" si="141"/>
        <v>51 Skilled agricultural and related trades</v>
      </c>
      <c r="X58" s="18">
        <f t="shared" si="150"/>
        <v>1.2909136685967744</v>
      </c>
      <c r="Y58" s="18">
        <f t="shared" si="150"/>
        <v>1.293515628657004</v>
      </c>
      <c r="Z58" s="18">
        <f t="shared" si="150"/>
        <v>0.98764366664643322</v>
      </c>
      <c r="AA58" s="18">
        <f t="shared" si="150"/>
        <v>1.0735121960753156</v>
      </c>
      <c r="AB58" s="18">
        <f t="shared" si="150"/>
        <v>1.2931713704555439</v>
      </c>
      <c r="AD58" s="68">
        <f t="shared" si="113"/>
        <v>73.928636559729952</v>
      </c>
      <c r="AE58" s="69">
        <f t="shared" si="114"/>
        <v>94.246404302941443</v>
      </c>
      <c r="AF58" s="69">
        <f t="shared" si="115"/>
        <v>168.17504086267141</v>
      </c>
      <c r="AH58" t="str">
        <f t="shared" si="142"/>
        <v>51 Skilled agricultural and related trades</v>
      </c>
      <c r="AI58" s="18">
        <f t="shared" si="151"/>
        <v>1.76679753056232</v>
      </c>
      <c r="AJ58" s="18">
        <f t="shared" si="151"/>
        <v>2.0734507222267413</v>
      </c>
      <c r="AK58" s="18">
        <f t="shared" si="151"/>
        <v>1.688412928666932</v>
      </c>
      <c r="AL58" s="18">
        <f t="shared" si="151"/>
        <v>1.9572469221062234</v>
      </c>
      <c r="AM58" s="18">
        <f t="shared" si="151"/>
        <v>2.4415806365504333</v>
      </c>
      <c r="AO58" s="68">
        <f t="shared" si="117"/>
        <v>72.776310771616835</v>
      </c>
      <c r="AP58" s="69">
        <f t="shared" si="118"/>
        <v>102.19394120497066</v>
      </c>
      <c r="AQ58" s="69">
        <f t="shared" si="119"/>
        <v>174.97025197658749</v>
      </c>
      <c r="AS58" t="str">
        <f t="shared" si="143"/>
        <v>51 Skilled agricultural and related trades</v>
      </c>
      <c r="AT58" s="18">
        <f t="shared" si="152"/>
        <v>3.1544562867227945</v>
      </c>
      <c r="AU58" s="18">
        <f t="shared" si="152"/>
        <v>3.0090889705712396</v>
      </c>
      <c r="AV58" s="18">
        <f t="shared" si="152"/>
        <v>2.6971891351937396</v>
      </c>
      <c r="AW58" s="18">
        <f t="shared" si="152"/>
        <v>2.7954040959822293</v>
      </c>
      <c r="AX58" s="18">
        <f t="shared" si="152"/>
        <v>3.2291226616006261</v>
      </c>
      <c r="AZ58" s="68">
        <f t="shared" si="121"/>
        <v>57.872918373491366</v>
      </c>
      <c r="BA58" s="69">
        <f t="shared" si="122"/>
        <v>85.418053074922057</v>
      </c>
      <c r="BB58" s="69">
        <f t="shared" si="123"/>
        <v>143.29097144841342</v>
      </c>
      <c r="BD58" t="str">
        <f t="shared" si="144"/>
        <v>51 Skilled agricultural and related trades</v>
      </c>
      <c r="BE58" s="18">
        <f t="shared" si="153"/>
        <v>1.3907050122320663</v>
      </c>
      <c r="BF58" s="18">
        <f t="shared" si="153"/>
        <v>1.3871686537755015</v>
      </c>
      <c r="BG58" s="18">
        <f t="shared" si="153"/>
        <v>1.0333071845035802</v>
      </c>
      <c r="BH58" s="18">
        <f t="shared" si="153"/>
        <v>0.97361872185163845</v>
      </c>
      <c r="BI58" s="18">
        <f t="shared" si="153"/>
        <v>0.99379696550685026</v>
      </c>
      <c r="BK58" s="68">
        <f t="shared" si="125"/>
        <v>0.27228556240431334</v>
      </c>
      <c r="BL58" s="69">
        <f t="shared" si="126"/>
        <v>47.266656791009218</v>
      </c>
      <c r="BM58" s="69">
        <f t="shared" si="127"/>
        <v>47.538942353413532</v>
      </c>
      <c r="BO58" t="str">
        <f t="shared" si="145"/>
        <v>51 Skilled agricultural and related trades</v>
      </c>
      <c r="BP58" s="18">
        <f t="shared" si="154"/>
        <v>2.0198209376424061</v>
      </c>
      <c r="BQ58" s="18">
        <f t="shared" si="154"/>
        <v>2.0664989724680667</v>
      </c>
      <c r="BR58" s="18">
        <f t="shared" si="154"/>
        <v>1.5008245426105495</v>
      </c>
      <c r="BS58" s="18">
        <f t="shared" si="154"/>
        <v>1.5365324404050134</v>
      </c>
      <c r="BT58" s="18">
        <f t="shared" si="154"/>
        <v>1.7038908251160698</v>
      </c>
      <c r="BV58" s="68">
        <f t="shared" si="129"/>
        <v>-20.523300812892405</v>
      </c>
      <c r="BW58" s="69">
        <f t="shared" si="130"/>
        <v>45.959500163599628</v>
      </c>
      <c r="BX58" s="69">
        <f t="shared" si="131"/>
        <v>25.436199350707223</v>
      </c>
      <c r="BZ58" t="str">
        <f t="shared" si="146"/>
        <v>51 Skilled agricultural and related trades</v>
      </c>
      <c r="CA58" s="18">
        <f t="shared" si="155"/>
        <v>2.5535683387072674</v>
      </c>
      <c r="CB58" s="18">
        <f t="shared" si="155"/>
        <v>2.2548821195734399</v>
      </c>
      <c r="CC58" s="18">
        <f t="shared" si="155"/>
        <v>1.9878884528284364</v>
      </c>
      <c r="CD58" s="18">
        <f t="shared" si="155"/>
        <v>2.2054460341413873</v>
      </c>
      <c r="CE58" s="18">
        <f t="shared" si="155"/>
        <v>3.5327737588285917</v>
      </c>
      <c r="CG58" s="68">
        <f t="shared" si="133"/>
        <v>4.6111559253211354</v>
      </c>
      <c r="CH58" s="69">
        <f t="shared" si="134"/>
        <v>46.477613886918832</v>
      </c>
      <c r="CI58" s="69">
        <f t="shared" si="135"/>
        <v>51.088769812239967</v>
      </c>
      <c r="CK58" t="str">
        <f t="shared" si="147"/>
        <v>51 Skilled agricultural and related trades</v>
      </c>
      <c r="CL58" s="18">
        <f t="shared" si="156"/>
        <v>4.7946856201956498</v>
      </c>
      <c r="CM58" s="18">
        <f t="shared" si="156"/>
        <v>4.5833807789694667</v>
      </c>
      <c r="CN58" s="18">
        <f t="shared" si="156"/>
        <v>4.1496327173236507</v>
      </c>
      <c r="CO58" s="18">
        <f t="shared" si="156"/>
        <v>4.802466601009499</v>
      </c>
      <c r="CP58" s="18">
        <f t="shared" si="156"/>
        <v>3.5976517058843838</v>
      </c>
      <c r="CR58" s="68">
        <f t="shared" si="137"/>
        <v>-56.487313139378244</v>
      </c>
      <c r="CS58" s="69">
        <f t="shared" si="138"/>
        <v>30.255091418657713</v>
      </c>
      <c r="CT58" s="69">
        <f t="shared" si="139"/>
        <v>-26.232221720720528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0.2508156711812306</v>
      </c>
      <c r="C59" s="18">
        <f t="shared" si="148"/>
        <v>0.22443738942820265</v>
      </c>
      <c r="D59" s="18">
        <f t="shared" si="148"/>
        <v>0.21181693701633922</v>
      </c>
      <c r="E59" s="18">
        <f t="shared" si="148"/>
        <v>0.21446497358524622</v>
      </c>
      <c r="F59" s="18">
        <f t="shared" si="148"/>
        <v>0.21259811766330575</v>
      </c>
      <c r="H59" s="68">
        <f t="shared" si="105"/>
        <v>83.955536064583328</v>
      </c>
      <c r="I59" s="69">
        <f t="shared" si="106"/>
        <v>73.514284965108956</v>
      </c>
      <c r="J59" s="69">
        <f t="shared" si="107"/>
        <v>157.46982102969227</v>
      </c>
      <c r="L59" t="str">
        <f t="shared" si="140"/>
        <v>52 Skilled metal, electrical and electronic trades</v>
      </c>
      <c r="M59" s="18">
        <f t="shared" si="149"/>
        <v>0.73516207802432321</v>
      </c>
      <c r="N59" s="18">
        <f t="shared" si="149"/>
        <v>0.69094692843083261</v>
      </c>
      <c r="O59" s="18">
        <f t="shared" si="149"/>
        <v>0.57655570465032835</v>
      </c>
      <c r="P59" s="18">
        <f t="shared" si="149"/>
        <v>0.74993016057321549</v>
      </c>
      <c r="Q59" s="18">
        <f t="shared" si="149"/>
        <v>0.82213078964850672</v>
      </c>
      <c r="S59" s="68">
        <f t="shared" si="109"/>
        <v>167.62413406615056</v>
      </c>
      <c r="T59" s="69">
        <f t="shared" si="110"/>
        <v>109.01252287964451</v>
      </c>
      <c r="U59" s="69">
        <f t="shared" si="111"/>
        <v>276.63665694579504</v>
      </c>
      <c r="W59" t="str">
        <f t="shared" si="141"/>
        <v>52 Skilled metal, electrical and electronic trades</v>
      </c>
      <c r="X59" s="18">
        <f t="shared" si="150"/>
        <v>1.0066676829595496</v>
      </c>
      <c r="Y59" s="18">
        <f t="shared" si="150"/>
        <v>0.98652799134630231</v>
      </c>
      <c r="Z59" s="18">
        <f t="shared" si="150"/>
        <v>0.8409021977618818</v>
      </c>
      <c r="AA59" s="18">
        <f t="shared" si="150"/>
        <v>1.0136289940226746</v>
      </c>
      <c r="AB59" s="18">
        <f t="shared" si="150"/>
        <v>1.1264748989369984</v>
      </c>
      <c r="AD59" s="68">
        <f t="shared" si="113"/>
        <v>77.947268417657085</v>
      </c>
      <c r="AE59" s="69">
        <f t="shared" si="114"/>
        <v>76.480825363382891</v>
      </c>
      <c r="AF59" s="69">
        <f t="shared" si="115"/>
        <v>154.42809378103996</v>
      </c>
      <c r="AH59" t="str">
        <f t="shared" si="142"/>
        <v>52 Skilled metal, electrical and electronic trades</v>
      </c>
      <c r="AI59" s="18">
        <f t="shared" si="151"/>
        <v>1.244346845414231</v>
      </c>
      <c r="AJ59" s="18">
        <f t="shared" si="151"/>
        <v>1.3504699019559978</v>
      </c>
      <c r="AK59" s="18">
        <f t="shared" si="151"/>
        <v>1.2964342383359382</v>
      </c>
      <c r="AL59" s="18">
        <f t="shared" si="151"/>
        <v>1.4418376346316784</v>
      </c>
      <c r="AM59" s="18">
        <f t="shared" si="151"/>
        <v>1.6466551080979128</v>
      </c>
      <c r="AO59" s="68">
        <f t="shared" si="117"/>
        <v>51.755327774693136</v>
      </c>
      <c r="AP59" s="69">
        <f t="shared" si="118"/>
        <v>61.879356745706396</v>
      </c>
      <c r="AQ59" s="69">
        <f t="shared" si="119"/>
        <v>113.63468452039953</v>
      </c>
      <c r="AS59" t="str">
        <f t="shared" si="143"/>
        <v>52 Skilled metal, electrical and electronic trades</v>
      </c>
      <c r="AT59" s="18">
        <f t="shared" si="152"/>
        <v>5.2072447367091099</v>
      </c>
      <c r="AU59" s="18">
        <f t="shared" si="152"/>
        <v>4.9303664455834104</v>
      </c>
      <c r="AV59" s="18">
        <f t="shared" si="152"/>
        <v>4.3972628459032759</v>
      </c>
      <c r="AW59" s="18">
        <f t="shared" si="152"/>
        <v>4.6793736251018849</v>
      </c>
      <c r="AX59" s="18">
        <f t="shared" si="152"/>
        <v>4.7842687194387663</v>
      </c>
      <c r="AZ59" s="68">
        <f t="shared" si="121"/>
        <v>43.472159381028312</v>
      </c>
      <c r="BA59" s="69">
        <f t="shared" si="122"/>
        <v>60.341377043227759</v>
      </c>
      <c r="BB59" s="69">
        <f t="shared" si="123"/>
        <v>103.81353642425609</v>
      </c>
      <c r="BD59" t="str">
        <f t="shared" si="144"/>
        <v>52 Skilled metal, electrical and electronic trades</v>
      </c>
      <c r="BE59" s="18">
        <f t="shared" si="153"/>
        <v>6.853544534651193</v>
      </c>
      <c r="BF59" s="18">
        <f t="shared" si="153"/>
        <v>6.7350848741662137</v>
      </c>
      <c r="BG59" s="18">
        <f t="shared" si="153"/>
        <v>6.0728667204136721</v>
      </c>
      <c r="BH59" s="18">
        <f t="shared" si="153"/>
        <v>5.7703169742932685</v>
      </c>
      <c r="BI59" s="18">
        <f t="shared" si="153"/>
        <v>5.0634784641693011</v>
      </c>
      <c r="BK59" s="68">
        <f t="shared" si="125"/>
        <v>-13.070353378525812</v>
      </c>
      <c r="BL59" s="69">
        <f t="shared" si="126"/>
        <v>30.984520479322917</v>
      </c>
      <c r="BM59" s="69">
        <f t="shared" si="127"/>
        <v>17.914167100797108</v>
      </c>
      <c r="BO59" t="str">
        <f t="shared" si="145"/>
        <v>52 Skilled metal, electrical and electronic trades</v>
      </c>
      <c r="BP59" s="18">
        <f t="shared" si="154"/>
        <v>3.9078802371306143</v>
      </c>
      <c r="BQ59" s="18">
        <f t="shared" si="154"/>
        <v>3.8633012390865815</v>
      </c>
      <c r="BR59" s="18">
        <f t="shared" si="154"/>
        <v>3.3600828993383578</v>
      </c>
      <c r="BS59" s="18">
        <f t="shared" si="154"/>
        <v>3.3338999770508617</v>
      </c>
      <c r="BT59" s="18">
        <f t="shared" si="154"/>
        <v>3.1665160479502239</v>
      </c>
      <c r="BV59" s="68">
        <f t="shared" si="129"/>
        <v>-34.027995276045502</v>
      </c>
      <c r="BW59" s="69">
        <f t="shared" si="130"/>
        <v>28.294110237167935</v>
      </c>
      <c r="BX59" s="69">
        <f t="shared" si="131"/>
        <v>-5.733885038877566</v>
      </c>
      <c r="BZ59" t="str">
        <f t="shared" si="146"/>
        <v>52 Skilled metal, electrical and electronic trades</v>
      </c>
      <c r="CA59" s="18">
        <f t="shared" si="155"/>
        <v>3.0337270057667389</v>
      </c>
      <c r="CB59" s="18">
        <f t="shared" si="155"/>
        <v>2.8306080730183938</v>
      </c>
      <c r="CC59" s="18">
        <f t="shared" si="155"/>
        <v>2.7170092499272109</v>
      </c>
      <c r="CD59" s="18">
        <f t="shared" si="155"/>
        <v>2.9748395459181975</v>
      </c>
      <c r="CE59" s="18">
        <f t="shared" si="155"/>
        <v>2.8369740422846035</v>
      </c>
      <c r="CG59" s="68">
        <f t="shared" si="133"/>
        <v>-38.536338087392387</v>
      </c>
      <c r="CH59" s="69">
        <f t="shared" si="134"/>
        <v>30.254878540348823</v>
      </c>
      <c r="CI59" s="69">
        <f t="shared" si="135"/>
        <v>-8.2814595470435624</v>
      </c>
      <c r="CK59" t="str">
        <f t="shared" si="147"/>
        <v>52 Skilled metal, electrical and electronic trades</v>
      </c>
      <c r="CL59" s="18">
        <f t="shared" si="156"/>
        <v>2.8873722310660743</v>
      </c>
      <c r="CM59" s="18">
        <f t="shared" si="156"/>
        <v>3.3356812333601287</v>
      </c>
      <c r="CN59" s="18">
        <f t="shared" si="156"/>
        <v>3.2962673652251118</v>
      </c>
      <c r="CO59" s="18">
        <f t="shared" si="156"/>
        <v>3.8865661610650144</v>
      </c>
      <c r="CP59" s="18">
        <f t="shared" si="156"/>
        <v>4.0661256044659408</v>
      </c>
      <c r="CR59" s="68">
        <f t="shared" si="137"/>
        <v>-38.089429863385703</v>
      </c>
      <c r="CS59" s="69">
        <f t="shared" si="138"/>
        <v>30.945370774148429</v>
      </c>
      <c r="CT59" s="69">
        <f t="shared" si="139"/>
        <v>-7.1440590892372775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0.15236539621678352</v>
      </c>
      <c r="C60" s="18">
        <f t="shared" si="148"/>
        <v>8.833934718221946E-2</v>
      </c>
      <c r="D60" s="18">
        <f t="shared" si="148"/>
        <v>5.6947542590246515E-2</v>
      </c>
      <c r="E60" s="18">
        <f t="shared" si="148"/>
        <v>7.9743698327002274E-2</v>
      </c>
      <c r="F60" s="18">
        <f t="shared" si="148"/>
        <v>6.2801273620663289E-2</v>
      </c>
      <c r="H60" s="68">
        <f t="shared" si="105"/>
        <v>102.11921099984312</v>
      </c>
      <c r="I60" s="69">
        <f t="shared" si="106"/>
        <v>94.9344901040525</v>
      </c>
      <c r="J60" s="69">
        <f t="shared" si="107"/>
        <v>197.05370110389561</v>
      </c>
      <c r="L60" t="str">
        <f t="shared" si="140"/>
        <v>53 Skilled construction and building trades</v>
      </c>
      <c r="M60" s="18">
        <f t="shared" si="149"/>
        <v>0.39358574345628605</v>
      </c>
      <c r="N60" s="18">
        <f t="shared" si="149"/>
        <v>0.32588270251882745</v>
      </c>
      <c r="O60" s="18">
        <f t="shared" si="149"/>
        <v>0.24584337123654165</v>
      </c>
      <c r="P60" s="18">
        <f t="shared" si="149"/>
        <v>0.29118758121818489</v>
      </c>
      <c r="Q60" s="18">
        <f t="shared" si="149"/>
        <v>0.26701440041691693</v>
      </c>
      <c r="S60" s="68">
        <f t="shared" si="109"/>
        <v>103.84582294826508</v>
      </c>
      <c r="T60" s="69">
        <f t="shared" si="110"/>
        <v>99.620747415947065</v>
      </c>
      <c r="U60" s="69">
        <f t="shared" si="111"/>
        <v>203.46657036421215</v>
      </c>
      <c r="W60" t="str">
        <f t="shared" si="141"/>
        <v>53 Skilled construction and building trades</v>
      </c>
      <c r="X60" s="18">
        <f t="shared" si="150"/>
        <v>0.65207834663844111</v>
      </c>
      <c r="Y60" s="18">
        <f t="shared" si="150"/>
        <v>0.58497852716076082</v>
      </c>
      <c r="Z60" s="18">
        <f t="shared" si="150"/>
        <v>0.4822490713237545</v>
      </c>
      <c r="AA60" s="18">
        <f t="shared" si="150"/>
        <v>0.57464856106292728</v>
      </c>
      <c r="AB60" s="18">
        <f t="shared" si="150"/>
        <v>0.59893709470899981</v>
      </c>
      <c r="AD60" s="68">
        <f t="shared" si="113"/>
        <v>64.977647338967486</v>
      </c>
      <c r="AE60" s="69">
        <f t="shared" si="114"/>
        <v>79.661484412138364</v>
      </c>
      <c r="AF60" s="69">
        <f t="shared" si="115"/>
        <v>144.63913175110585</v>
      </c>
      <c r="AH60" t="str">
        <f t="shared" si="142"/>
        <v>53 Skilled construction and building trades</v>
      </c>
      <c r="AI60" s="18">
        <f t="shared" si="151"/>
        <v>1.2216807056967613</v>
      </c>
      <c r="AJ60" s="18">
        <f t="shared" si="151"/>
        <v>1.347719686768335</v>
      </c>
      <c r="AK60" s="18">
        <f t="shared" si="151"/>
        <v>1.1790296144498387</v>
      </c>
      <c r="AL60" s="18">
        <f t="shared" si="151"/>
        <v>1.4668015971677653</v>
      </c>
      <c r="AM60" s="18">
        <f t="shared" si="151"/>
        <v>1.6572969751072846</v>
      </c>
      <c r="AO60" s="68">
        <f t="shared" si="117"/>
        <v>67.945130984221763</v>
      </c>
      <c r="AP60" s="69">
        <f t="shared" si="118"/>
        <v>83.268661022959506</v>
      </c>
      <c r="AQ60" s="69">
        <f t="shared" si="119"/>
        <v>151.21379200718127</v>
      </c>
      <c r="AS60" t="str">
        <f t="shared" si="143"/>
        <v>53 Skilled construction and building trades</v>
      </c>
      <c r="AT60" s="18">
        <f t="shared" si="152"/>
        <v>2.2331709153990733</v>
      </c>
      <c r="AU60" s="18">
        <f t="shared" si="152"/>
        <v>2.0867393401054168</v>
      </c>
      <c r="AV60" s="18">
        <f t="shared" si="152"/>
        <v>1.8017830662744352</v>
      </c>
      <c r="AW60" s="18">
        <f t="shared" si="152"/>
        <v>2.1294896115406639</v>
      </c>
      <c r="AX60" s="18">
        <f t="shared" si="152"/>
        <v>2.0756581442491875</v>
      </c>
      <c r="AZ60" s="68">
        <f t="shared" si="121"/>
        <v>51.910510510902455</v>
      </c>
      <c r="BA60" s="69">
        <f t="shared" si="122"/>
        <v>76.288878326298942</v>
      </c>
      <c r="BB60" s="69">
        <f t="shared" si="123"/>
        <v>128.19938883720138</v>
      </c>
      <c r="BD60" t="str">
        <f t="shared" si="144"/>
        <v>53 Skilled construction and building trades</v>
      </c>
      <c r="BE60" s="18">
        <f t="shared" si="153"/>
        <v>6.0672934668719929</v>
      </c>
      <c r="BF60" s="18">
        <f t="shared" si="153"/>
        <v>5.7408387383500248</v>
      </c>
      <c r="BG60" s="18">
        <f t="shared" si="153"/>
        <v>4.7979582513274011</v>
      </c>
      <c r="BH60" s="18">
        <f t="shared" si="153"/>
        <v>4.5865079261316364</v>
      </c>
      <c r="BI60" s="18">
        <f t="shared" si="153"/>
        <v>3.8138092918325581</v>
      </c>
      <c r="BK60" s="68">
        <f t="shared" si="125"/>
        <v>-17.126590857428518</v>
      </c>
      <c r="BL60" s="69">
        <f t="shared" si="126"/>
        <v>33.567837646592771</v>
      </c>
      <c r="BM60" s="69">
        <f t="shared" si="127"/>
        <v>16.44124678916425</v>
      </c>
      <c r="BO60" t="str">
        <f t="shared" si="145"/>
        <v>53 Skilled construction and building trades</v>
      </c>
      <c r="BP60" s="18">
        <f t="shared" si="154"/>
        <v>5.024805635199292</v>
      </c>
      <c r="BQ60" s="18">
        <f t="shared" si="154"/>
        <v>5.2456466653638181</v>
      </c>
      <c r="BR60" s="18">
        <f t="shared" si="154"/>
        <v>4.4280653927571381</v>
      </c>
      <c r="BS60" s="18">
        <f t="shared" si="154"/>
        <v>5.0321758110740777</v>
      </c>
      <c r="BT60" s="18">
        <f t="shared" si="154"/>
        <v>5.3906407612638025</v>
      </c>
      <c r="BV60" s="68">
        <f t="shared" si="129"/>
        <v>-14.777485209564514</v>
      </c>
      <c r="BW60" s="69">
        <f t="shared" si="130"/>
        <v>40.374416318463595</v>
      </c>
      <c r="BX60" s="69">
        <f t="shared" si="131"/>
        <v>25.596931108899078</v>
      </c>
      <c r="BZ60" t="str">
        <f t="shared" si="146"/>
        <v>53 Skilled construction and building trades</v>
      </c>
      <c r="CA60" s="18">
        <f t="shared" si="155"/>
        <v>4.0037028276350624</v>
      </c>
      <c r="CB60" s="18">
        <f t="shared" si="155"/>
        <v>3.7400963121057158</v>
      </c>
      <c r="CC60" s="18">
        <f t="shared" si="155"/>
        <v>3.4392439096664007</v>
      </c>
      <c r="CD60" s="18">
        <f t="shared" si="155"/>
        <v>4.0338155793580759</v>
      </c>
      <c r="CE60" s="18">
        <f t="shared" si="155"/>
        <v>4.975387094495531</v>
      </c>
      <c r="CG60" s="68">
        <f t="shared" si="133"/>
        <v>-14.843444842323644</v>
      </c>
      <c r="CH60" s="69">
        <f t="shared" si="134"/>
        <v>38.185983970474204</v>
      </c>
      <c r="CI60" s="69">
        <f t="shared" si="135"/>
        <v>23.342539128150559</v>
      </c>
      <c r="CK60" t="str">
        <f t="shared" si="147"/>
        <v>53 Skilled construction and building trades</v>
      </c>
      <c r="CL60" s="18">
        <f t="shared" si="156"/>
        <v>5.1269102041782952</v>
      </c>
      <c r="CM60" s="18">
        <f t="shared" si="156"/>
        <v>5.193524159193676</v>
      </c>
      <c r="CN60" s="18">
        <f t="shared" si="156"/>
        <v>4.6452795244664165</v>
      </c>
      <c r="CO60" s="18">
        <f t="shared" si="156"/>
        <v>4.485413938542842</v>
      </c>
      <c r="CP60" s="18">
        <f t="shared" si="156"/>
        <v>1.9620626789250399</v>
      </c>
      <c r="CR60" s="68">
        <f t="shared" si="137"/>
        <v>-78.801385909613913</v>
      </c>
      <c r="CS60" s="69">
        <f t="shared" si="138"/>
        <v>19.969752003092612</v>
      </c>
      <c r="CT60" s="69">
        <f t="shared" si="139"/>
        <v>-58.831633906521297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0.6741509355291031</v>
      </c>
      <c r="C61" s="18">
        <f t="shared" si="148"/>
        <v>0.4705070483385515</v>
      </c>
      <c r="D61" s="18">
        <f t="shared" si="148"/>
        <v>0.44636043728114888</v>
      </c>
      <c r="E61" s="18">
        <f t="shared" si="148"/>
        <v>0.53004073551727282</v>
      </c>
      <c r="F61" s="18">
        <f t="shared" si="148"/>
        <v>0.58290145639876767</v>
      </c>
      <c r="H61" s="68">
        <f t="shared" si="105"/>
        <v>139.34456882066846</v>
      </c>
      <c r="I61" s="69">
        <f t="shared" si="106"/>
        <v>103.4754664481151</v>
      </c>
      <c r="J61" s="69">
        <f t="shared" si="107"/>
        <v>242.82003526878353</v>
      </c>
      <c r="L61" t="str">
        <f t="shared" si="140"/>
        <v>54 Textiles, printing and other skilled trades</v>
      </c>
      <c r="M61" s="18">
        <f t="shared" si="149"/>
        <v>0.79764112094059725</v>
      </c>
      <c r="N61" s="18">
        <f t="shared" si="149"/>
        <v>0.68299239094688236</v>
      </c>
      <c r="O61" s="18">
        <f t="shared" si="149"/>
        <v>0.69936852780561354</v>
      </c>
      <c r="P61" s="18">
        <f t="shared" si="149"/>
        <v>0.7808105997722784</v>
      </c>
      <c r="Q61" s="18">
        <f t="shared" si="149"/>
        <v>0.88169736615322725</v>
      </c>
      <c r="S61" s="68">
        <f t="shared" si="109"/>
        <v>136.61326808438284</v>
      </c>
      <c r="T61" s="69">
        <f t="shared" si="110"/>
        <v>104.70996331967331</v>
      </c>
      <c r="U61" s="69">
        <f t="shared" si="111"/>
        <v>241.32323140405614</v>
      </c>
      <c r="W61" t="str">
        <f t="shared" si="141"/>
        <v>54 Textiles, printing and other skilled trades</v>
      </c>
      <c r="X61" s="18">
        <f t="shared" si="150"/>
        <v>1.0131913420882326</v>
      </c>
      <c r="Y61" s="18">
        <f t="shared" si="150"/>
        <v>0.83602040198999983</v>
      </c>
      <c r="Z61" s="18">
        <f t="shared" si="150"/>
        <v>0.80271742908017785</v>
      </c>
      <c r="AA61" s="18">
        <f t="shared" si="150"/>
        <v>0.89386690352577303</v>
      </c>
      <c r="AB61" s="18">
        <f t="shared" si="150"/>
        <v>0.9230360808487772</v>
      </c>
      <c r="AD61" s="68">
        <f t="shared" si="113"/>
        <v>52.746504090356972</v>
      </c>
      <c r="AE61" s="69">
        <f t="shared" si="114"/>
        <v>72.500023951856164</v>
      </c>
      <c r="AF61" s="69">
        <f t="shared" si="115"/>
        <v>125.24652804221313</v>
      </c>
      <c r="AH61" t="str">
        <f t="shared" si="142"/>
        <v>54 Textiles, printing and other skilled trades</v>
      </c>
      <c r="AI61" s="18">
        <f t="shared" si="151"/>
        <v>1.3637721314371618</v>
      </c>
      <c r="AJ61" s="18">
        <f t="shared" si="151"/>
        <v>1.3759038452066024</v>
      </c>
      <c r="AK61" s="18">
        <f t="shared" si="151"/>
        <v>1.2863651916350558</v>
      </c>
      <c r="AL61" s="18">
        <f t="shared" si="151"/>
        <v>1.4285381265962369</v>
      </c>
      <c r="AM61" s="18">
        <f t="shared" si="151"/>
        <v>1.6207294814617408</v>
      </c>
      <c r="AO61" s="68">
        <f t="shared" si="117"/>
        <v>50.535193708844318</v>
      </c>
      <c r="AP61" s="69">
        <f t="shared" si="118"/>
        <v>71.842589825879813</v>
      </c>
      <c r="AQ61" s="69">
        <f t="shared" si="119"/>
        <v>122.37778353472413</v>
      </c>
      <c r="AS61" t="str">
        <f t="shared" si="143"/>
        <v>54 Textiles, printing and other skilled trades</v>
      </c>
      <c r="AT61" s="18">
        <f t="shared" si="152"/>
        <v>1.5376710970349237</v>
      </c>
      <c r="AU61" s="18">
        <f t="shared" si="152"/>
        <v>1.2489166369197244</v>
      </c>
      <c r="AV61" s="18">
        <f t="shared" si="152"/>
        <v>1.1444979872173962</v>
      </c>
      <c r="AW61" s="18">
        <f t="shared" si="152"/>
        <v>1.2455394650861524</v>
      </c>
      <c r="AX61" s="18">
        <f t="shared" si="152"/>
        <v>1.2370176239064061</v>
      </c>
      <c r="AZ61" s="68">
        <f t="shared" si="121"/>
        <v>42.526411344308265</v>
      </c>
      <c r="BA61" s="69">
        <f t="shared" si="122"/>
        <v>68.081775235093005</v>
      </c>
      <c r="BB61" s="69">
        <f t="shared" si="123"/>
        <v>110.60818657940126</v>
      </c>
      <c r="BD61" t="str">
        <f t="shared" si="144"/>
        <v>54 Textiles, printing and other skilled trades</v>
      </c>
      <c r="BE61" s="18">
        <f t="shared" si="153"/>
        <v>2.4631281441106783</v>
      </c>
      <c r="BF61" s="18">
        <f t="shared" si="153"/>
        <v>2.1265564018966416</v>
      </c>
      <c r="BG61" s="18">
        <f t="shared" si="153"/>
        <v>2.02698356421058</v>
      </c>
      <c r="BH61" s="18">
        <f t="shared" si="153"/>
        <v>2.0994265729875496</v>
      </c>
      <c r="BI61" s="18">
        <f t="shared" si="153"/>
        <v>2.1074971642492377</v>
      </c>
      <c r="BK61" s="68">
        <f t="shared" si="125"/>
        <v>8.4000465157607493</v>
      </c>
      <c r="BL61" s="69">
        <f t="shared" si="126"/>
        <v>44.435453550213737</v>
      </c>
      <c r="BM61" s="69">
        <f t="shared" si="127"/>
        <v>52.835500065974486</v>
      </c>
      <c r="BO61" t="str">
        <f t="shared" si="145"/>
        <v>54 Textiles, printing and other skilled trades</v>
      </c>
      <c r="BP61" s="18">
        <f t="shared" si="154"/>
        <v>3.3047483924701213</v>
      </c>
      <c r="BQ61" s="18">
        <f t="shared" si="154"/>
        <v>2.762333984126133</v>
      </c>
      <c r="BR61" s="18">
        <f t="shared" si="154"/>
        <v>2.7705694197257418</v>
      </c>
      <c r="BS61" s="18">
        <f t="shared" si="154"/>
        <v>2.6338273781997605</v>
      </c>
      <c r="BT61" s="18">
        <f t="shared" si="154"/>
        <v>2.8247601696406877</v>
      </c>
      <c r="BV61" s="68">
        <f t="shared" si="129"/>
        <v>-28.625919743964946</v>
      </c>
      <c r="BW61" s="69">
        <f t="shared" si="130"/>
        <v>30.999552866145695</v>
      </c>
      <c r="BX61" s="69">
        <f t="shared" si="131"/>
        <v>2.3736331221807507</v>
      </c>
      <c r="BZ61" t="str">
        <f t="shared" si="146"/>
        <v>54 Textiles, printing and other skilled trades</v>
      </c>
      <c r="CA61" s="18">
        <f t="shared" si="155"/>
        <v>3.8633018730054438</v>
      </c>
      <c r="CB61" s="18">
        <f t="shared" si="155"/>
        <v>3.5352875615117352</v>
      </c>
      <c r="CC61" s="18">
        <f t="shared" si="155"/>
        <v>3.7528396914012943</v>
      </c>
      <c r="CD61" s="18">
        <f t="shared" si="155"/>
        <v>3.8899660162237177</v>
      </c>
      <c r="CE61" s="18">
        <f t="shared" si="155"/>
        <v>4.3187887849500566</v>
      </c>
      <c r="CG61" s="68">
        <f t="shared" si="133"/>
        <v>-32.25829272424464</v>
      </c>
      <c r="CH61" s="69">
        <f t="shared" si="134"/>
        <v>28.972334936181326</v>
      </c>
      <c r="CI61" s="69">
        <f t="shared" si="135"/>
        <v>-3.2859577880633135</v>
      </c>
      <c r="CK61" t="str">
        <f t="shared" si="147"/>
        <v>54 Textiles, printing and other skilled trades</v>
      </c>
      <c r="CL61" s="18">
        <f t="shared" si="156"/>
        <v>4.26313184021887</v>
      </c>
      <c r="CM61" s="18">
        <f t="shared" si="156"/>
        <v>4.0064682011645845</v>
      </c>
      <c r="CN61" s="18">
        <f t="shared" si="156"/>
        <v>4.1897105741371696</v>
      </c>
      <c r="CO61" s="18">
        <f t="shared" si="156"/>
        <v>3.4831119327972315</v>
      </c>
      <c r="CP61" s="18">
        <f t="shared" si="156"/>
        <v>3.2298777474098026</v>
      </c>
      <c r="CR61" s="68">
        <f t="shared" si="137"/>
        <v>-61.309129083626878</v>
      </c>
      <c r="CS61" s="69">
        <f t="shared" si="138"/>
        <v>20.07876613838706</v>
      </c>
      <c r="CT61" s="69">
        <f t="shared" si="139"/>
        <v>-41.230362945239818</v>
      </c>
    </row>
    <row r="62" spans="1:98" x14ac:dyDescent="0.2">
      <c r="A62" t="str">
        <f t="shared" si="103"/>
        <v>61 Caring personal service occupations</v>
      </c>
      <c r="B62" s="18">
        <f t="shared" si="148"/>
        <v>0.41413876100944974</v>
      </c>
      <c r="C62" s="18">
        <f t="shared" si="148"/>
        <v>0.37239633409648693</v>
      </c>
      <c r="D62" s="18">
        <f t="shared" si="148"/>
        <v>0.31812556470634701</v>
      </c>
      <c r="E62" s="18">
        <f t="shared" si="148"/>
        <v>0.40979283158646779</v>
      </c>
      <c r="F62" s="18">
        <f t="shared" si="148"/>
        <v>0.46227724017379412</v>
      </c>
      <c r="H62" s="68">
        <f t="shared" si="105"/>
        <v>166.32876313215078</v>
      </c>
      <c r="I62" s="69">
        <f t="shared" si="106"/>
        <v>120.16443820922926</v>
      </c>
      <c r="J62" s="69">
        <f t="shared" si="107"/>
        <v>286.49320134138003</v>
      </c>
      <c r="L62" t="str">
        <f t="shared" si="140"/>
        <v>61 Caring personal service occupations</v>
      </c>
      <c r="M62" s="18">
        <f t="shared" si="149"/>
        <v>2.825944543110066</v>
      </c>
      <c r="N62" s="18">
        <f t="shared" si="149"/>
        <v>2.8760439574127936</v>
      </c>
      <c r="O62" s="18">
        <f t="shared" si="149"/>
        <v>2.4651759431061659</v>
      </c>
      <c r="P62" s="18">
        <f t="shared" si="149"/>
        <v>2.9994666679220297</v>
      </c>
      <c r="Q62" s="18">
        <f t="shared" si="149"/>
        <v>3.4292985019445679</v>
      </c>
      <c r="S62" s="68">
        <f t="shared" si="109"/>
        <v>161.08565104990328</v>
      </c>
      <c r="T62" s="69">
        <f t="shared" si="110"/>
        <v>121.12991880655724</v>
      </c>
      <c r="U62" s="69">
        <f t="shared" si="111"/>
        <v>282.21556985646049</v>
      </c>
      <c r="W62" t="str">
        <f t="shared" si="141"/>
        <v>61 Caring personal service occupations</v>
      </c>
      <c r="X62" s="18">
        <f t="shared" si="150"/>
        <v>4.8199276963098354</v>
      </c>
      <c r="Y62" s="18">
        <f t="shared" si="150"/>
        <v>4.7029825027581182</v>
      </c>
      <c r="Z62" s="18">
        <f t="shared" si="150"/>
        <v>4.0380249697492934</v>
      </c>
      <c r="AA62" s="18">
        <f t="shared" si="150"/>
        <v>4.5408322280051721</v>
      </c>
      <c r="AB62" s="18">
        <f t="shared" si="150"/>
        <v>4.4748831754439511</v>
      </c>
      <c r="AD62" s="68">
        <f t="shared" si="113"/>
        <v>47.20684204154427</v>
      </c>
      <c r="AE62" s="69">
        <f t="shared" si="114"/>
        <v>86.244370950999809</v>
      </c>
      <c r="AF62" s="69">
        <f t="shared" si="115"/>
        <v>133.4512129925441</v>
      </c>
      <c r="AH62" t="str">
        <f t="shared" si="142"/>
        <v>61 Caring personal service occupations</v>
      </c>
      <c r="AI62" s="18">
        <f t="shared" si="151"/>
        <v>13.334647310032979</v>
      </c>
      <c r="AJ62" s="18">
        <f t="shared" si="151"/>
        <v>12.635781938026858</v>
      </c>
      <c r="AK62" s="18">
        <f t="shared" si="151"/>
        <v>11.29268845103085</v>
      </c>
      <c r="AL62" s="18">
        <f t="shared" si="151"/>
        <v>11.892062982546969</v>
      </c>
      <c r="AM62" s="18">
        <f t="shared" si="151"/>
        <v>10.448327317130929</v>
      </c>
      <c r="AO62" s="68">
        <f t="shared" si="117"/>
        <v>10.545537597995713</v>
      </c>
      <c r="AP62" s="69">
        <f t="shared" si="118"/>
        <v>65.658391179518688</v>
      </c>
      <c r="AQ62" s="69">
        <f t="shared" si="119"/>
        <v>76.203928777514392</v>
      </c>
      <c r="AS62" t="str">
        <f t="shared" si="143"/>
        <v>61 Caring personal service occupations</v>
      </c>
      <c r="AT62" s="18">
        <f t="shared" si="152"/>
        <v>7.8671006620073731</v>
      </c>
      <c r="AU62" s="18">
        <f t="shared" si="152"/>
        <v>7.4736521388308343</v>
      </c>
      <c r="AV62" s="18">
        <f t="shared" si="152"/>
        <v>6.5178716027262382</v>
      </c>
      <c r="AW62" s="18">
        <f t="shared" si="152"/>
        <v>6.7017853582446429</v>
      </c>
      <c r="AX62" s="18">
        <f t="shared" si="152"/>
        <v>5.9653177629921252</v>
      </c>
      <c r="AZ62" s="68">
        <f t="shared" si="121"/>
        <v>20.687496414719384</v>
      </c>
      <c r="BA62" s="69">
        <f t="shared" si="122"/>
        <v>70.535467472535927</v>
      </c>
      <c r="BB62" s="69">
        <f t="shared" si="123"/>
        <v>91.222963887255318</v>
      </c>
      <c r="BD62" t="str">
        <f t="shared" si="144"/>
        <v>61 Caring personal service occupations</v>
      </c>
      <c r="BE62" s="18">
        <f t="shared" si="153"/>
        <v>12.19554091617027</v>
      </c>
      <c r="BF62" s="18">
        <f t="shared" si="153"/>
        <v>12.389264343514411</v>
      </c>
      <c r="BG62" s="18">
        <f t="shared" si="153"/>
        <v>11.902493225807019</v>
      </c>
      <c r="BH62" s="18">
        <f t="shared" si="153"/>
        <v>14.010583559247367</v>
      </c>
      <c r="BI62" s="18">
        <f t="shared" si="153"/>
        <v>16.403073956276369</v>
      </c>
      <c r="BK62" s="68">
        <f t="shared" si="125"/>
        <v>43.681216674069404</v>
      </c>
      <c r="BL62" s="69">
        <f t="shared" si="126"/>
        <v>69.392152581544664</v>
      </c>
      <c r="BM62" s="69">
        <f t="shared" si="127"/>
        <v>113.07336925561407</v>
      </c>
      <c r="BO62" t="str">
        <f t="shared" si="145"/>
        <v>61 Caring personal service occupations</v>
      </c>
      <c r="BP62" s="18">
        <f t="shared" si="154"/>
        <v>9.4280243891484421</v>
      </c>
      <c r="BQ62" s="18">
        <f t="shared" si="154"/>
        <v>9.046821161852062</v>
      </c>
      <c r="BR62" s="18">
        <f t="shared" si="154"/>
        <v>9.0632050884789415</v>
      </c>
      <c r="BS62" s="18">
        <f t="shared" si="154"/>
        <v>9.1632743949441036</v>
      </c>
      <c r="BT62" s="18">
        <f t="shared" si="154"/>
        <v>8.8655431627537151</v>
      </c>
      <c r="BV62" s="68">
        <f t="shared" si="129"/>
        <v>-31.521928468859233</v>
      </c>
      <c r="BW62" s="69">
        <f t="shared" si="130"/>
        <v>42.431444335515231</v>
      </c>
      <c r="BX62" s="69">
        <f t="shared" si="131"/>
        <v>10.909515866656005</v>
      </c>
      <c r="BZ62" t="str">
        <f t="shared" si="146"/>
        <v>61 Caring personal service occupations</v>
      </c>
      <c r="CA62" s="18">
        <f t="shared" si="155"/>
        <v>3.8936605199754988</v>
      </c>
      <c r="CB62" s="18">
        <f t="shared" si="155"/>
        <v>2.4546927028110797</v>
      </c>
      <c r="CC62" s="18">
        <f t="shared" si="155"/>
        <v>2.1924195756859577</v>
      </c>
      <c r="CD62" s="18">
        <f t="shared" si="155"/>
        <v>1.718698243273973</v>
      </c>
      <c r="CE62" s="18">
        <f t="shared" si="155"/>
        <v>1.9269810503430005</v>
      </c>
      <c r="CG62" s="68">
        <f t="shared" si="133"/>
        <v>-48.262199853791046</v>
      </c>
      <c r="CH62" s="69">
        <f t="shared" si="134"/>
        <v>20.820062642324231</v>
      </c>
      <c r="CI62" s="69">
        <f t="shared" si="135"/>
        <v>-27.442137211466815</v>
      </c>
      <c r="CK62" t="str">
        <f t="shared" si="147"/>
        <v>61 Caring personal service occupations</v>
      </c>
      <c r="CL62" s="18">
        <f t="shared" si="156"/>
        <v>1.4961630730256608</v>
      </c>
      <c r="CM62" s="18">
        <f t="shared" si="156"/>
        <v>1.501012645663464</v>
      </c>
      <c r="CN62" s="18">
        <f t="shared" si="156"/>
        <v>1.5309240418897008</v>
      </c>
      <c r="CO62" s="18">
        <f t="shared" si="156"/>
        <v>2.0013511316219916</v>
      </c>
      <c r="CP62" s="18">
        <f t="shared" si="156"/>
        <v>2.5726437354216238</v>
      </c>
      <c r="CR62" s="68">
        <f t="shared" si="137"/>
        <v>-15.660222830608973</v>
      </c>
      <c r="CS62" s="69">
        <f t="shared" si="138"/>
        <v>29.847632574012291</v>
      </c>
      <c r="CT62" s="69">
        <f t="shared" si="139"/>
        <v>14.187409743403318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0.19511646926624521</v>
      </c>
      <c r="C63" s="18">
        <f t="shared" si="148"/>
        <v>0.23772643319725051</v>
      </c>
      <c r="D63" s="18">
        <f t="shared" si="148"/>
        <v>0.25454965713759864</v>
      </c>
      <c r="E63" s="18">
        <f t="shared" si="148"/>
        <v>0.30451906866521516</v>
      </c>
      <c r="F63" s="18">
        <f t="shared" si="148"/>
        <v>0.38478438762049716</v>
      </c>
      <c r="H63" s="68">
        <f t="shared" si="105"/>
        <v>177.0505757470284</v>
      </c>
      <c r="I63" s="69">
        <f t="shared" si="106"/>
        <v>117.23297117614631</v>
      </c>
      <c r="J63" s="69">
        <f t="shared" si="107"/>
        <v>294.2835469231747</v>
      </c>
      <c r="L63" t="str">
        <f t="shared" si="140"/>
        <v>62 Leisure, travel and related personal service occupations</v>
      </c>
      <c r="M63" s="18">
        <f t="shared" si="149"/>
        <v>0.60108387648739503</v>
      </c>
      <c r="N63" s="18">
        <f t="shared" si="149"/>
        <v>0.63522978374188288</v>
      </c>
      <c r="O63" s="18">
        <f t="shared" si="149"/>
        <v>0.49291188745471809</v>
      </c>
      <c r="P63" s="18">
        <f t="shared" si="149"/>
        <v>0.55611116478624312</v>
      </c>
      <c r="Q63" s="18">
        <f t="shared" si="149"/>
        <v>0.66671126936581637</v>
      </c>
      <c r="S63" s="68">
        <f t="shared" si="109"/>
        <v>153.85992027325847</v>
      </c>
      <c r="T63" s="69">
        <f t="shared" si="110"/>
        <v>103.01961163240662</v>
      </c>
      <c r="U63" s="69">
        <f t="shared" si="111"/>
        <v>256.87953190566509</v>
      </c>
      <c r="W63" t="str">
        <f t="shared" si="141"/>
        <v>62 Leisure, travel and related personal service occupations</v>
      </c>
      <c r="X63" s="18">
        <f t="shared" si="150"/>
        <v>1.158986004850669</v>
      </c>
      <c r="Y63" s="18">
        <f t="shared" si="150"/>
        <v>1.3427032686069271</v>
      </c>
      <c r="Z63" s="18">
        <f t="shared" si="150"/>
        <v>1.1089794240042017</v>
      </c>
      <c r="AA63" s="18">
        <f t="shared" si="150"/>
        <v>1.3098714641740812</v>
      </c>
      <c r="AB63" s="18">
        <f t="shared" si="150"/>
        <v>1.5670932387419103</v>
      </c>
      <c r="AD63" s="68">
        <f t="shared" si="113"/>
        <v>87.709668599586493</v>
      </c>
      <c r="AE63" s="69">
        <f t="shared" si="114"/>
        <v>90.815296241392048</v>
      </c>
      <c r="AF63" s="69">
        <f t="shared" si="115"/>
        <v>178.5249648409785</v>
      </c>
      <c r="AH63" t="str">
        <f t="shared" si="142"/>
        <v>62 Leisure, travel and related personal service occupations</v>
      </c>
      <c r="AI63" s="18">
        <f t="shared" si="151"/>
        <v>2.381146829024102</v>
      </c>
      <c r="AJ63" s="18">
        <f t="shared" si="151"/>
        <v>3.1837225786998435</v>
      </c>
      <c r="AK63" s="18">
        <f t="shared" si="151"/>
        <v>2.7468053376012445</v>
      </c>
      <c r="AL63" s="18">
        <f t="shared" si="151"/>
        <v>3.1168100616304142</v>
      </c>
      <c r="AM63" s="18">
        <f t="shared" si="151"/>
        <v>3.6599533592514297</v>
      </c>
      <c r="AO63" s="68">
        <f t="shared" si="117"/>
        <v>59.198679746611262</v>
      </c>
      <c r="AP63" s="69">
        <f t="shared" si="118"/>
        <v>81.531626048252548</v>
      </c>
      <c r="AQ63" s="69">
        <f t="shared" si="119"/>
        <v>140.7303057948638</v>
      </c>
      <c r="AS63" t="str">
        <f t="shared" si="143"/>
        <v>62 Leisure, travel and related personal service occupations</v>
      </c>
      <c r="AT63" s="18">
        <f t="shared" si="152"/>
        <v>2.8597593383203121</v>
      </c>
      <c r="AU63" s="18">
        <f t="shared" si="152"/>
        <v>3.6705871409426716</v>
      </c>
      <c r="AV63" s="18">
        <f t="shared" si="152"/>
        <v>3.4126438064677993</v>
      </c>
      <c r="AW63" s="18">
        <f t="shared" si="152"/>
        <v>3.7450047923109935</v>
      </c>
      <c r="AX63" s="18">
        <f t="shared" si="152"/>
        <v>4.3491522723832974</v>
      </c>
      <c r="AZ63" s="68">
        <f t="shared" si="121"/>
        <v>68.053727014180353</v>
      </c>
      <c r="BA63" s="69">
        <f t="shared" si="122"/>
        <v>84.018949150161518</v>
      </c>
      <c r="BB63" s="69">
        <f t="shared" si="123"/>
        <v>152.07267616434189</v>
      </c>
      <c r="BD63" t="str">
        <f t="shared" si="144"/>
        <v>62 Leisure, travel and related personal service occupations</v>
      </c>
      <c r="BE63" s="18">
        <f t="shared" si="153"/>
        <v>2.8422001541176711</v>
      </c>
      <c r="BF63" s="18">
        <f t="shared" si="153"/>
        <v>2.9759108022327942</v>
      </c>
      <c r="BG63" s="18">
        <f t="shared" si="153"/>
        <v>2.7221863596799749</v>
      </c>
      <c r="BH63" s="18">
        <f t="shared" si="153"/>
        <v>2.551960517945123</v>
      </c>
      <c r="BI63" s="18">
        <f t="shared" si="153"/>
        <v>2.1583702164238683</v>
      </c>
      <c r="BK63" s="68">
        <f t="shared" si="125"/>
        <v>-17.335168875418205</v>
      </c>
      <c r="BL63" s="69">
        <f t="shared" si="126"/>
        <v>40.154453728639595</v>
      </c>
      <c r="BM63" s="69">
        <f t="shared" si="127"/>
        <v>22.819284853221387</v>
      </c>
      <c r="BO63" t="str">
        <f t="shared" si="145"/>
        <v>62 Leisure, travel and related personal service occupations</v>
      </c>
      <c r="BP63" s="18">
        <f t="shared" si="154"/>
        <v>3.0707566034487752</v>
      </c>
      <c r="BQ63" s="18">
        <f t="shared" si="154"/>
        <v>3.2645813401977071</v>
      </c>
      <c r="BR63" s="18">
        <f t="shared" si="154"/>
        <v>3.235339908787386</v>
      </c>
      <c r="BS63" s="18">
        <f t="shared" si="154"/>
        <v>2.9793812472509718</v>
      </c>
      <c r="BT63" s="18">
        <f t="shared" si="154"/>
        <v>2.928243928553949</v>
      </c>
      <c r="BV63" s="68">
        <f t="shared" si="129"/>
        <v>-36.639978353926224</v>
      </c>
      <c r="BW63" s="69">
        <f t="shared" si="130"/>
        <v>36.733611291611936</v>
      </c>
      <c r="BX63" s="69">
        <f t="shared" si="131"/>
        <v>9.3632937685704271E-2</v>
      </c>
      <c r="BZ63" t="str">
        <f t="shared" si="146"/>
        <v>62 Leisure, travel and related personal service occupations</v>
      </c>
      <c r="CA63" s="18">
        <f t="shared" si="155"/>
        <v>2.7591250865282335</v>
      </c>
      <c r="CB63" s="18">
        <f t="shared" si="155"/>
        <v>3.4290127080741142</v>
      </c>
      <c r="CC63" s="18">
        <f t="shared" si="155"/>
        <v>3.2895495363683707</v>
      </c>
      <c r="CD63" s="18">
        <f t="shared" si="155"/>
        <v>3.2894304929230609</v>
      </c>
      <c r="CE63" s="18">
        <f t="shared" si="155"/>
        <v>3.3974241019797193</v>
      </c>
      <c r="CG63" s="68">
        <f t="shared" si="133"/>
        <v>-39.205048143342559</v>
      </c>
      <c r="CH63" s="69">
        <f t="shared" si="134"/>
        <v>31.791988514382357</v>
      </c>
      <c r="CI63" s="69">
        <f t="shared" si="135"/>
        <v>-7.4130596289602018</v>
      </c>
      <c r="CK63" t="str">
        <f t="shared" si="147"/>
        <v>62 Leisure, travel and related personal service occupations</v>
      </c>
      <c r="CL63" s="18">
        <f t="shared" si="156"/>
        <v>2.8366065481871652</v>
      </c>
      <c r="CM63" s="18">
        <f t="shared" si="156"/>
        <v>2.8597747058339089</v>
      </c>
      <c r="CN63" s="18">
        <f t="shared" si="156"/>
        <v>2.8632388462758152</v>
      </c>
      <c r="CO63" s="18">
        <f t="shared" si="156"/>
        <v>2.5245242724665955</v>
      </c>
      <c r="CP63" s="18">
        <f t="shared" si="156"/>
        <v>2.2594575046910887</v>
      </c>
      <c r="CR63" s="68">
        <f t="shared" si="137"/>
        <v>-60.394723996198429</v>
      </c>
      <c r="CS63" s="69">
        <f t="shared" si="138"/>
        <v>21.819975445680434</v>
      </c>
      <c r="CT63" s="69">
        <f t="shared" si="139"/>
        <v>-38.574748550517995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1.6061033028195483E-2</v>
      </c>
      <c r="C64" s="18">
        <f t="shared" si="148"/>
        <v>1.2287748637694454E-2</v>
      </c>
      <c r="D64" s="18">
        <f t="shared" si="148"/>
        <v>1.3401109876513162E-2</v>
      </c>
      <c r="E64" s="18">
        <f t="shared" si="148"/>
        <v>1.3163466927037921E-2</v>
      </c>
      <c r="F64" s="18">
        <f t="shared" si="148"/>
        <v>1.5898720601639851E-2</v>
      </c>
      <c r="H64" s="68">
        <f t="shared" si="105"/>
        <v>117.43804777773641</v>
      </c>
      <c r="I64" s="69">
        <f t="shared" si="106"/>
        <v>95.041154467683413</v>
      </c>
      <c r="J64" s="69">
        <f t="shared" si="107"/>
        <v>212.47920224541983</v>
      </c>
      <c r="L64" t="str">
        <f t="shared" si="140"/>
        <v>63 Community and civil enforcement occupations</v>
      </c>
      <c r="M64" s="18">
        <f t="shared" si="149"/>
        <v>4.3863001401601723E-2</v>
      </c>
      <c r="N64" s="18">
        <f t="shared" si="149"/>
        <v>3.2095318194548361E-2</v>
      </c>
      <c r="O64" s="18">
        <f t="shared" si="149"/>
        <v>3.9414964931639554E-2</v>
      </c>
      <c r="P64" s="18">
        <f t="shared" si="149"/>
        <v>3.2728998716510825E-2</v>
      </c>
      <c r="Q64" s="18">
        <f t="shared" si="149"/>
        <v>3.6292204800083813E-2</v>
      </c>
      <c r="S64" s="68">
        <f t="shared" si="109"/>
        <v>72.813570735362404</v>
      </c>
      <c r="T64" s="69">
        <f t="shared" si="110"/>
        <v>78.371939515897878</v>
      </c>
      <c r="U64" s="69">
        <f t="shared" si="111"/>
        <v>151.18551025126027</v>
      </c>
      <c r="W64" t="str">
        <f t="shared" si="141"/>
        <v>63 Community and civil enforcement occupations</v>
      </c>
      <c r="X64" s="18">
        <f t="shared" si="150"/>
        <v>8.6674575418451236E-2</v>
      </c>
      <c r="Y64" s="18">
        <f t="shared" si="150"/>
        <v>8.8775199532021135E-2</v>
      </c>
      <c r="Z64" s="18">
        <f t="shared" si="150"/>
        <v>9.7545740857183344E-2</v>
      </c>
      <c r="AA64" s="18">
        <f t="shared" si="150"/>
        <v>0.1017487328887227</v>
      </c>
      <c r="AB64" s="18">
        <f t="shared" si="150"/>
        <v>0.11854939988874515</v>
      </c>
      <c r="AD64" s="68">
        <f t="shared" si="113"/>
        <v>61.438213435388867</v>
      </c>
      <c r="AE64" s="69">
        <f t="shared" si="114"/>
        <v>84.290893794728518</v>
      </c>
      <c r="AF64" s="69">
        <f t="shared" si="115"/>
        <v>145.72910723011739</v>
      </c>
      <c r="AH64" t="str">
        <f t="shared" si="142"/>
        <v>63 Community and civil enforcement occupations</v>
      </c>
      <c r="AI64" s="18">
        <f t="shared" si="151"/>
        <v>7.872825634297384E-2</v>
      </c>
      <c r="AJ64" s="18">
        <f t="shared" si="151"/>
        <v>8.076927009778824E-2</v>
      </c>
      <c r="AK64" s="18">
        <f t="shared" si="151"/>
        <v>0.10889081522806283</v>
      </c>
      <c r="AL64" s="18">
        <f t="shared" si="151"/>
        <v>9.8540980635149239E-2</v>
      </c>
      <c r="AM64" s="18">
        <f t="shared" si="151"/>
        <v>0.11953699749158885</v>
      </c>
      <c r="AO64" s="68">
        <f t="shared" si="117"/>
        <v>31.160446759890675</v>
      </c>
      <c r="AP64" s="69">
        <f t="shared" si="118"/>
        <v>65.411309398285013</v>
      </c>
      <c r="AQ64" s="69">
        <f t="shared" si="119"/>
        <v>96.571756158175674</v>
      </c>
      <c r="AS64" t="str">
        <f t="shared" si="143"/>
        <v>63 Community and civil enforcement occupations</v>
      </c>
      <c r="AT64" s="18">
        <f t="shared" si="152"/>
        <v>8.5979337421118074E-2</v>
      </c>
      <c r="AU64" s="18">
        <f t="shared" si="152"/>
        <v>7.4370924393288268E-2</v>
      </c>
      <c r="AV64" s="18">
        <f t="shared" si="152"/>
        <v>9.3204212603392581E-2</v>
      </c>
      <c r="AW64" s="18">
        <f t="shared" si="152"/>
        <v>7.2832490070974337E-2</v>
      </c>
      <c r="AX64" s="18">
        <f t="shared" si="152"/>
        <v>7.5848793362549641E-2</v>
      </c>
      <c r="AZ64" s="68">
        <f t="shared" si="121"/>
        <v>7.3118373446728917</v>
      </c>
      <c r="BA64" s="69">
        <f t="shared" si="122"/>
        <v>56.303968423734027</v>
      </c>
      <c r="BB64" s="69">
        <f t="shared" si="123"/>
        <v>63.615805768406922</v>
      </c>
      <c r="BD64" t="str">
        <f t="shared" si="144"/>
        <v>63 Community and civil enforcement occupations</v>
      </c>
      <c r="BE64" s="18">
        <f t="shared" si="153"/>
        <v>9.02789621433083E-2</v>
      </c>
      <c r="BF64" s="18">
        <f t="shared" si="153"/>
        <v>6.6470750099884318E-2</v>
      </c>
      <c r="BG64" s="18">
        <f t="shared" si="153"/>
        <v>9.5480607280100507E-2</v>
      </c>
      <c r="BH64" s="18">
        <f t="shared" si="153"/>
        <v>6.2414952431590759E-2</v>
      </c>
      <c r="BI64" s="18">
        <f t="shared" si="153"/>
        <v>6.9624632884426954E-2</v>
      </c>
      <c r="BK64" s="68">
        <f t="shared" si="125"/>
        <v>-23.974297376635668</v>
      </c>
      <c r="BL64" s="69">
        <f t="shared" si="126"/>
        <v>25.19088293944937</v>
      </c>
      <c r="BM64" s="69">
        <f t="shared" si="127"/>
        <v>1.2165855628137026</v>
      </c>
      <c r="BO64" t="str">
        <f t="shared" si="145"/>
        <v>63 Community and civil enforcement occupations</v>
      </c>
      <c r="BP64" s="18">
        <f t="shared" si="154"/>
        <v>0.11943168825328825</v>
      </c>
      <c r="BQ64" s="18">
        <f t="shared" si="154"/>
        <v>0.10445771171815875</v>
      </c>
      <c r="BR64" s="18">
        <f t="shared" si="154"/>
        <v>0.13950703487282162</v>
      </c>
      <c r="BS64" s="18">
        <f t="shared" si="154"/>
        <v>0.1078448636799002</v>
      </c>
      <c r="BT64" s="18">
        <f t="shared" si="154"/>
        <v>0.12458445036827685</v>
      </c>
      <c r="BV64" s="68">
        <f t="shared" si="129"/>
        <v>-37.483347874705572</v>
      </c>
      <c r="BW64" s="69">
        <f t="shared" si="130"/>
        <v>28.366667875536994</v>
      </c>
      <c r="BX64" s="69">
        <f t="shared" si="131"/>
        <v>-9.1166799991685732</v>
      </c>
      <c r="BZ64" t="str">
        <f t="shared" si="146"/>
        <v>63 Community and civil enforcement occupations</v>
      </c>
      <c r="CA64" s="18">
        <f t="shared" si="155"/>
        <v>0.14595629521098957</v>
      </c>
      <c r="CB64" s="18">
        <f t="shared" si="155"/>
        <v>0.13508165521774082</v>
      </c>
      <c r="CC64" s="18">
        <f t="shared" si="155"/>
        <v>0.18773005867943895</v>
      </c>
      <c r="CD64" s="18">
        <f t="shared" si="155"/>
        <v>0.16437182113885679</v>
      </c>
      <c r="CE64" s="18">
        <f t="shared" si="155"/>
        <v>0.20125708331606879</v>
      </c>
      <c r="CG64" s="68">
        <f t="shared" si="133"/>
        <v>-36.893870444613626</v>
      </c>
      <c r="CH64" s="69">
        <f t="shared" si="134"/>
        <v>28.74811403952598</v>
      </c>
      <c r="CI64" s="69">
        <f t="shared" si="135"/>
        <v>-8.1457564050876439</v>
      </c>
      <c r="CK64" t="str">
        <f t="shared" si="147"/>
        <v>63 Community and civil enforcement occupations</v>
      </c>
      <c r="CL64" s="18">
        <f t="shared" si="156"/>
        <v>0.13431011498686182</v>
      </c>
      <c r="CM64" s="18">
        <f t="shared" si="156"/>
        <v>0.10633863600533736</v>
      </c>
      <c r="CN64" s="18">
        <f t="shared" si="156"/>
        <v>0.16567828337852392</v>
      </c>
      <c r="CO64" s="18">
        <f t="shared" si="156"/>
        <v>0.11600208808005306</v>
      </c>
      <c r="CP64" s="18">
        <f t="shared" si="156"/>
        <v>0.13136787512810469</v>
      </c>
      <c r="CR64" s="68">
        <f t="shared" si="137"/>
        <v>-60.20486032994927</v>
      </c>
      <c r="CS64" s="69">
        <f t="shared" si="138"/>
        <v>15.497356901556286</v>
      </c>
      <c r="CT64" s="69">
        <f t="shared" si="139"/>
        <v>-44.707503428392982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1.4122153171613954</v>
      </c>
      <c r="C65" s="18">
        <f t="shared" si="157"/>
        <v>1.1788015113748269</v>
      </c>
      <c r="D65" s="18">
        <f t="shared" si="157"/>
        <v>1.0472446354755072</v>
      </c>
      <c r="E65" s="18">
        <f t="shared" si="157"/>
        <v>1.085548317392556</v>
      </c>
      <c r="F65" s="18">
        <f t="shared" si="157"/>
        <v>1.0627761815382659</v>
      </c>
      <c r="H65" s="68">
        <f t="shared" si="105"/>
        <v>85.99779649839023</v>
      </c>
      <c r="I65" s="69">
        <f t="shared" si="106"/>
        <v>78.698147429626204</v>
      </c>
      <c r="J65" s="69">
        <f t="shared" si="107"/>
        <v>164.69594392801645</v>
      </c>
      <c r="L65" t="str">
        <f t="shared" si="140"/>
        <v>71 Sales occupations</v>
      </c>
      <c r="M65" s="18">
        <f t="shared" ref="M65:Q70" si="158">M28/M$35*100</f>
        <v>2.3935537498175932</v>
      </c>
      <c r="N65" s="18">
        <f t="shared" si="158"/>
        <v>2.2599218200881945</v>
      </c>
      <c r="O65" s="18">
        <f t="shared" si="158"/>
        <v>2.0010555327870478</v>
      </c>
      <c r="P65" s="18">
        <f t="shared" si="158"/>
        <v>2.1358807566494442</v>
      </c>
      <c r="Q65" s="18">
        <f t="shared" si="158"/>
        <v>2.3011326408610033</v>
      </c>
      <c r="S65" s="68">
        <f t="shared" si="109"/>
        <v>115.82817921784203</v>
      </c>
      <c r="T65" s="69">
        <f t="shared" si="110"/>
        <v>87.791514237310537</v>
      </c>
      <c r="U65" s="69">
        <f t="shared" si="111"/>
        <v>203.61969345515254</v>
      </c>
      <c r="W65" t="str">
        <f t="shared" si="141"/>
        <v>71 Sales occupations</v>
      </c>
      <c r="X65" s="18">
        <f t="shared" ref="X65:AB70" si="159">X28/X$35*100</f>
        <v>4.5115967653937519</v>
      </c>
      <c r="Y65" s="18">
        <f t="shared" si="159"/>
        <v>4.4281972525709712</v>
      </c>
      <c r="Z65" s="18">
        <f t="shared" si="159"/>
        <v>4.0955498538499873</v>
      </c>
      <c r="AA65" s="18">
        <f t="shared" si="159"/>
        <v>4.2310553909429096</v>
      </c>
      <c r="AB65" s="18">
        <f t="shared" si="159"/>
        <v>4.5122971093266839</v>
      </c>
      <c r="AD65" s="68">
        <f t="shared" si="113"/>
        <v>46.352708897942385</v>
      </c>
      <c r="AE65" s="69">
        <f t="shared" si="114"/>
        <v>68.837807627356355</v>
      </c>
      <c r="AF65" s="69">
        <f t="shared" si="115"/>
        <v>115.19051652529872</v>
      </c>
      <c r="AH65" t="str">
        <f t="shared" si="142"/>
        <v>71 Sales occupations</v>
      </c>
      <c r="AI65" s="18">
        <f t="shared" ref="AI65:AM70" si="160">AI28/AI$35*100</f>
        <v>4.9889457988464088</v>
      </c>
      <c r="AJ65" s="18">
        <f t="shared" si="160"/>
        <v>5.0615455880309819</v>
      </c>
      <c r="AK65" s="18">
        <f t="shared" si="160"/>
        <v>4.9479983044714206</v>
      </c>
      <c r="AL65" s="18">
        <f t="shared" si="160"/>
        <v>5.1770748943847869</v>
      </c>
      <c r="AM65" s="18">
        <f t="shared" si="160"/>
        <v>5.5017457905197276</v>
      </c>
      <c r="AO65" s="68">
        <f t="shared" si="117"/>
        <v>32.850370864908982</v>
      </c>
      <c r="AP65" s="69">
        <f t="shared" si="118"/>
        <v>65.570663596817894</v>
      </c>
      <c r="AQ65" s="69">
        <f t="shared" si="119"/>
        <v>98.421034461726876</v>
      </c>
      <c r="AS65" t="str">
        <f t="shared" si="143"/>
        <v>71 Sales occupations</v>
      </c>
      <c r="AT65" s="18">
        <f t="shared" ref="AT65:AX70" si="161">AT28/AT$35*100</f>
        <v>4.5759213468426472</v>
      </c>
      <c r="AU65" s="18">
        <f t="shared" si="161"/>
        <v>4.403911621397075</v>
      </c>
      <c r="AV65" s="18">
        <f t="shared" si="161"/>
        <v>3.9417560683044068</v>
      </c>
      <c r="AW65" s="18">
        <f t="shared" si="161"/>
        <v>3.7750966428559107</v>
      </c>
      <c r="AX65" s="18">
        <f t="shared" si="161"/>
        <v>3.8023310174765887</v>
      </c>
      <c r="AZ65" s="68">
        <f t="shared" si="121"/>
        <v>27.202214981945694</v>
      </c>
      <c r="BA65" s="69">
        <f t="shared" si="122"/>
        <v>54.806760633293216</v>
      </c>
      <c r="BB65" s="69">
        <f t="shared" si="123"/>
        <v>82.00897561523891</v>
      </c>
      <c r="BD65" t="str">
        <f t="shared" si="144"/>
        <v>71 Sales occupations</v>
      </c>
      <c r="BE65" s="18">
        <f t="shared" ref="BE65:BI70" si="162">BE28/BE$35*100</f>
        <v>8.5681564986017609</v>
      </c>
      <c r="BF65" s="18">
        <f t="shared" si="162"/>
        <v>8.6081961654719343</v>
      </c>
      <c r="BG65" s="18">
        <f t="shared" si="162"/>
        <v>8.3786299814289027</v>
      </c>
      <c r="BH65" s="18">
        <f t="shared" si="162"/>
        <v>8.2054096962103458</v>
      </c>
      <c r="BI65" s="18">
        <f t="shared" si="162"/>
        <v>8.2372020477375081</v>
      </c>
      <c r="BK65" s="68">
        <f t="shared" si="125"/>
        <v>2.4989470971189318</v>
      </c>
      <c r="BL65" s="69">
        <f t="shared" si="126"/>
        <v>44.348954058711534</v>
      </c>
      <c r="BM65" s="69">
        <f t="shared" si="127"/>
        <v>46.847901155830463</v>
      </c>
      <c r="BO65" t="str">
        <f t="shared" si="145"/>
        <v>71 Sales occupations</v>
      </c>
      <c r="BP65" s="18">
        <f t="shared" ref="BP65:BT70" si="163">BP28/BP$35*100</f>
        <v>8.9774212109235432</v>
      </c>
      <c r="BQ65" s="18">
        <f t="shared" si="163"/>
        <v>8.6392891042757665</v>
      </c>
      <c r="BR65" s="18">
        <f t="shared" si="163"/>
        <v>8.6629469066126497</v>
      </c>
      <c r="BS65" s="18">
        <f t="shared" si="163"/>
        <v>8.0103414741535719</v>
      </c>
      <c r="BT65" s="18">
        <f t="shared" si="163"/>
        <v>7.8042020894405626</v>
      </c>
      <c r="BV65" s="68">
        <f t="shared" si="129"/>
        <v>-36.93464647835912</v>
      </c>
      <c r="BW65" s="69">
        <f t="shared" si="130"/>
        <v>36.503907266749849</v>
      </c>
      <c r="BX65" s="69">
        <f t="shared" si="131"/>
        <v>-0.4307392116092752</v>
      </c>
      <c r="BZ65" t="str">
        <f t="shared" si="146"/>
        <v>71 Sales occupations</v>
      </c>
      <c r="CA65" s="18">
        <f t="shared" ref="CA65:CE70" si="164">CA28/CA$35*100</f>
        <v>8.6904638525001801</v>
      </c>
      <c r="CB65" s="18">
        <f t="shared" si="164"/>
        <v>9.1409893840367857</v>
      </c>
      <c r="CC65" s="18">
        <f t="shared" si="164"/>
        <v>8.5236993128394936</v>
      </c>
      <c r="CD65" s="18">
        <f t="shared" si="164"/>
        <v>7.4079847597436022</v>
      </c>
      <c r="CE65" s="18">
        <f t="shared" si="164"/>
        <v>5.2370124682474914</v>
      </c>
      <c r="CG65" s="68">
        <f t="shared" si="133"/>
        <v>-63.83323426098729</v>
      </c>
      <c r="CH65" s="69">
        <f t="shared" si="134"/>
        <v>22.463379860842995</v>
      </c>
      <c r="CI65" s="69">
        <f t="shared" si="135"/>
        <v>-41.369854400144298</v>
      </c>
      <c r="CK65" t="str">
        <f t="shared" si="147"/>
        <v>71 Sales occupations</v>
      </c>
      <c r="CL65" s="18">
        <f t="shared" ref="CL65:CP70" si="165">CL28/CL$35*100</f>
        <v>10.276013109938569</v>
      </c>
      <c r="CM65" s="18">
        <f t="shared" si="165"/>
        <v>10.004837814228372</v>
      </c>
      <c r="CN65" s="18">
        <f t="shared" si="165"/>
        <v>9.3396348893043566</v>
      </c>
      <c r="CO65" s="18">
        <f t="shared" si="165"/>
        <v>7.9874113207371211</v>
      </c>
      <c r="CP65" s="18">
        <f t="shared" si="165"/>
        <v>7.5845806849785395</v>
      </c>
      <c r="CR65" s="68">
        <f t="shared" si="137"/>
        <v>-59.242445212705697</v>
      </c>
      <c r="CS65" s="69">
        <f t="shared" si="138"/>
        <v>18.37874363657755</v>
      </c>
      <c r="CT65" s="69">
        <f t="shared" si="139"/>
        <v>-40.86370157612815</v>
      </c>
    </row>
    <row r="66" spans="1:98" x14ac:dyDescent="0.2">
      <c r="A66" t="str">
        <f t="shared" si="103"/>
        <v>72 Customer service occupations</v>
      </c>
      <c r="B66" s="18">
        <f t="shared" si="157"/>
        <v>0.53975746602979446</v>
      </c>
      <c r="C66" s="18">
        <f t="shared" si="157"/>
        <v>0.482095045591731</v>
      </c>
      <c r="D66" s="18">
        <f t="shared" si="157"/>
        <v>0.47192710856927467</v>
      </c>
      <c r="E66" s="18">
        <f t="shared" si="157"/>
        <v>0.70118492709308677</v>
      </c>
      <c r="F66" s="18">
        <f t="shared" si="157"/>
        <v>0.81060409185399229</v>
      </c>
      <c r="H66" s="68">
        <f t="shared" si="105"/>
        <v>214.80962185436962</v>
      </c>
      <c r="I66" s="69">
        <f t="shared" si="106"/>
        <v>110.94923911944046</v>
      </c>
      <c r="J66" s="69">
        <f t="shared" si="107"/>
        <v>325.7588609738101</v>
      </c>
      <c r="L66" t="str">
        <f t="shared" si="140"/>
        <v>72 Customer service occupations</v>
      </c>
      <c r="M66" s="18">
        <f t="shared" si="158"/>
        <v>0.75345730183146353</v>
      </c>
      <c r="N66" s="18">
        <f t="shared" si="158"/>
        <v>0.72967737212753569</v>
      </c>
      <c r="O66" s="18">
        <f t="shared" si="158"/>
        <v>0.70046907754316057</v>
      </c>
      <c r="P66" s="18">
        <f t="shared" si="158"/>
        <v>1.0008646372852907</v>
      </c>
      <c r="Q66" s="18">
        <f t="shared" si="158"/>
        <v>1.1467440017253536</v>
      </c>
      <c r="S66" s="68">
        <f t="shared" si="109"/>
        <v>207.25796124645726</v>
      </c>
      <c r="T66" s="69">
        <f t="shared" si="110"/>
        <v>115.28543971484879</v>
      </c>
      <c r="U66" s="69">
        <f t="shared" si="111"/>
        <v>322.54340096130602</v>
      </c>
      <c r="W66" t="str">
        <f t="shared" si="141"/>
        <v>72 Customer service occupations</v>
      </c>
      <c r="X66" s="18">
        <f t="shared" si="159"/>
        <v>1.5803204486375151</v>
      </c>
      <c r="Y66" s="18">
        <f t="shared" si="159"/>
        <v>1.5534036096937442</v>
      </c>
      <c r="Z66" s="18">
        <f t="shared" si="159"/>
        <v>1.5832316050145672</v>
      </c>
      <c r="AA66" s="18">
        <f t="shared" si="159"/>
        <v>2.1274729440742659</v>
      </c>
      <c r="AB66" s="18">
        <f t="shared" si="159"/>
        <v>2.436382560834832</v>
      </c>
      <c r="AD66" s="68">
        <f t="shared" si="113"/>
        <v>104.41667782241267</v>
      </c>
      <c r="AE66" s="69">
        <f t="shared" si="114"/>
        <v>82.686147338961831</v>
      </c>
      <c r="AF66" s="69">
        <f t="shared" si="115"/>
        <v>187.10282516137448</v>
      </c>
      <c r="AH66" t="str">
        <f t="shared" si="142"/>
        <v>72 Customer service occupations</v>
      </c>
      <c r="AI66" s="18">
        <f t="shared" si="160"/>
        <v>1.3693649782868924</v>
      </c>
      <c r="AJ66" s="18">
        <f t="shared" si="160"/>
        <v>1.6335598073723996</v>
      </c>
      <c r="AK66" s="18">
        <f t="shared" si="160"/>
        <v>1.7106504711749664</v>
      </c>
      <c r="AL66" s="18">
        <f t="shared" si="160"/>
        <v>2.453232469964548</v>
      </c>
      <c r="AM66" s="18">
        <f t="shared" si="160"/>
        <v>2.9270357964521381</v>
      </c>
      <c r="AO66" s="68">
        <f t="shared" si="117"/>
        <v>104.43655115301358</v>
      </c>
      <c r="AP66" s="69">
        <f t="shared" si="118"/>
        <v>87.936993204044228</v>
      </c>
      <c r="AQ66" s="69">
        <f t="shared" si="119"/>
        <v>192.3735443570578</v>
      </c>
      <c r="AS66" t="str">
        <f t="shared" si="143"/>
        <v>72 Customer service occupations</v>
      </c>
      <c r="AT66" s="18">
        <f t="shared" si="161"/>
        <v>2.2919410924837984</v>
      </c>
      <c r="AU66" s="18">
        <f t="shared" si="161"/>
        <v>2.2265102784672655</v>
      </c>
      <c r="AV66" s="18">
        <f t="shared" si="161"/>
        <v>2.262854674955836</v>
      </c>
      <c r="AW66" s="18">
        <f t="shared" si="161"/>
        <v>2.977407714866974</v>
      </c>
      <c r="AX66" s="18">
        <f t="shared" si="161"/>
        <v>3.1640518724831104</v>
      </c>
      <c r="AZ66" s="68">
        <f t="shared" si="121"/>
        <v>84.383233817837336</v>
      </c>
      <c r="BA66" s="69">
        <f t="shared" si="122"/>
        <v>71.980713088721942</v>
      </c>
      <c r="BB66" s="69">
        <f t="shared" si="123"/>
        <v>156.36394690655928</v>
      </c>
      <c r="BD66" t="str">
        <f t="shared" si="144"/>
        <v>72 Customer service occupations</v>
      </c>
      <c r="BE66" s="18">
        <f t="shared" si="162"/>
        <v>2.1584698975958152</v>
      </c>
      <c r="BF66" s="18">
        <f t="shared" si="162"/>
        <v>2.1343536240003695</v>
      </c>
      <c r="BG66" s="18">
        <f t="shared" si="162"/>
        <v>2.272758687096109</v>
      </c>
      <c r="BH66" s="18">
        <f t="shared" si="162"/>
        <v>2.9418606942943191</v>
      </c>
      <c r="BI66" s="18">
        <f t="shared" si="162"/>
        <v>3.3655905241393516</v>
      </c>
      <c r="BK66" s="68">
        <f t="shared" si="125"/>
        <v>54.390525948710497</v>
      </c>
      <c r="BL66" s="69">
        <f t="shared" si="126"/>
        <v>55.88187442019791</v>
      </c>
      <c r="BM66" s="69">
        <f t="shared" si="127"/>
        <v>110.27240036890842</v>
      </c>
      <c r="BO66" t="str">
        <f t="shared" si="145"/>
        <v>72 Customer service occupations</v>
      </c>
      <c r="BP66" s="18">
        <f t="shared" si="163"/>
        <v>2.0508291702627486</v>
      </c>
      <c r="BQ66" s="18">
        <f t="shared" si="163"/>
        <v>2.1762943691860741</v>
      </c>
      <c r="BR66" s="18">
        <f t="shared" si="163"/>
        <v>2.3127238836761692</v>
      </c>
      <c r="BS66" s="18">
        <f t="shared" si="163"/>
        <v>2.9542815568152894</v>
      </c>
      <c r="BT66" s="18">
        <f t="shared" si="163"/>
        <v>3.4087818190273698</v>
      </c>
      <c r="BV66" s="68">
        <f t="shared" si="129"/>
        <v>3.1818712722952966</v>
      </c>
      <c r="BW66" s="69">
        <f t="shared" si="130"/>
        <v>49.453563514727087</v>
      </c>
      <c r="BX66" s="69">
        <f t="shared" si="131"/>
        <v>52.635434787022383</v>
      </c>
      <c r="BZ66" t="str">
        <f t="shared" si="146"/>
        <v>72 Customer service occupations</v>
      </c>
      <c r="CA66" s="18">
        <f t="shared" si="164"/>
        <v>1.6720439701694396</v>
      </c>
      <c r="CB66" s="18">
        <f t="shared" si="164"/>
        <v>1.665602340596644</v>
      </c>
      <c r="CC66" s="18">
        <f t="shared" si="164"/>
        <v>1.8207713554934879</v>
      </c>
      <c r="CD66" s="18">
        <f t="shared" si="164"/>
        <v>2.3733660697375951</v>
      </c>
      <c r="CE66" s="18">
        <f t="shared" si="164"/>
        <v>3.5282320146490536</v>
      </c>
      <c r="CG66" s="68">
        <f t="shared" si="133"/>
        <v>14.065920647723196</v>
      </c>
      <c r="CH66" s="69">
        <f t="shared" si="134"/>
        <v>36.144651702494812</v>
      </c>
      <c r="CI66" s="69">
        <f t="shared" si="135"/>
        <v>50.210572350218008</v>
      </c>
      <c r="CK66" t="str">
        <f t="shared" si="147"/>
        <v>72 Customer service occupations</v>
      </c>
      <c r="CL66" s="18">
        <f t="shared" si="165"/>
        <v>1.122935191770192</v>
      </c>
      <c r="CM66" s="18">
        <f t="shared" si="165"/>
        <v>1.5507931465884826</v>
      </c>
      <c r="CN66" s="18">
        <f t="shared" si="165"/>
        <v>1.664047446008311</v>
      </c>
      <c r="CO66" s="18">
        <f t="shared" si="165"/>
        <v>2.7122795053486035</v>
      </c>
      <c r="CP66" s="18">
        <f t="shared" si="165"/>
        <v>4.0176333242378837</v>
      </c>
      <c r="CR66" s="68">
        <f t="shared" si="137"/>
        <v>21.174444331369578</v>
      </c>
      <c r="CS66" s="69">
        <f t="shared" si="138"/>
        <v>44.651085155170712</v>
      </c>
      <c r="CT66" s="69">
        <f t="shared" si="139"/>
        <v>65.82552948654029</v>
      </c>
    </row>
    <row r="67" spans="1:98" x14ac:dyDescent="0.2">
      <c r="A67" t="str">
        <f t="shared" si="103"/>
        <v>81 Process, plant and machine operatives</v>
      </c>
      <c r="B67" s="18">
        <f t="shared" si="157"/>
        <v>0.62373611560571018</v>
      </c>
      <c r="C67" s="18">
        <f t="shared" si="157"/>
        <v>0.55888501526220147</v>
      </c>
      <c r="D67" s="18">
        <f t="shared" si="157"/>
        <v>0.40261304523920477</v>
      </c>
      <c r="E67" s="18">
        <f t="shared" si="157"/>
        <v>0.64951317891112925</v>
      </c>
      <c r="F67" s="18">
        <f t="shared" si="157"/>
        <v>0.99698473613624894</v>
      </c>
      <c r="H67" s="68">
        <f t="shared" si="105"/>
        <v>353.85256857900077</v>
      </c>
      <c r="I67" s="69">
        <f t="shared" si="106"/>
        <v>169.25004022760811</v>
      </c>
      <c r="J67" s="69">
        <f t="shared" si="107"/>
        <v>523.10260880660883</v>
      </c>
      <c r="L67" t="str">
        <f t="shared" si="140"/>
        <v>81 Process, plant and machine operatives</v>
      </c>
      <c r="M67" s="18">
        <f t="shared" si="158"/>
        <v>0.69837692210245228</v>
      </c>
      <c r="N67" s="18">
        <f t="shared" si="158"/>
        <v>0.72676111656830922</v>
      </c>
      <c r="O67" s="18">
        <f t="shared" si="158"/>
        <v>0.59015721089360729</v>
      </c>
      <c r="P67" s="18">
        <f t="shared" si="158"/>
        <v>0.882836204547229</v>
      </c>
      <c r="Q67" s="18">
        <f t="shared" si="158"/>
        <v>1.1104120575014254</v>
      </c>
      <c r="S67" s="68">
        <f t="shared" si="109"/>
        <v>253.13607557214209</v>
      </c>
      <c r="T67" s="69">
        <f t="shared" si="110"/>
        <v>137.91433919263957</v>
      </c>
      <c r="U67" s="69">
        <f t="shared" si="111"/>
        <v>391.05041476478164</v>
      </c>
      <c r="W67" t="str">
        <f t="shared" si="141"/>
        <v>81 Process, plant and machine operatives</v>
      </c>
      <c r="X67" s="18">
        <f t="shared" si="159"/>
        <v>0.81111529692462314</v>
      </c>
      <c r="Y67" s="18">
        <f t="shared" si="159"/>
        <v>0.72361898407489134</v>
      </c>
      <c r="Z67" s="18">
        <f t="shared" si="159"/>
        <v>0.6225578350863572</v>
      </c>
      <c r="AA67" s="18">
        <f t="shared" si="159"/>
        <v>0.96531867062848231</v>
      </c>
      <c r="AB67" s="18">
        <f t="shared" si="159"/>
        <v>1.336206671308003</v>
      </c>
      <c r="AD67" s="68">
        <f t="shared" si="113"/>
        <v>185.10788404010574</v>
      </c>
      <c r="AE67" s="69">
        <f t="shared" si="114"/>
        <v>111.43517868621689</v>
      </c>
      <c r="AF67" s="69">
        <f t="shared" si="115"/>
        <v>296.54306272632266</v>
      </c>
      <c r="AH67" t="str">
        <f t="shared" si="142"/>
        <v>81 Process, plant and machine operatives</v>
      </c>
      <c r="AI67" s="18">
        <f t="shared" si="160"/>
        <v>1.0784027894460753</v>
      </c>
      <c r="AJ67" s="18">
        <f t="shared" si="160"/>
        <v>1.1200455627923145</v>
      </c>
      <c r="AK67" s="18">
        <f t="shared" si="160"/>
        <v>1.0616863551752465</v>
      </c>
      <c r="AL67" s="18">
        <f t="shared" si="160"/>
        <v>1.6648200353650235</v>
      </c>
      <c r="AM67" s="18">
        <f t="shared" si="160"/>
        <v>2.1776425298497766</v>
      </c>
      <c r="AO67" s="68">
        <f t="shared" si="117"/>
        <v>145.06548378327173</v>
      </c>
      <c r="AP67" s="69">
        <f t="shared" si="118"/>
        <v>93.431740268552517</v>
      </c>
      <c r="AQ67" s="69">
        <f t="shared" si="119"/>
        <v>238.49722405182422</v>
      </c>
      <c r="AS67" t="str">
        <f t="shared" si="143"/>
        <v>81 Process, plant and machine operatives</v>
      </c>
      <c r="AT67" s="18">
        <f t="shared" si="161"/>
        <v>2.4409020969701301</v>
      </c>
      <c r="AU67" s="18">
        <f t="shared" si="161"/>
        <v>2.3054785386403771</v>
      </c>
      <c r="AV67" s="18">
        <f t="shared" si="161"/>
        <v>2.075308792693078</v>
      </c>
      <c r="AW67" s="18">
        <f t="shared" si="161"/>
        <v>2.9332510294243885</v>
      </c>
      <c r="AX67" s="18">
        <f t="shared" si="161"/>
        <v>3.4515585337355423</v>
      </c>
      <c r="AZ67" s="68">
        <f t="shared" si="121"/>
        <v>119.31433185538852</v>
      </c>
      <c r="BA67" s="69">
        <f t="shared" si="122"/>
        <v>87.579154958109982</v>
      </c>
      <c r="BB67" s="69">
        <f t="shared" si="123"/>
        <v>206.89348681349853</v>
      </c>
      <c r="BD67" t="str">
        <f t="shared" si="144"/>
        <v>81 Process, plant and machine operatives</v>
      </c>
      <c r="BE67" s="18">
        <f t="shared" si="162"/>
        <v>3.8015474448896995</v>
      </c>
      <c r="BF67" s="18">
        <f t="shared" si="162"/>
        <v>3.7739637642125867</v>
      </c>
      <c r="BG67" s="18">
        <f t="shared" si="162"/>
        <v>3.4762505098000678</v>
      </c>
      <c r="BH67" s="18">
        <f t="shared" si="162"/>
        <v>4.4682967911389238</v>
      </c>
      <c r="BI67" s="18">
        <f t="shared" si="162"/>
        <v>4.7531559241607884</v>
      </c>
      <c r="BK67" s="68">
        <f t="shared" si="125"/>
        <v>42.555406413821707</v>
      </c>
      <c r="BL67" s="69">
        <f t="shared" si="126"/>
        <v>47.31575151825421</v>
      </c>
      <c r="BM67" s="69">
        <f t="shared" si="127"/>
        <v>89.871157932075903</v>
      </c>
      <c r="BO67" t="str">
        <f t="shared" si="145"/>
        <v>81 Process, plant and machine operatives</v>
      </c>
      <c r="BP67" s="18">
        <f t="shared" si="163"/>
        <v>5.0646148093695418</v>
      </c>
      <c r="BQ67" s="18">
        <f t="shared" si="163"/>
        <v>5.2991392841642071</v>
      </c>
      <c r="BR67" s="18">
        <f t="shared" si="163"/>
        <v>4.9692824124871038</v>
      </c>
      <c r="BS67" s="18">
        <f t="shared" si="163"/>
        <v>6.6751769538276688</v>
      </c>
      <c r="BT67" s="18">
        <f t="shared" si="163"/>
        <v>7.4646358617682411</v>
      </c>
      <c r="BV67" s="68">
        <f t="shared" si="129"/>
        <v>5.1581478271037726</v>
      </c>
      <c r="BW67" s="69">
        <f t="shared" si="130"/>
        <v>44.676839953482251</v>
      </c>
      <c r="BX67" s="69">
        <f t="shared" si="131"/>
        <v>49.834987780586019</v>
      </c>
      <c r="BZ67" t="str">
        <f t="shared" si="146"/>
        <v>81 Process, plant and machine operatives</v>
      </c>
      <c r="CA67" s="18">
        <f t="shared" si="164"/>
        <v>6.5347433577229896</v>
      </c>
      <c r="CB67" s="18">
        <f t="shared" si="164"/>
        <v>6.4533379015036534</v>
      </c>
      <c r="CC67" s="18">
        <f t="shared" si="164"/>
        <v>6.1070518864952028</v>
      </c>
      <c r="CD67" s="18">
        <f t="shared" si="164"/>
        <v>7.7175349759965028</v>
      </c>
      <c r="CE67" s="18">
        <f t="shared" si="164"/>
        <v>6.136408431328797</v>
      </c>
      <c r="CG67" s="68">
        <f t="shared" si="133"/>
        <v>-40.852439892583888</v>
      </c>
      <c r="CH67" s="69">
        <f t="shared" si="134"/>
        <v>33.196572531486893</v>
      </c>
      <c r="CI67" s="69">
        <f t="shared" si="135"/>
        <v>-7.6558673610969947</v>
      </c>
      <c r="CK67" t="str">
        <f t="shared" si="147"/>
        <v>81 Process, plant and machine operatives</v>
      </c>
      <c r="CL67" s="18">
        <f t="shared" si="165"/>
        <v>8.3891910337263109</v>
      </c>
      <c r="CM67" s="18">
        <f t="shared" si="165"/>
        <v>7.8342892216062152</v>
      </c>
      <c r="CN67" s="18">
        <f t="shared" si="165"/>
        <v>7.6609854334894649</v>
      </c>
      <c r="CO67" s="18">
        <f t="shared" si="165"/>
        <v>5.7811774120156461</v>
      </c>
      <c r="CP67" s="18">
        <f t="shared" si="165"/>
        <v>2.8978547552780656</v>
      </c>
      <c r="CR67" s="68">
        <f t="shared" si="137"/>
        <v>-81.015532423478859</v>
      </c>
      <c r="CS67" s="69">
        <f t="shared" si="138"/>
        <v>14.138285959880987</v>
      </c>
      <c r="CT67" s="69">
        <f t="shared" si="139"/>
        <v>-66.877246463597885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0.59344005591156546</v>
      </c>
      <c r="C68" s="18">
        <f t="shared" si="157"/>
        <v>0.51998049070480878</v>
      </c>
      <c r="D68" s="18">
        <f t="shared" si="157"/>
        <v>0.47051618597966327</v>
      </c>
      <c r="E68" s="18">
        <f t="shared" si="157"/>
        <v>0.63782290530426111</v>
      </c>
      <c r="F68" s="18">
        <f t="shared" si="157"/>
        <v>0.72725213752767737</v>
      </c>
      <c r="H68" s="68">
        <f t="shared" si="105"/>
        <v>183.28564590302338</v>
      </c>
      <c r="I68" s="69">
        <f t="shared" si="106"/>
        <v>154.06387467901223</v>
      </c>
      <c r="J68" s="69">
        <f t="shared" si="107"/>
        <v>337.34952058203567</v>
      </c>
      <c r="L68" t="str">
        <f t="shared" si="140"/>
        <v>82 Transport and mobile machine drivers and operatives</v>
      </c>
      <c r="M68" s="18">
        <f t="shared" si="158"/>
        <v>0.61279607155644344</v>
      </c>
      <c r="N68" s="18">
        <f t="shared" si="158"/>
        <v>0.55170842650584861</v>
      </c>
      <c r="O68" s="18">
        <f t="shared" si="158"/>
        <v>0.48238772757702891</v>
      </c>
      <c r="P68" s="18">
        <f t="shared" si="158"/>
        <v>0.56381219735459409</v>
      </c>
      <c r="Q68" s="18">
        <f t="shared" si="158"/>
        <v>0.61957424291169649</v>
      </c>
      <c r="S68" s="68">
        <f t="shared" si="109"/>
        <v>141.05866098261262</v>
      </c>
      <c r="T68" s="69">
        <f t="shared" si="110"/>
        <v>127.85284023497347</v>
      </c>
      <c r="U68" s="69">
        <f t="shared" si="111"/>
        <v>268.91150121758602</v>
      </c>
      <c r="W68" t="str">
        <f t="shared" si="141"/>
        <v>82 Transport and mobile machine drivers and operatives</v>
      </c>
      <c r="X68" s="18">
        <f t="shared" si="159"/>
        <v>0.97515992380738625</v>
      </c>
      <c r="Y68" s="18">
        <f t="shared" si="159"/>
        <v>0.95841278510183192</v>
      </c>
      <c r="Z68" s="18">
        <f t="shared" si="159"/>
        <v>0.95188893610342973</v>
      </c>
      <c r="AA68" s="18">
        <f t="shared" si="159"/>
        <v>1.0972490301477416</v>
      </c>
      <c r="AB68" s="18">
        <f t="shared" si="159"/>
        <v>1.3712343820644188</v>
      </c>
      <c r="AD68" s="68">
        <f t="shared" si="113"/>
        <v>91.355394340057757</v>
      </c>
      <c r="AE68" s="69">
        <f t="shared" si="114"/>
        <v>104.89237192348222</v>
      </c>
      <c r="AF68" s="69">
        <f t="shared" si="115"/>
        <v>196.24776626353997</v>
      </c>
      <c r="AH68" t="str">
        <f t="shared" si="142"/>
        <v>82 Transport and mobile machine drivers and operatives</v>
      </c>
      <c r="AI68" s="18">
        <f t="shared" si="160"/>
        <v>1.2304313467134471</v>
      </c>
      <c r="AJ68" s="18">
        <f t="shared" si="160"/>
        <v>1.3461923295386502</v>
      </c>
      <c r="AK68" s="18">
        <f t="shared" si="160"/>
        <v>1.3655967228666974</v>
      </c>
      <c r="AL68" s="18">
        <f t="shared" si="160"/>
        <v>1.6689578382049968</v>
      </c>
      <c r="AM68" s="18">
        <f t="shared" si="160"/>
        <v>1.9241957900192019</v>
      </c>
      <c r="AO68" s="68">
        <f t="shared" si="117"/>
        <v>68.352119210189343</v>
      </c>
      <c r="AP68" s="69">
        <f t="shared" si="118"/>
        <v>94.790355539262265</v>
      </c>
      <c r="AQ68" s="69">
        <f t="shared" si="119"/>
        <v>163.14247474945159</v>
      </c>
      <c r="AS68" t="str">
        <f t="shared" si="143"/>
        <v>82 Transport and mobile machine drivers and operatives</v>
      </c>
      <c r="AT68" s="18">
        <f t="shared" si="161"/>
        <v>2.4165440520558699</v>
      </c>
      <c r="AU68" s="18">
        <f t="shared" si="161"/>
        <v>2.3403278566304797</v>
      </c>
      <c r="AV68" s="18">
        <f t="shared" si="161"/>
        <v>2.2760405933581915</v>
      </c>
      <c r="AW68" s="18">
        <f t="shared" si="161"/>
        <v>2.731071333209576</v>
      </c>
      <c r="AX68" s="18">
        <f t="shared" si="161"/>
        <v>3.0705787833105531</v>
      </c>
      <c r="AZ68" s="68">
        <f t="shared" si="121"/>
        <v>77.89950417066791</v>
      </c>
      <c r="BA68" s="69">
        <f t="shared" si="122"/>
        <v>103.97389656660445</v>
      </c>
      <c r="BB68" s="69">
        <f t="shared" si="123"/>
        <v>181.87340073727236</v>
      </c>
      <c r="BD68" t="str">
        <f t="shared" si="144"/>
        <v>82 Transport and mobile machine drivers and operatives</v>
      </c>
      <c r="BE68" s="18">
        <f t="shared" si="162"/>
        <v>3.4587710879794855</v>
      </c>
      <c r="BF68" s="18">
        <f t="shared" si="162"/>
        <v>3.4037806276138367</v>
      </c>
      <c r="BG68" s="18">
        <f t="shared" si="162"/>
        <v>3.1458416502252908</v>
      </c>
      <c r="BH68" s="18">
        <f t="shared" si="162"/>
        <v>3.4107639784154125</v>
      </c>
      <c r="BI68" s="18">
        <f t="shared" si="162"/>
        <v>3.6075141496636349</v>
      </c>
      <c r="BK68" s="68">
        <f t="shared" si="125"/>
        <v>19.559442688153673</v>
      </c>
      <c r="BL68" s="69">
        <f t="shared" si="126"/>
        <v>54.455708859982842</v>
      </c>
      <c r="BM68" s="69">
        <f t="shared" si="127"/>
        <v>74.015151548136515</v>
      </c>
      <c r="BO68" t="str">
        <f t="shared" si="145"/>
        <v>82 Transport and mobile machine drivers and operatives</v>
      </c>
      <c r="BP68" s="18">
        <f t="shared" si="163"/>
        <v>4.9731828048736295</v>
      </c>
      <c r="BQ68" s="18">
        <f t="shared" si="163"/>
        <v>4.8438859290049949</v>
      </c>
      <c r="BR68" s="18">
        <f t="shared" si="163"/>
        <v>4.4159725849500626</v>
      </c>
      <c r="BS68" s="18">
        <f t="shared" si="163"/>
        <v>5.1331829013263945</v>
      </c>
      <c r="BT68" s="18">
        <f t="shared" si="163"/>
        <v>5.9177500621746448</v>
      </c>
      <c r="BV68" s="68">
        <f t="shared" si="129"/>
        <v>-6.1880355138015339</v>
      </c>
      <c r="BW68" s="69">
        <f t="shared" si="130"/>
        <v>52.0604373930435</v>
      </c>
      <c r="BX68" s="69">
        <f t="shared" si="131"/>
        <v>45.87240187924197</v>
      </c>
      <c r="BZ68" t="str">
        <f t="shared" si="146"/>
        <v>82 Transport and mobile machine drivers and operatives</v>
      </c>
      <c r="CA68" s="18">
        <f t="shared" si="164"/>
        <v>7.5098744987148054</v>
      </c>
      <c r="CB68" s="18">
        <f t="shared" si="164"/>
        <v>6.6691638767194723</v>
      </c>
      <c r="CC68" s="18">
        <f t="shared" si="164"/>
        <v>6.7707010753619707</v>
      </c>
      <c r="CD68" s="18">
        <f t="shared" si="164"/>
        <v>7.5847520358453338</v>
      </c>
      <c r="CE68" s="18">
        <f t="shared" si="164"/>
        <v>9.0144453231957318</v>
      </c>
      <c r="CG68" s="68">
        <f t="shared" si="133"/>
        <v>-21.62824813351326</v>
      </c>
      <c r="CH68" s="69">
        <f t="shared" si="134"/>
        <v>42.347497046966403</v>
      </c>
      <c r="CI68" s="69">
        <f t="shared" si="135"/>
        <v>20.719248913453139</v>
      </c>
      <c r="CK68" t="str">
        <f t="shared" si="147"/>
        <v>82 Transport and mobile machine drivers and operatives</v>
      </c>
      <c r="CL68" s="18">
        <f t="shared" si="165"/>
        <v>7.7042145647527773</v>
      </c>
      <c r="CM68" s="18">
        <f t="shared" si="165"/>
        <v>8.503656755394065</v>
      </c>
      <c r="CN68" s="18">
        <f t="shared" si="165"/>
        <v>8.9907927406726227</v>
      </c>
      <c r="CO68" s="18">
        <f t="shared" si="165"/>
        <v>10.262123647916775</v>
      </c>
      <c r="CP68" s="18">
        <f t="shared" si="165"/>
        <v>9.1626240211379937</v>
      </c>
      <c r="CR68" s="68">
        <f t="shared" si="137"/>
        <v>-48.852039161375735</v>
      </c>
      <c r="CS68" s="69">
        <f t="shared" si="138"/>
        <v>34.00533402066651</v>
      </c>
      <c r="CT68" s="69">
        <f t="shared" si="139"/>
        <v>-14.846705140709224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7.6360353488172132E-3</v>
      </c>
      <c r="C69" s="18">
        <f t="shared" si="157"/>
        <v>6.6513824902895875E-3</v>
      </c>
      <c r="D69" s="18">
        <f t="shared" si="157"/>
        <v>5.5077778807628265E-3</v>
      </c>
      <c r="E69" s="18">
        <f t="shared" si="157"/>
        <v>5.681435430758535E-3</v>
      </c>
      <c r="F69" s="18">
        <f t="shared" si="157"/>
        <v>7.1036864316826008E-3</v>
      </c>
      <c r="H69" s="68">
        <f t="shared" si="105"/>
        <v>136.38586079647263</v>
      </c>
      <c r="I69" s="69">
        <f t="shared" si="106"/>
        <v>115.39709729951475</v>
      </c>
      <c r="J69" s="69">
        <f t="shared" si="107"/>
        <v>251.78295809598734</v>
      </c>
      <c r="L69" t="str">
        <f t="shared" si="140"/>
        <v>91 Elementary trades and related occupations</v>
      </c>
      <c r="M69" s="18">
        <f t="shared" si="158"/>
        <v>0.35619949625135638</v>
      </c>
      <c r="N69" s="18">
        <f t="shared" si="158"/>
        <v>0.27788979625255894</v>
      </c>
      <c r="O69" s="18">
        <f t="shared" si="158"/>
        <v>0.18662489687920622</v>
      </c>
      <c r="P69" s="18">
        <f t="shared" si="158"/>
        <v>0.19395711558437354</v>
      </c>
      <c r="Q69" s="18">
        <f t="shared" si="158"/>
        <v>0.22343472138887954</v>
      </c>
      <c r="S69" s="68">
        <f t="shared" si="109"/>
        <v>124.70188582258106</v>
      </c>
      <c r="T69" s="69">
        <f t="shared" si="110"/>
        <v>97.667984008539904</v>
      </c>
      <c r="U69" s="69">
        <f t="shared" si="111"/>
        <v>222.36986983112095</v>
      </c>
      <c r="W69" t="str">
        <f t="shared" si="141"/>
        <v>91 Elementary trades and related occupations</v>
      </c>
      <c r="X69" s="18">
        <f t="shared" si="159"/>
        <v>0.58348443797858607</v>
      </c>
      <c r="Y69" s="18">
        <f t="shared" si="159"/>
        <v>0.49568389293050913</v>
      </c>
      <c r="Z69" s="18">
        <f t="shared" si="159"/>
        <v>0.40664902724419516</v>
      </c>
      <c r="AA69" s="18">
        <f t="shared" si="159"/>
        <v>0.37600065724966375</v>
      </c>
      <c r="AB69" s="18">
        <f t="shared" si="159"/>
        <v>0.38641043113941237</v>
      </c>
      <c r="AD69" s="68">
        <f t="shared" si="113"/>
        <v>26.224714875821942</v>
      </c>
      <c r="AE69" s="69">
        <f t="shared" si="114"/>
        <v>70.580451755887452</v>
      </c>
      <c r="AF69" s="69">
        <f t="shared" si="115"/>
        <v>96.805166631709383</v>
      </c>
      <c r="AH69" t="str">
        <f t="shared" si="142"/>
        <v>91 Elementary trades and related occupations</v>
      </c>
      <c r="AI69" s="18">
        <f t="shared" si="160"/>
        <v>0.99599424271697501</v>
      </c>
      <c r="AJ69" s="18">
        <f t="shared" si="160"/>
        <v>0.99787859918625699</v>
      </c>
      <c r="AK69" s="18">
        <f t="shared" si="160"/>
        <v>0.84449957424752553</v>
      </c>
      <c r="AL69" s="18">
        <f t="shared" si="160"/>
        <v>0.82376042907368485</v>
      </c>
      <c r="AM69" s="18">
        <f t="shared" si="160"/>
        <v>0.9623018118128428</v>
      </c>
      <c r="AO69" s="68">
        <f t="shared" si="117"/>
        <v>36.145616213905527</v>
      </c>
      <c r="AP69" s="69">
        <f t="shared" si="118"/>
        <v>72.27800747027247</v>
      </c>
      <c r="AQ69" s="69">
        <f t="shared" si="119"/>
        <v>108.423623684178</v>
      </c>
      <c r="AS69" t="str">
        <f t="shared" si="143"/>
        <v>91 Elementary trades and related occupations</v>
      </c>
      <c r="AT69" s="18">
        <f t="shared" si="161"/>
        <v>1.3929180067635831</v>
      </c>
      <c r="AU69" s="18">
        <f t="shared" si="161"/>
        <v>1.1696206966470624</v>
      </c>
      <c r="AV69" s="18">
        <f t="shared" si="161"/>
        <v>1.0902670958613141</v>
      </c>
      <c r="AW69" s="18">
        <f t="shared" si="161"/>
        <v>1.0026446687998782</v>
      </c>
      <c r="AX69" s="18">
        <f t="shared" si="161"/>
        <v>1.0341340512539656</v>
      </c>
      <c r="AZ69" s="68">
        <f t="shared" si="121"/>
        <v>25.077280368001738</v>
      </c>
      <c r="BA69" s="69">
        <f t="shared" si="122"/>
        <v>58.083255199518092</v>
      </c>
      <c r="BB69" s="69">
        <f t="shared" si="123"/>
        <v>83.16053556751983</v>
      </c>
      <c r="BD69" t="str">
        <f t="shared" si="144"/>
        <v>91 Elementary trades and related occupations</v>
      </c>
      <c r="BE69" s="18">
        <f t="shared" si="162"/>
        <v>1.7171091282975746</v>
      </c>
      <c r="BF69" s="18">
        <f t="shared" si="162"/>
        <v>1.4639963524373654</v>
      </c>
      <c r="BG69" s="18">
        <f t="shared" si="162"/>
        <v>1.3470987959992184</v>
      </c>
      <c r="BH69" s="18">
        <f t="shared" si="162"/>
        <v>1.2088697941755799</v>
      </c>
      <c r="BI69" s="18">
        <f t="shared" si="162"/>
        <v>1.3431754626579937</v>
      </c>
      <c r="BK69" s="68">
        <f t="shared" si="125"/>
        <v>3.9551473487813031</v>
      </c>
      <c r="BL69" s="69">
        <f t="shared" si="126"/>
        <v>36.325816605507825</v>
      </c>
      <c r="BM69" s="69">
        <f t="shared" si="127"/>
        <v>40.28096395428912</v>
      </c>
      <c r="BO69" t="str">
        <f t="shared" si="145"/>
        <v>91 Elementary trades and related occupations</v>
      </c>
      <c r="BP69" s="18">
        <f t="shared" si="163"/>
        <v>2.6841021113703607</v>
      </c>
      <c r="BQ69" s="18">
        <f t="shared" si="163"/>
        <v>2.3276390023773827</v>
      </c>
      <c r="BR69" s="18">
        <f t="shared" si="163"/>
        <v>2.1829522896325204</v>
      </c>
      <c r="BS69" s="18">
        <f t="shared" si="163"/>
        <v>1.9165026311748157</v>
      </c>
      <c r="BT69" s="18">
        <f t="shared" si="163"/>
        <v>2.0741770269082327</v>
      </c>
      <c r="BV69" s="68">
        <f t="shared" si="129"/>
        <v>-33.483474414199023</v>
      </c>
      <c r="BW69" s="69">
        <f t="shared" si="130"/>
        <v>28.702594639856088</v>
      </c>
      <c r="BX69" s="69">
        <f t="shared" si="131"/>
        <v>-4.7808797743429334</v>
      </c>
      <c r="BZ69" t="str">
        <f t="shared" si="146"/>
        <v>91 Elementary trades and related occupations</v>
      </c>
      <c r="CA69" s="18">
        <f t="shared" si="164"/>
        <v>4.9359472662300252</v>
      </c>
      <c r="CB69" s="18">
        <f t="shared" si="164"/>
        <v>4.5154902375388053</v>
      </c>
      <c r="CC69" s="18">
        <f t="shared" si="164"/>
        <v>4.3614830831845941</v>
      </c>
      <c r="CD69" s="18">
        <f t="shared" si="164"/>
        <v>3.8867217286883657</v>
      </c>
      <c r="CE69" s="18">
        <f t="shared" si="164"/>
        <v>4.4971953994732283</v>
      </c>
      <c r="CG69" s="68">
        <f t="shared" si="133"/>
        <v>-39.303765138552698</v>
      </c>
      <c r="CH69" s="69">
        <f t="shared" si="134"/>
        <v>28.631674442155251</v>
      </c>
      <c r="CI69" s="69">
        <f t="shared" si="135"/>
        <v>-10.672090696397447</v>
      </c>
      <c r="CK69" t="str">
        <f t="shared" si="147"/>
        <v>91 Elementary trades and related occupations</v>
      </c>
      <c r="CL69" s="18">
        <f t="shared" si="165"/>
        <v>6.1795671814112101</v>
      </c>
      <c r="CM69" s="18">
        <f t="shared" si="165"/>
        <v>5.5404789887069343</v>
      </c>
      <c r="CN69" s="18">
        <f t="shared" si="165"/>
        <v>5.4891140515726899</v>
      </c>
      <c r="CO69" s="18">
        <f t="shared" si="165"/>
        <v>4.7156744785347033</v>
      </c>
      <c r="CP69" s="18">
        <f t="shared" si="165"/>
        <v>4.3745246758492931</v>
      </c>
      <c r="CR69" s="68">
        <f t="shared" si="137"/>
        <v>-60.002296172728144</v>
      </c>
      <c r="CS69" s="69">
        <f t="shared" si="138"/>
        <v>20.109930940734962</v>
      </c>
      <c r="CT69" s="69">
        <f t="shared" si="139"/>
        <v>-39.892365231993182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0.50540205305101527</v>
      </c>
      <c r="C70" s="18">
        <f t="shared" si="157"/>
        <v>0.51553133444512855</v>
      </c>
      <c r="D70" s="18">
        <f t="shared" si="157"/>
        <v>0.43767997906846756</v>
      </c>
      <c r="E70" s="18">
        <f t="shared" si="157"/>
        <v>0.55365020351675243</v>
      </c>
      <c r="F70" s="18">
        <f t="shared" si="157"/>
        <v>0.63075373526046308</v>
      </c>
      <c r="H70" s="68">
        <f t="shared" si="105"/>
        <v>164.12972607613239</v>
      </c>
      <c r="I70" s="69">
        <f t="shared" si="106"/>
        <v>122.45727373782039</v>
      </c>
      <c r="J70" s="69">
        <f t="shared" si="107"/>
        <v>286.58699981395273</v>
      </c>
      <c r="L70" t="str">
        <f t="shared" ref="L70" si="166">A70</f>
        <v>92 Elementary administration and service occupations</v>
      </c>
      <c r="M70" s="18">
        <f t="shared" si="158"/>
        <v>2.4015073480464908</v>
      </c>
      <c r="N70" s="18">
        <f t="shared" si="158"/>
        <v>2.2076797534315977</v>
      </c>
      <c r="O70" s="18">
        <f t="shared" si="158"/>
        <v>1.90962280941891</v>
      </c>
      <c r="P70" s="18">
        <f t="shared" si="158"/>
        <v>2.358166964321128</v>
      </c>
      <c r="Q70" s="18">
        <f t="shared" si="158"/>
        <v>2.6499448046974963</v>
      </c>
      <c r="S70" s="68">
        <f t="shared" si="109"/>
        <v>160.44430782619986</v>
      </c>
      <c r="T70" s="69">
        <f t="shared" si="110"/>
        <v>118.61168820385681</v>
      </c>
      <c r="U70" s="69">
        <f t="shared" si="111"/>
        <v>279.05599603005669</v>
      </c>
      <c r="W70" t="str">
        <f t="shared" ref="W70" si="167">A70</f>
        <v>92 Elementary administration and service occupations</v>
      </c>
      <c r="X70" s="18">
        <f t="shared" si="159"/>
        <v>4.4074792776703458</v>
      </c>
      <c r="Y70" s="18">
        <f t="shared" si="159"/>
        <v>4.3542693899948404</v>
      </c>
      <c r="Z70" s="18">
        <f t="shared" si="159"/>
        <v>3.9526141621606627</v>
      </c>
      <c r="AA70" s="18">
        <f t="shared" si="159"/>
        <v>4.6539610262698012</v>
      </c>
      <c r="AB70" s="18">
        <f t="shared" si="159"/>
        <v>5.1001234039895387</v>
      </c>
      <c r="AD70" s="68">
        <f t="shared" si="113"/>
        <v>71.400291657383349</v>
      </c>
      <c r="AE70" s="69">
        <f t="shared" si="114"/>
        <v>91.55583907306783</v>
      </c>
      <c r="AF70" s="69">
        <f t="shared" si="115"/>
        <v>162.95613073045118</v>
      </c>
      <c r="AH70" t="str">
        <f t="shared" ref="AH70" si="168">L70</f>
        <v>92 Elementary administration and service occupations</v>
      </c>
      <c r="AI70" s="18">
        <f t="shared" si="160"/>
        <v>6.0707402460515789</v>
      </c>
      <c r="AJ70" s="18">
        <f t="shared" si="160"/>
        <v>6.8522072945778207</v>
      </c>
      <c r="AK70" s="18">
        <f t="shared" si="160"/>
        <v>6.6094734306535052</v>
      </c>
      <c r="AL70" s="18">
        <f t="shared" si="160"/>
        <v>8.1347876121348399</v>
      </c>
      <c r="AM70" s="18">
        <f t="shared" si="160"/>
        <v>9.745272488805405</v>
      </c>
      <c r="AO70" s="68">
        <f t="shared" si="117"/>
        <v>76.164712463701022</v>
      </c>
      <c r="AP70" s="69">
        <f t="shared" si="118"/>
        <v>88.801110320185998</v>
      </c>
      <c r="AQ70" s="69">
        <f t="shared" si="119"/>
        <v>164.96582278388701</v>
      </c>
      <c r="AS70" t="str">
        <f t="shared" ref="AS70" si="169">W70</f>
        <v>92 Elementary administration and service occupations</v>
      </c>
      <c r="AT70" s="18">
        <f t="shared" si="161"/>
        <v>6.7315912823662822</v>
      </c>
      <c r="AU70" s="18">
        <f t="shared" si="161"/>
        <v>6.5816748189394962</v>
      </c>
      <c r="AV70" s="18">
        <f t="shared" si="161"/>
        <v>6.2692051446817025</v>
      </c>
      <c r="AW70" s="18">
        <f t="shared" si="161"/>
        <v>7.1695934679888218</v>
      </c>
      <c r="AX70" s="18">
        <f t="shared" si="161"/>
        <v>7.938111303929027</v>
      </c>
      <c r="AZ70" s="68">
        <f t="shared" si="121"/>
        <v>66.970289089342643</v>
      </c>
      <c r="BA70" s="69">
        <f t="shared" si="122"/>
        <v>83.532521222194447</v>
      </c>
      <c r="BB70" s="69">
        <f t="shared" si="123"/>
        <v>150.5028103115371</v>
      </c>
      <c r="BD70" t="str">
        <f t="shared" ref="BD70" si="170">AH70</f>
        <v>92 Elementary administration and service occupations</v>
      </c>
      <c r="BE70" s="18">
        <f t="shared" si="162"/>
        <v>9.9093454545661732</v>
      </c>
      <c r="BF70" s="18">
        <f t="shared" si="162"/>
        <v>8.9285470417672403</v>
      </c>
      <c r="BG70" s="18">
        <f t="shared" si="162"/>
        <v>8.2410065933258618</v>
      </c>
      <c r="BH70" s="18">
        <f t="shared" si="162"/>
        <v>8.589805211020126</v>
      </c>
      <c r="BI70" s="18">
        <f t="shared" si="162"/>
        <v>8.7232842613363424</v>
      </c>
      <c r="BK70" s="68">
        <f t="shared" si="125"/>
        <v>10.360195235268764</v>
      </c>
      <c r="BL70" s="69">
        <f t="shared" si="126"/>
        <v>50.48760573404104</v>
      </c>
      <c r="BM70" s="69">
        <f t="shared" si="127"/>
        <v>60.847800969309809</v>
      </c>
      <c r="BO70" t="str">
        <f t="shared" ref="BO70" si="171">AS70</f>
        <v>92 Elementary administration and service occupations</v>
      </c>
      <c r="BP70" s="18">
        <f t="shared" si="163"/>
        <v>14.490404997241038</v>
      </c>
      <c r="BQ70" s="18">
        <f t="shared" si="163"/>
        <v>14.434629075394881</v>
      </c>
      <c r="BR70" s="18">
        <f t="shared" si="163"/>
        <v>13.553138803274791</v>
      </c>
      <c r="BS70" s="18">
        <f t="shared" si="163"/>
        <v>14.495086634559131</v>
      </c>
      <c r="BT70" s="18">
        <f t="shared" si="163"/>
        <v>15.057723450684634</v>
      </c>
      <c r="BV70" s="68">
        <f t="shared" si="129"/>
        <v>-22.223676363045307</v>
      </c>
      <c r="BW70" s="69">
        <f t="shared" si="130"/>
        <v>42.491964618651139</v>
      </c>
      <c r="BX70" s="69">
        <f t="shared" si="131"/>
        <v>20.268288255605832</v>
      </c>
      <c r="BZ70" t="str">
        <f t="shared" ref="BZ70" si="172">BD70</f>
        <v>92 Elementary administration and service occupations</v>
      </c>
      <c r="CA70" s="18">
        <f t="shared" si="164"/>
        <v>18.675027749286684</v>
      </c>
      <c r="CB70" s="18">
        <f t="shared" si="164"/>
        <v>18.977540018798759</v>
      </c>
      <c r="CC70" s="18">
        <f t="shared" si="164"/>
        <v>18.010657008291922</v>
      </c>
      <c r="CD70" s="18">
        <f t="shared" si="164"/>
        <v>19.376533720665822</v>
      </c>
      <c r="CE70" s="18">
        <f t="shared" si="164"/>
        <v>19.890365530676046</v>
      </c>
      <c r="CG70" s="68">
        <f t="shared" si="133"/>
        <v>-34.991911709770044</v>
      </c>
      <c r="CH70" s="69">
        <f t="shared" si="134"/>
        <v>33.305271574256317</v>
      </c>
      <c r="CI70" s="69">
        <f t="shared" si="135"/>
        <v>-1.6866401355137222</v>
      </c>
      <c r="CK70" t="str">
        <f t="shared" ref="CK70" si="173">BO70</f>
        <v>92 Elementary administration and service occupations</v>
      </c>
      <c r="CL70" s="18">
        <f t="shared" si="165"/>
        <v>25.650515422671972</v>
      </c>
      <c r="CM70" s="18">
        <f t="shared" si="165"/>
        <v>22.429318853334753</v>
      </c>
      <c r="CN70" s="18">
        <f t="shared" si="165"/>
        <v>20.78271208452561</v>
      </c>
      <c r="CO70" s="18">
        <f t="shared" si="165"/>
        <v>19.475470204095895</v>
      </c>
      <c r="CP70" s="18">
        <f t="shared" si="165"/>
        <v>17.958708916701053</v>
      </c>
      <c r="CR70" s="68">
        <f t="shared" si="137"/>
        <v>-56.631007393799862</v>
      </c>
      <c r="CS70" s="69">
        <f t="shared" si="138"/>
        <v>20.154061039046947</v>
      </c>
      <c r="CT70" s="69">
        <f t="shared" si="139"/>
        <v>-36.476946354752918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83.279601083335805</v>
      </c>
      <c r="I72" s="67">
        <f>IF(D35&gt;0,I35/D35*100,0)</f>
        <v>76.898642556237789</v>
      </c>
      <c r="J72" s="67">
        <f t="shared" ref="J72" si="175">IF(D35&gt;0,(J35/D35)*100,0)</f>
        <v>160.17824363957359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87.683301903718728</v>
      </c>
      <c r="T72" s="67">
        <f t="shared" ref="T72" si="177">IF(O35&gt;0,T35/O35*100,0)</f>
        <v>82.145389763925849</v>
      </c>
      <c r="U72" s="67">
        <f t="shared" ref="U72" si="178">IF(O35&gt;0,(U35/O35)*100,0)</f>
        <v>169.82869166764459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32.835848574465437</v>
      </c>
      <c r="AE72" s="67">
        <f t="shared" ref="AE72" si="180">IF(Z35&gt;0,AE35/Z35*100,0)</f>
        <v>65.197381322513863</v>
      </c>
      <c r="AF72" s="67">
        <f t="shared" ref="AF72" si="181">IF(Z35&gt;0,(AF35/Z35)*100,0)</f>
        <v>98.033229896979293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19.479058978090755</v>
      </c>
      <c r="AP72" s="67">
        <f t="shared" ref="AP72" si="183">IF(AK35&gt;0,AP35/AK35*100,0)</f>
        <v>59.870309903983063</v>
      </c>
      <c r="AQ72" s="67">
        <f t="shared" ref="AQ72" si="184">IF(AK35&gt;0,(AQ35/AK35)*100,0)</f>
        <v>79.349368882073819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31.866505178604783</v>
      </c>
      <c r="BA72" s="67">
        <f t="shared" ref="BA72" si="186">IF(AV35&gt;0,BA35/AV35*100,0)</f>
        <v>62.28684133239161</v>
      </c>
      <c r="BB72" s="67">
        <f t="shared" ref="BB72" si="187">IF(AV35&gt;0,(BB35/AV35)*100,0)</f>
        <v>94.153346510996386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4.2587939734585412</v>
      </c>
      <c r="BL72" s="67">
        <f t="shared" ref="BL72" si="189">IF(BG35&gt;0,BL35/BG35*100,0)</f>
        <v>44.900010635294159</v>
      </c>
      <c r="BM72" s="67">
        <f t="shared" ref="BM72" si="190">IF(BG35&gt;0,(BM35/BG35)*100,0)</f>
        <v>49.158804608752696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-29.995174017348468</v>
      </c>
      <c r="BW72" s="67">
        <f t="shared" ref="BW72" si="192">IF(BR35&gt;0,BW35/BR35*100,0)</f>
        <v>37.276712419808696</v>
      </c>
      <c r="BX72" s="67">
        <f t="shared" ref="BX72" si="193">IF(BR35&gt;0,(BX35/BR35)*100,0)</f>
        <v>7.2815384024602263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-41.135401501075627</v>
      </c>
      <c r="CH72" s="67">
        <f t="shared" ref="CH72" si="195">IF(CC35&gt;0,CH35/CC35*100,0)</f>
        <v>30.210033360737111</v>
      </c>
      <c r="CI72" s="67">
        <f t="shared" ref="CI72" si="196">IF(CC35&gt;0,(CI35/CC35)*100,0)</f>
        <v>-10.925368140338518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-49.811242505725325</v>
      </c>
      <c r="CS72" s="67">
        <f t="shared" ref="CS72" si="198">IF(CN35&gt;0,CS35/CN35*100,0)</f>
        <v>24.895038191561952</v>
      </c>
      <c r="CT72" s="67">
        <f t="shared" ref="CT72" si="199">IF(CN35&gt;0,(CT35/CN35)*100,0)</f>
        <v>-24.91620431416337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York and North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York and North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York and North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York and North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York and North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York and North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York and North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York and North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York and North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4.807083194241013</v>
      </c>
      <c r="C82" s="18">
        <f t="shared" si="210"/>
        <v>-5.4509108430770059</v>
      </c>
      <c r="D82" s="18">
        <f t="shared" si="210"/>
        <v>5.168865606424311</v>
      </c>
      <c r="E82" s="18">
        <f t="shared" si="210"/>
        <v>3.2877425104794078</v>
      </c>
      <c r="F82" s="18">
        <f t="shared" ref="F82:F107" si="211">IF(AND(F$6-C$6 &lt;&gt; 0,C8&lt;&gt;0,F8&lt;&gt;0),(EXP(LN(F8/C8)/(F$6-C$6))-1)*100,0)</f>
        <v>3.2996433183372087</v>
      </c>
      <c r="H82" s="18">
        <f t="shared" ref="H82:H107" si="212">IF($F$6-$D$6 &lt;&gt; 0,(EXP(LN(1+(H45/100))/($F$6-$D$6))-1)*100,0)</f>
        <v>3.9110149451337062</v>
      </c>
      <c r="I82" s="18">
        <f t="shared" ref="I82:I107" si="213">IF(D8&gt;0,((1+(I8/D8))^(1/($F$6-$D$6))-1)*100,0)</f>
        <v>4.0525884282488711</v>
      </c>
      <c r="J82" s="18">
        <f t="shared" ref="J82:J107" si="214">IF($F$6-$D$6 &lt;&gt; 0,(EXP(LN(1+(J45/100))/($F$6-$D$6))-1)*100,0)</f>
        <v>6.5571468728740312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5.7294615647900615</v>
      </c>
      <c r="N82" s="18">
        <f t="shared" si="215"/>
        <v>-5.7589438297698026</v>
      </c>
      <c r="O82" s="18">
        <f t="shared" si="215"/>
        <v>4.8607569812891827</v>
      </c>
      <c r="P82" s="18">
        <f t="shared" si="215"/>
        <v>3.3530813627382194</v>
      </c>
      <c r="Q82" s="18">
        <f t="shared" ref="Q82:Q107" si="216">IF(AND(Q$6-N$6 &lt;&gt; 0,N8&lt;&gt;0,Q8&lt;&gt;0),(EXP(LN(Q8/N8)/(Q$6-N$6))-1)*100,0)</f>
        <v>3.2247194497363241</v>
      </c>
      <c r="S82" s="18">
        <f t="shared" ref="S82:S107" si="217">IF($F$6-$D$6 &lt;&gt; 0,(EXP(LN(1+(S45/100))/($F$6-$D$6))-1)*100,0)</f>
        <v>3.8532158048702803</v>
      </c>
      <c r="T82" s="18">
        <f t="shared" ref="T82:T107" si="218">IF(O8&gt;0,((1+(T8/O8))^(1/($F$6-$D$6))-1)*100,0)</f>
        <v>4.1002580119422705</v>
      </c>
      <c r="U82" s="18">
        <f t="shared" ref="U82:U107" si="219">IF($F$6-$D$6 &lt;&gt; 0,(EXP(LN(1+(U45/100))/($F$6-$D$6))-1)*100,0)</f>
        <v>6.550933592529784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4.3816489055048091</v>
      </c>
      <c r="Y82" s="18">
        <f t="shared" si="220"/>
        <v>3.9138033230622371</v>
      </c>
      <c r="Z82" s="18">
        <f t="shared" si="220"/>
        <v>0.44032678885586041</v>
      </c>
      <c r="AA82" s="18">
        <f t="shared" si="220"/>
        <v>1.8035945001645182</v>
      </c>
      <c r="AB82" s="18">
        <f t="shared" ref="AB82:AB107" si="221">IF(AND(AB$6-Y$6 &lt;&gt; 0,Y8&lt;&gt;0,AB8&lt;&gt;0),(EXP(LN(AB8/Y8)/(AB$6-Y$6))-1)*100,0)</f>
        <v>1.5056716873308451</v>
      </c>
      <c r="AD82" s="18">
        <f t="shared" ref="AD82:AD107" si="222">IF($F$6-$D$6 &lt;&gt; 0,(EXP(LN(1+(AD45/100))/($F$6-$D$6))-1)*100,0)</f>
        <v>1.3471282888663394</v>
      </c>
      <c r="AE82" s="18">
        <f t="shared" ref="AE82:AE107" si="223">IF(Z8&gt;0,((1+(AE8/Z8))^(1/($F$6-$D$6))-1)*100,0)</f>
        <v>3.3718776848518539</v>
      </c>
      <c r="AF82" s="18">
        <f t="shared" ref="AF82:AF107" si="224">IF($F$6-$D$6 &lt;&gt; 0,(EXP(LN(1+(AF45/100))/($F$6-$D$6))-1)*100,0)</f>
        <v>4.2492763157547575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1.952747386733189</v>
      </c>
      <c r="AJ82" s="18">
        <f t="shared" si="225"/>
        <v>8.8340112116340528</v>
      </c>
      <c r="AK82" s="18">
        <f t="shared" si="225"/>
        <v>-0.91420183199938387</v>
      </c>
      <c r="AL82" s="18">
        <f t="shared" si="225"/>
        <v>0.8646744982961474</v>
      </c>
      <c r="AM82" s="18">
        <f t="shared" ref="AM82:AM107" si="226">IF(AND(AM$6-AJ$6 &lt;&gt; 0,AJ8&lt;&gt;0,AM8&lt;&gt;0),(EXP(LN(AM8/AJ8)/(AM$6-AJ$6))-1)*100,0)</f>
        <v>0.78323352295310844</v>
      </c>
      <c r="AO82" s="18">
        <f t="shared" ref="AO82:AO107" si="227">IF($F$6-$D$6 &lt;&gt; 0,(EXP(LN(1+(AO45/100))/($F$6-$D$6))-1)*100,0)</f>
        <v>0.26819530073134423</v>
      </c>
      <c r="AP82" s="18">
        <f t="shared" ref="AP82:AP107" si="228">IF(AK8&gt;0,((1+(AP8/AK8))^(1/($F$6-$D$6))-1)*100,0)</f>
        <v>2.8909257393000543</v>
      </c>
      <c r="AQ82" s="18">
        <f t="shared" ref="AQ82:AQ107" si="229">IF($F$6-$D$6 &lt;&gt; 0,(EXP(LN(1+(AQ45/100))/($F$6-$D$6))-1)*100,0)</f>
        <v>3.0720531082375047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2.5613987553355422</v>
      </c>
      <c r="AU82" s="18">
        <f t="shared" si="230"/>
        <v>8.4037324952303862</v>
      </c>
      <c r="AV82" s="18">
        <f t="shared" si="230"/>
        <v>-0.89856151610243629</v>
      </c>
      <c r="AW82" s="18">
        <f t="shared" si="230"/>
        <v>1.304349687221773</v>
      </c>
      <c r="AX82" s="18">
        <f t="shared" ref="AX82:AX107" si="231">IF(AND(AX$6-AU$6 &lt;&gt; 0,AU8&lt;&gt;0,AX8&lt;&gt;0),(EXP(LN(AX8/AU8)/(AX$6-AU$6))-1)*100,0)</f>
        <v>1.0375507311541909</v>
      </c>
      <c r="AZ82" s="18">
        <f t="shared" ref="AZ82:AZ107" si="232">IF($F$6-$D$6 &lt;&gt; 0,(EXP(LN(1+(AZ45/100))/($F$6-$D$6))-1)*100,0)</f>
        <v>0.56465810968187036</v>
      </c>
      <c r="BA82" s="18">
        <f t="shared" ref="BA82:BA107" si="233">IF(AV8&gt;0,((1+(BA8/AV8))^(1/($F$6-$D$6))-1)*100,0)</f>
        <v>2.9717977437431875</v>
      </c>
      <c r="BB82" s="18">
        <f t="shared" ref="BB82:BB107" si="234">IF($F$6-$D$6 &lt;&gt; 0,(EXP(LN(1+(BB45/100))/($F$6-$D$6))-1)*100,0)</f>
        <v>3.3517455881957536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3.4740801286123224</v>
      </c>
      <c r="BF82" s="18">
        <f t="shared" si="235"/>
        <v>19.809881798345508</v>
      </c>
      <c r="BG82" s="18">
        <f t="shared" si="235"/>
        <v>-4.448859337861732</v>
      </c>
      <c r="BH82" s="18">
        <f t="shared" si="235"/>
        <v>1.002545374427477</v>
      </c>
      <c r="BI82" s="18">
        <f t="shared" ref="BI82:BI107" si="236">IF(AND(BI$6-BF$6 &lt;&gt; 0,BF8&lt;&gt;0,BI8&lt;&gt;0),(EXP(LN(BI8/BF8)/(BI$6-BF$6))-1)*100,0)</f>
        <v>0.33147577697094643</v>
      </c>
      <c r="BK82" s="18">
        <f t="shared" ref="BK82:BK107" si="237">IF($F$6-$D$6 &lt;&gt; 0,(EXP(LN(1+(BK45/100))/($F$6-$D$6))-1)*100,0)</f>
        <v>-0.8482985689230893</v>
      </c>
      <c r="BL82" s="18">
        <f t="shared" ref="BL82:BL107" si="238">IF(BG8&gt;0,((1+(BL8/BG8))^(1/($F$6-$D$6))-1)*100,0)</f>
        <v>2.0922196976187024</v>
      </c>
      <c r="BM82" s="18">
        <f t="shared" ref="BM82:BM107" si="239">IF($F$6-$D$6 &lt;&gt; 0,(EXP(LN(1+(BM45/100))/($F$6-$D$6))-1)*100,0)</f>
        <v>1.4676968582227667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0.55803457577197069</v>
      </c>
      <c r="BQ82" s="18">
        <f t="shared" si="240"/>
        <v>14.157983887011415</v>
      </c>
      <c r="BR82" s="18">
        <f t="shared" si="240"/>
        <v>-6.332782678470938</v>
      </c>
      <c r="BS82" s="18">
        <f t="shared" si="240"/>
        <v>-2.5798854715395225</v>
      </c>
      <c r="BT82" s="18">
        <f t="shared" ref="BT82:BT107" si="241">IF(AND(BT$6-BQ$6 &lt;&gt; 0,BQ8&lt;&gt;0,BT8&lt;&gt;0),(EXP(LN(BT8/BQ8)/(BT$6-BQ$6))-1)*100,0)</f>
        <v>-2.8102038441921162</v>
      </c>
      <c r="BV82" s="18">
        <f t="shared" ref="BV82:BV107" si="242">IF($F$6-$D$6 &lt;&gt; 0,(EXP(LN(1+(BV45/100))/($F$6-$D$6))-1)*100,0)</f>
        <v>-3.8472676535541428</v>
      </c>
      <c r="BW82" s="18">
        <f t="shared" ref="BW82:BW107" si="243">IF(BR8&gt;0,((1+(BW8/BR8))^(1/($F$6-$D$6))-1)*100,0)</f>
        <v>1.8168011444821941</v>
      </c>
      <c r="BX82" s="18">
        <f t="shared" ref="BX82:BX107" si="244">IF($F$6-$D$6 &lt;&gt; 0,(EXP(LN(1+(BX45/100))/($F$6-$D$6))-1)*100,0)</f>
        <v>-0.96042687941849669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0.19094992302399749</v>
      </c>
      <c r="CB82" s="18">
        <f t="shared" si="245"/>
        <v>4.4608718231794908</v>
      </c>
      <c r="CC82" s="18">
        <f t="shared" si="245"/>
        <v>-3.1472919481913331</v>
      </c>
      <c r="CD82" s="18">
        <f t="shared" si="245"/>
        <v>-3.1343664097282731</v>
      </c>
      <c r="CE82" s="18">
        <f t="shared" ref="CE82:CE107" si="246">IF(AND(CE$6-CB$6 &lt;&gt; 0,CB8&lt;&gt;0,CE8&lt;&gt;0),(EXP(LN(CE8/CB8)/(CE$6-CB$6))-1)*100,0)</f>
        <v>-2.6803344704571685</v>
      </c>
      <c r="CG82" s="18">
        <f t="shared" ref="CG82:CG107" si="247">IF($F$6-$D$6 &lt;&gt; 0,(EXP(LN(1+(CG45/100))/($F$6-$D$6))-1)*100,0)</f>
        <v>-3.1386751142030156</v>
      </c>
      <c r="CH82" s="18">
        <f t="shared" ref="CH82:CH107" si="248">IF(CC8&gt;0,((1+(CH8/CC8))^(1/($F$6-$D$6))-1)*100,0)</f>
        <v>1.896776644507514</v>
      </c>
      <c r="CI82" s="18">
        <f t="shared" ref="CI82:CI107" si="249">IF($F$6-$D$6 &lt;&gt; 0,(EXP(LN(1+(CI45/100))/($F$6-$D$6))-1)*100,0)</f>
        <v>-0.37369405925905541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3.2967314220573529</v>
      </c>
      <c r="CM82" s="18">
        <f t="shared" si="250"/>
        <v>-20.997436292758298</v>
      </c>
      <c r="CN82" s="18">
        <f t="shared" si="250"/>
        <v>-5.2723054610189335</v>
      </c>
      <c r="CO82" s="18">
        <f t="shared" si="250"/>
        <v>-1.8458420392877928</v>
      </c>
      <c r="CP82" s="18">
        <f t="shared" ref="CP82:CP107" si="251">IF(AND(CP$6-CM$6 &lt;&gt; 0,CM8&lt;&gt;0,CP8&lt;&gt;0),(EXP(LN(CP8/CM8)/(CP$6-CM$6))-1)*100,0)</f>
        <v>-4.2377007297130342</v>
      </c>
      <c r="CR82" s="18">
        <f t="shared" ref="CR82:CR107" si="252">IF($F$6-$D$6 &lt;&gt; 0,(EXP(LN(1+(CR45/100))/($F$6-$D$6))-1)*100,0)</f>
        <v>-3.0015509138327623</v>
      </c>
      <c r="CS82" s="18">
        <f t="shared" ref="CS82:CS107" si="253">IF(CN8&gt;0,((1+(CS8/CN8))^(1/($F$6-$D$6))-1)*100,0)</f>
        <v>1.5967306508102297</v>
      </c>
      <c r="CT82" s="18">
        <f t="shared" ref="CT82:CT107" si="254">IF($F$6-$D$6 &lt;&gt; 0,(EXP(LN(1+(CT45/100))/($F$6-$D$6))-1)*100,0)</f>
        <v>-0.69021467546257487</v>
      </c>
    </row>
    <row r="83" spans="1:98" x14ac:dyDescent="0.2">
      <c r="A83" t="str">
        <f t="shared" si="209"/>
        <v>12 Other managers and proprietors</v>
      </c>
      <c r="B83" s="18">
        <f t="shared" si="210"/>
        <v>2.7993902618636213</v>
      </c>
      <c r="C83" s="18">
        <f t="shared" si="210"/>
        <v>-6.3577709906555979</v>
      </c>
      <c r="D83" s="18">
        <f t="shared" si="210"/>
        <v>11.313686056018856</v>
      </c>
      <c r="E83" s="18">
        <f t="shared" si="210"/>
        <v>4.3885540856931859</v>
      </c>
      <c r="F83" s="18">
        <f t="shared" si="211"/>
        <v>5.7843596771670391</v>
      </c>
      <c r="H83" s="18">
        <f t="shared" si="212"/>
        <v>6.6476874947265729</v>
      </c>
      <c r="I83" s="18">
        <f t="shared" si="213"/>
        <v>5.7202490767129577</v>
      </c>
      <c r="J83" s="18">
        <f t="shared" si="214"/>
        <v>9.5521361347461919</v>
      </c>
      <c r="L83" t="str">
        <f t="shared" ref="L83:L106" si="255">A83</f>
        <v>12 Other managers and proprietors</v>
      </c>
      <c r="M83" s="18">
        <f t="shared" si="215"/>
        <v>4.653825685196189</v>
      </c>
      <c r="N83" s="18">
        <f t="shared" si="215"/>
        <v>-8.2453905960732534</v>
      </c>
      <c r="O83" s="18">
        <f t="shared" si="215"/>
        <v>11.306642533972466</v>
      </c>
      <c r="P83" s="18">
        <f t="shared" si="215"/>
        <v>4.7513603693625006</v>
      </c>
      <c r="Q83" s="18">
        <f t="shared" si="216"/>
        <v>5.8770607543052522</v>
      </c>
      <c r="S83" s="18">
        <f t="shared" si="217"/>
        <v>6.8923952202988081</v>
      </c>
      <c r="T83" s="18">
        <f t="shared" si="218"/>
        <v>5.6426166230589159</v>
      </c>
      <c r="U83" s="18">
        <f t="shared" si="219"/>
        <v>9.6749622800388124</v>
      </c>
      <c r="W83" t="str">
        <f t="shared" ref="W83:W106" si="256">A83</f>
        <v>12 Other managers and proprietors</v>
      </c>
      <c r="X83" s="18">
        <f t="shared" si="220"/>
        <v>2.5523474196678997</v>
      </c>
      <c r="Y83" s="18">
        <f t="shared" si="220"/>
        <v>-0.4800811182278264</v>
      </c>
      <c r="Z83" s="18">
        <f t="shared" si="220"/>
        <v>6.5075817896130594</v>
      </c>
      <c r="AA83" s="18">
        <f t="shared" si="220"/>
        <v>3.0522924156255904</v>
      </c>
      <c r="AB83" s="18">
        <f t="shared" si="221"/>
        <v>3.8931287837048467</v>
      </c>
      <c r="AD83" s="18">
        <f t="shared" si="222"/>
        <v>4.1914174229454426</v>
      </c>
      <c r="AE83" s="18">
        <f t="shared" si="223"/>
        <v>4.6008314226014591</v>
      </c>
      <c r="AF83" s="18">
        <f t="shared" si="224"/>
        <v>7.1428254708953087</v>
      </c>
      <c r="AH83" t="str">
        <f t="shared" ref="AH83:AH106" si="257">L83</f>
        <v>12 Other managers and proprietors</v>
      </c>
      <c r="AI83" s="18">
        <f t="shared" si="225"/>
        <v>2.5461020222572461</v>
      </c>
      <c r="AJ83" s="18">
        <f t="shared" si="225"/>
        <v>2.9669772874067357</v>
      </c>
      <c r="AK83" s="18">
        <f t="shared" si="225"/>
        <v>4.7719222030497388</v>
      </c>
      <c r="AL83" s="18">
        <f t="shared" si="225"/>
        <v>2.6609956326605788</v>
      </c>
      <c r="AM83" s="18">
        <f t="shared" si="226"/>
        <v>3.3352697648352914</v>
      </c>
      <c r="AO83" s="18">
        <f t="shared" si="227"/>
        <v>3.3598693822949111</v>
      </c>
      <c r="AP83" s="18">
        <f t="shared" si="228"/>
        <v>4.2665357594314113</v>
      </c>
      <c r="AQ83" s="18">
        <f t="shared" si="229"/>
        <v>6.336018053821979</v>
      </c>
      <c r="AS83" t="str">
        <f t="shared" ref="AS83:AS106" si="258">W83</f>
        <v>12 Other managers and proprietors</v>
      </c>
      <c r="AT83" s="18">
        <f t="shared" si="230"/>
        <v>1.3725038566930747</v>
      </c>
      <c r="AU83" s="18">
        <f t="shared" si="230"/>
        <v>-0.96502335983111864</v>
      </c>
      <c r="AV83" s="18">
        <f t="shared" si="230"/>
        <v>5.6448753184513034</v>
      </c>
      <c r="AW83" s="18">
        <f t="shared" si="230"/>
        <v>2.3977603855036556</v>
      </c>
      <c r="AX83" s="18">
        <f t="shared" si="231"/>
        <v>3.1860433569364632</v>
      </c>
      <c r="AZ83" s="18">
        <f t="shared" si="232"/>
        <v>3.4688884650949436</v>
      </c>
      <c r="BA83" s="18">
        <f t="shared" si="233"/>
        <v>4.1754617416072781</v>
      </c>
      <c r="BB83" s="18">
        <f t="shared" si="234"/>
        <v>6.3410805327204445</v>
      </c>
      <c r="BD83" t="str">
        <f t="shared" ref="BD83:BD106" si="259">AH83</f>
        <v>12 Other managers and proprietors</v>
      </c>
      <c r="BE83" s="18">
        <f t="shared" si="235"/>
        <v>-0.49202948889225384</v>
      </c>
      <c r="BF83" s="18">
        <f t="shared" si="235"/>
        <v>11.44706941397633</v>
      </c>
      <c r="BG83" s="18">
        <f t="shared" si="235"/>
        <v>0.51226547413396606</v>
      </c>
      <c r="BH83" s="18">
        <f t="shared" si="235"/>
        <v>1.4066604142201067</v>
      </c>
      <c r="BI83" s="18">
        <f t="shared" si="236"/>
        <v>1.7247890521097542</v>
      </c>
      <c r="BK83" s="18">
        <f t="shared" si="237"/>
        <v>1.1076479518634441</v>
      </c>
      <c r="BL83" s="18">
        <f t="shared" si="238"/>
        <v>2.7822629211678329</v>
      </c>
      <c r="BM83" s="18">
        <f t="shared" si="239"/>
        <v>3.5558411556567027</v>
      </c>
      <c r="BO83" t="str">
        <f t="shared" ref="BO83:BO106" si="260">AS83</f>
        <v>12 Other managers and proprietors</v>
      </c>
      <c r="BP83" s="18">
        <f t="shared" si="240"/>
        <v>-0.39034055431920178</v>
      </c>
      <c r="BQ83" s="18">
        <f t="shared" si="240"/>
        <v>6.2207180027469056</v>
      </c>
      <c r="BR83" s="18">
        <f t="shared" si="240"/>
        <v>-6.2923381654922395E-3</v>
      </c>
      <c r="BS83" s="18">
        <f t="shared" si="240"/>
        <v>-1.0926619867362319</v>
      </c>
      <c r="BT83" s="18">
        <f t="shared" si="241"/>
        <v>-0.31097282751061384</v>
      </c>
      <c r="BV83" s="18">
        <f t="shared" si="242"/>
        <v>-0.73185655804087757</v>
      </c>
      <c r="BW83" s="18">
        <f t="shared" si="243"/>
        <v>2.8516931248922628</v>
      </c>
      <c r="BX83" s="18">
        <f t="shared" si="244"/>
        <v>2.3668191626666557</v>
      </c>
      <c r="BZ83" t="str">
        <f t="shared" ref="BZ83:BZ106" si="261">BD83</f>
        <v>12 Other managers and proprietors</v>
      </c>
      <c r="CA83" s="18">
        <f t="shared" si="245"/>
        <v>-0.54440342909034545</v>
      </c>
      <c r="CB83" s="18">
        <f t="shared" si="245"/>
        <v>-11.105898816890914</v>
      </c>
      <c r="CC83" s="18">
        <f t="shared" si="245"/>
        <v>0.21073946924961007</v>
      </c>
      <c r="CD83" s="18">
        <f t="shared" si="245"/>
        <v>-3.5474594242325574</v>
      </c>
      <c r="CE83" s="18">
        <f t="shared" si="246"/>
        <v>-2.885000551111927</v>
      </c>
      <c r="CG83" s="18">
        <f t="shared" si="247"/>
        <v>-2.3106537402510452</v>
      </c>
      <c r="CH83" s="18">
        <f t="shared" si="248"/>
        <v>2.2617836946198677</v>
      </c>
      <c r="CI83" s="18">
        <f t="shared" si="249"/>
        <v>0.65473624660536967</v>
      </c>
      <c r="CK83" t="str">
        <f t="shared" ref="CK83:CK106" si="262">BO83</f>
        <v>12 Other managers and proprietors</v>
      </c>
      <c r="CL83" s="18">
        <f t="shared" si="250"/>
        <v>-0.81761957986843381</v>
      </c>
      <c r="CM83" s="18">
        <f t="shared" si="250"/>
        <v>-27.172890124131698</v>
      </c>
      <c r="CN83" s="18">
        <f t="shared" si="250"/>
        <v>2.4064304499694211</v>
      </c>
      <c r="CO83" s="18">
        <f t="shared" si="250"/>
        <v>-1.786727666753829</v>
      </c>
      <c r="CP83" s="18">
        <f t="shared" si="251"/>
        <v>-2.3377019120491394</v>
      </c>
      <c r="CR83" s="18">
        <f t="shared" si="252"/>
        <v>-0.40844110860175364</v>
      </c>
      <c r="CS83" s="18">
        <f t="shared" si="253"/>
        <v>2.2826636756367202</v>
      </c>
      <c r="CT83" s="18">
        <f t="shared" si="254"/>
        <v>1.9873505203112485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3.602331146147919</v>
      </c>
      <c r="C84" s="18">
        <f t="shared" si="210"/>
        <v>-2.6711814601625194</v>
      </c>
      <c r="D84" s="18">
        <f t="shared" si="210"/>
        <v>5.9155013954034885</v>
      </c>
      <c r="E84" s="18">
        <f t="shared" si="210"/>
        <v>2.6564836020634974</v>
      </c>
      <c r="F84" s="18">
        <f t="shared" si="211"/>
        <v>3.3192946546616309</v>
      </c>
      <c r="H84" s="18">
        <f t="shared" si="212"/>
        <v>3.7315254860176061</v>
      </c>
      <c r="I84" s="18">
        <f t="shared" si="213"/>
        <v>3.1864296553687277</v>
      </c>
      <c r="J84" s="18">
        <f t="shared" si="214"/>
        <v>5.8110118674818967</v>
      </c>
      <c r="L84" t="str">
        <f t="shared" si="255"/>
        <v>21 Science, research, engineering and technology professionals</v>
      </c>
      <c r="M84" s="18">
        <f t="shared" si="215"/>
        <v>5.4119853726789513</v>
      </c>
      <c r="N84" s="18">
        <f t="shared" si="215"/>
        <v>-3.5009305308660532</v>
      </c>
      <c r="O84" s="18">
        <f t="shared" si="215"/>
        <v>6.7350051310740788</v>
      </c>
      <c r="P84" s="18">
        <f t="shared" si="215"/>
        <v>2.9374146134354406</v>
      </c>
      <c r="Q84" s="18">
        <f t="shared" si="216"/>
        <v>3.6900010899312052</v>
      </c>
      <c r="S84" s="18">
        <f t="shared" si="217"/>
        <v>4.1880226901980455</v>
      </c>
      <c r="T84" s="18">
        <f t="shared" si="218"/>
        <v>3.4402421379741588</v>
      </c>
      <c r="U84" s="18">
        <f t="shared" si="219"/>
        <v>6.3310118511573643</v>
      </c>
      <c r="W84" t="str">
        <f t="shared" si="256"/>
        <v>21 Science, research, engineering and technology professionals</v>
      </c>
      <c r="X84" s="18">
        <f t="shared" si="220"/>
        <v>2.6907903652934051</v>
      </c>
      <c r="Y84" s="18">
        <f t="shared" si="220"/>
        <v>5.7886922864710755</v>
      </c>
      <c r="Z84" s="18">
        <f t="shared" si="220"/>
        <v>1.2535334522348451</v>
      </c>
      <c r="AA84" s="18">
        <f t="shared" si="220"/>
        <v>1.2075062917872748</v>
      </c>
      <c r="AB84" s="18">
        <f t="shared" si="221"/>
        <v>1.5023481511544423</v>
      </c>
      <c r="AD84" s="18">
        <f t="shared" si="222"/>
        <v>1.2228463533864753</v>
      </c>
      <c r="AE84" s="18">
        <f t="shared" si="223"/>
        <v>2.4713445837068138</v>
      </c>
      <c r="AF84" s="18">
        <f t="shared" si="224"/>
        <v>3.3623162933889006</v>
      </c>
      <c r="AH84" t="str">
        <f t="shared" si="257"/>
        <v>21 Science, research, engineering and technology professionals</v>
      </c>
      <c r="AI84" s="18">
        <f t="shared" si="225"/>
        <v>1.2398083860084563</v>
      </c>
      <c r="AJ84" s="18">
        <f t="shared" si="225"/>
        <v>14.487739638785335</v>
      </c>
      <c r="AK84" s="18">
        <f t="shared" si="225"/>
        <v>1.0197885604352752</v>
      </c>
      <c r="AL84" s="18">
        <f t="shared" si="225"/>
        <v>1.234256153954072</v>
      </c>
      <c r="AM84" s="18">
        <f t="shared" si="226"/>
        <v>1.9481005534869533</v>
      </c>
      <c r="AO84" s="18">
        <f t="shared" si="227"/>
        <v>1.1627164126600587</v>
      </c>
      <c r="AP84" s="18">
        <f t="shared" si="228"/>
        <v>2.4030493933884678</v>
      </c>
      <c r="AQ84" s="18">
        <f t="shared" si="229"/>
        <v>3.2566653778257626</v>
      </c>
      <c r="AS84" t="str">
        <f t="shared" si="258"/>
        <v>21 Science, research, engineering and technology professionals</v>
      </c>
      <c r="AT84" s="18">
        <f t="shared" si="230"/>
        <v>2.4074349807599926</v>
      </c>
      <c r="AU84" s="18">
        <f t="shared" si="230"/>
        <v>7.6426950155675133</v>
      </c>
      <c r="AV84" s="18">
        <f t="shared" si="230"/>
        <v>-8.4787917657214162E-2</v>
      </c>
      <c r="AW84" s="18">
        <f t="shared" si="230"/>
        <v>0.68947990435275219</v>
      </c>
      <c r="AX84" s="18">
        <f t="shared" si="231"/>
        <v>0.86697016010641725</v>
      </c>
      <c r="AZ84" s="18">
        <f t="shared" si="232"/>
        <v>0.4307262501091591</v>
      </c>
      <c r="BA84" s="18">
        <f t="shared" si="233"/>
        <v>2.1267226142960505</v>
      </c>
      <c r="BB84" s="18">
        <f t="shared" si="234"/>
        <v>2.4501217131977615</v>
      </c>
      <c r="BD84" t="str">
        <f t="shared" si="259"/>
        <v>21 Science, research, engineering and technology professionals</v>
      </c>
      <c r="BE84" s="18">
        <f t="shared" si="235"/>
        <v>2.9254353457561111</v>
      </c>
      <c r="BF84" s="18">
        <f t="shared" si="235"/>
        <v>22.536947056397526</v>
      </c>
      <c r="BG84" s="18">
        <f t="shared" si="235"/>
        <v>-3.7033373937420566</v>
      </c>
      <c r="BH84" s="18">
        <f t="shared" si="235"/>
        <v>0.21531196297301936</v>
      </c>
      <c r="BI84" s="18">
        <f t="shared" si="236"/>
        <v>0.22567825232622241</v>
      </c>
      <c r="BK84" s="18">
        <f t="shared" si="237"/>
        <v>-1.108309622667758</v>
      </c>
      <c r="BL84" s="18">
        <f t="shared" si="238"/>
        <v>1.4812437511463772</v>
      </c>
      <c r="BM84" s="18">
        <f t="shared" si="239"/>
        <v>0.59351596336985057</v>
      </c>
      <c r="BO84" t="str">
        <f t="shared" si="260"/>
        <v>21 Science, research, engineering and technology professionals</v>
      </c>
      <c r="BP84" s="18">
        <f t="shared" si="240"/>
        <v>0.50456158194325251</v>
      </c>
      <c r="BQ84" s="18">
        <f t="shared" si="240"/>
        <v>20.380528914077111</v>
      </c>
      <c r="BR84" s="18">
        <f t="shared" si="240"/>
        <v>-4.2534312177441631</v>
      </c>
      <c r="BS84" s="18">
        <f t="shared" si="240"/>
        <v>-1.8608100181981113</v>
      </c>
      <c r="BT84" s="18">
        <f t="shared" si="241"/>
        <v>-1.363576938318678</v>
      </c>
      <c r="BV84" s="18">
        <f t="shared" si="242"/>
        <v>-2.6649209679571073</v>
      </c>
      <c r="BW84" s="18">
        <f t="shared" si="243"/>
        <v>1.5586158477545409</v>
      </c>
      <c r="BX84" s="18">
        <f t="shared" si="244"/>
        <v>-0.49709397681276801</v>
      </c>
      <c r="BZ84" t="str">
        <f t="shared" si="261"/>
        <v>21 Science, research, engineering and technology professionals</v>
      </c>
      <c r="CA84" s="18">
        <f t="shared" si="245"/>
        <v>-0.62024746165352251</v>
      </c>
      <c r="CB84" s="18">
        <f t="shared" si="245"/>
        <v>7.0522356042431289</v>
      </c>
      <c r="CC84" s="18">
        <f t="shared" si="245"/>
        <v>-1.649034412973327</v>
      </c>
      <c r="CD84" s="18">
        <f t="shared" si="245"/>
        <v>-3.1740665781995192</v>
      </c>
      <c r="CE84" s="18">
        <f t="shared" si="246"/>
        <v>-2.0875623871306925</v>
      </c>
      <c r="CG84" s="18">
        <f t="shared" si="247"/>
        <v>-2.6683682605419201</v>
      </c>
      <c r="CH84" s="18">
        <f t="shared" si="248"/>
        <v>1.4109928773726521</v>
      </c>
      <c r="CI84" s="18">
        <f t="shared" si="249"/>
        <v>-0.69698172130560065</v>
      </c>
      <c r="CK84" t="str">
        <f t="shared" si="262"/>
        <v>21 Science, research, engineering and technology professionals</v>
      </c>
      <c r="CL84" s="18">
        <f t="shared" si="250"/>
        <v>6.6614836653486664</v>
      </c>
      <c r="CM84" s="18">
        <f t="shared" si="250"/>
        <v>-6.7633691656547867</v>
      </c>
      <c r="CN84" s="18">
        <f t="shared" si="250"/>
        <v>1.146573838302456</v>
      </c>
      <c r="CO84" s="18">
        <f t="shared" si="250"/>
        <v>-2.6119938547546684</v>
      </c>
      <c r="CP84" s="18">
        <f t="shared" si="251"/>
        <v>-1.7206388165389885</v>
      </c>
      <c r="CR84" s="18">
        <f t="shared" si="252"/>
        <v>-1.3749184962293604</v>
      </c>
      <c r="CS84" s="18">
        <f t="shared" si="253"/>
        <v>1.8419790686976523</v>
      </c>
      <c r="CT84" s="18">
        <f t="shared" si="254"/>
        <v>0.80266473535437477</v>
      </c>
    </row>
    <row r="85" spans="1:98" x14ac:dyDescent="0.2">
      <c r="A85" t="str">
        <f t="shared" si="209"/>
        <v>22 Health professionals</v>
      </c>
      <c r="B85" s="18">
        <f t="shared" si="210"/>
        <v>3.887088412767814</v>
      </c>
      <c r="C85" s="18">
        <f t="shared" si="210"/>
        <v>-3.0226950986236734</v>
      </c>
      <c r="D85" s="18">
        <f t="shared" si="210"/>
        <v>7.1037932573637663</v>
      </c>
      <c r="E85" s="18">
        <f t="shared" si="210"/>
        <v>3.1724938358544508</v>
      </c>
      <c r="F85" s="18">
        <f t="shared" si="211"/>
        <v>3.9820447648758917</v>
      </c>
      <c r="H85" s="18">
        <f t="shared" si="212"/>
        <v>4.4666263012308915</v>
      </c>
      <c r="I85" s="18">
        <f t="shared" si="213"/>
        <v>3.9933870965063623</v>
      </c>
      <c r="J85" s="18">
        <f t="shared" si="214"/>
        <v>6.9121794620433219</v>
      </c>
      <c r="L85" t="str">
        <f t="shared" si="255"/>
        <v>22 Health professionals</v>
      </c>
      <c r="M85" s="18">
        <f t="shared" si="215"/>
        <v>5.4968469195658454</v>
      </c>
      <c r="N85" s="18">
        <f t="shared" si="215"/>
        <v>-4.7433823300961357</v>
      </c>
      <c r="O85" s="18">
        <f t="shared" si="215"/>
        <v>6.7324671561639571</v>
      </c>
      <c r="P85" s="18">
        <f t="shared" si="215"/>
        <v>3.0849126869557653</v>
      </c>
      <c r="Q85" s="18">
        <f t="shared" si="216"/>
        <v>3.6980430925596997</v>
      </c>
      <c r="S85" s="18">
        <f t="shared" si="217"/>
        <v>4.2866990431468022</v>
      </c>
      <c r="T85" s="18">
        <f t="shared" si="218"/>
        <v>4.0882664537502666</v>
      </c>
      <c r="U85" s="18">
        <f t="shared" si="219"/>
        <v>6.8481422759753885</v>
      </c>
      <c r="W85" t="str">
        <f t="shared" si="256"/>
        <v>22 Health professionals</v>
      </c>
      <c r="X85" s="18">
        <f t="shared" si="220"/>
        <v>2.0142526481482292</v>
      </c>
      <c r="Y85" s="18">
        <f t="shared" si="220"/>
        <v>2.6415133566964899</v>
      </c>
      <c r="Z85" s="18">
        <f t="shared" si="220"/>
        <v>2.1065863501854576</v>
      </c>
      <c r="AA85" s="18">
        <f t="shared" si="220"/>
        <v>0.86302179604369478</v>
      </c>
      <c r="AB85" s="18">
        <f t="shared" si="221"/>
        <v>1.3606703266804132</v>
      </c>
      <c r="AD85" s="18">
        <f t="shared" si="222"/>
        <v>1.2758513091997603</v>
      </c>
      <c r="AE85" s="18">
        <f t="shared" si="223"/>
        <v>3.3688655546086688</v>
      </c>
      <c r="AF85" s="18">
        <f t="shared" si="224"/>
        <v>4.1986597690883976</v>
      </c>
      <c r="AH85" t="str">
        <f t="shared" si="257"/>
        <v>22 Health professionals</v>
      </c>
      <c r="AI85" s="18">
        <f t="shared" si="225"/>
        <v>-7.9154618860506236</v>
      </c>
      <c r="AJ85" s="18">
        <f t="shared" si="225"/>
        <v>-7.7491828351191945</v>
      </c>
      <c r="AK85" s="18">
        <f t="shared" si="225"/>
        <v>-9.8083742783704793</v>
      </c>
      <c r="AL85" s="18">
        <f t="shared" si="225"/>
        <v>-9.2429989746796615</v>
      </c>
      <c r="AM85" s="18">
        <f t="shared" si="226"/>
        <v>-9.32758844784356</v>
      </c>
      <c r="AO85" s="18">
        <f t="shared" si="227"/>
        <v>-9.4318501063569204</v>
      </c>
      <c r="AP85" s="18">
        <f t="shared" si="228"/>
        <v>1.1898024410177621</v>
      </c>
      <c r="AQ85" s="18">
        <f t="shared" si="229"/>
        <v>-5.6132636430796579</v>
      </c>
      <c r="AS85" t="str">
        <f t="shared" si="258"/>
        <v>22 Health professionals</v>
      </c>
      <c r="AT85" s="18">
        <f t="shared" si="230"/>
        <v>2.8022359723957724</v>
      </c>
      <c r="AU85" s="18">
        <f t="shared" si="230"/>
        <v>11.928476971853552</v>
      </c>
      <c r="AV85" s="18">
        <f t="shared" si="230"/>
        <v>1.6159823053969458</v>
      </c>
      <c r="AW85" s="18">
        <f t="shared" si="230"/>
        <v>1.4426912687984794</v>
      </c>
      <c r="AX85" s="18">
        <f t="shared" si="231"/>
        <v>2.1227250150243071</v>
      </c>
      <c r="AZ85" s="18">
        <f t="shared" si="232"/>
        <v>1.5004220869473173</v>
      </c>
      <c r="BA85" s="18">
        <f t="shared" si="233"/>
        <v>3.062702002930151</v>
      </c>
      <c r="BB85" s="18">
        <f t="shared" si="234"/>
        <v>4.0827749165027738</v>
      </c>
      <c r="BD85" t="str">
        <f t="shared" si="259"/>
        <v>22 Health professionals</v>
      </c>
      <c r="BE85" s="18">
        <f t="shared" si="235"/>
        <v>3.8156142578906316</v>
      </c>
      <c r="BF85" s="18">
        <f t="shared" si="235"/>
        <v>20.417886132781526</v>
      </c>
      <c r="BG85" s="18">
        <f t="shared" si="235"/>
        <v>0.73487877829581105</v>
      </c>
      <c r="BH85" s="18">
        <f t="shared" si="235"/>
        <v>1.6935842275307422</v>
      </c>
      <c r="BI85" s="18">
        <f t="shared" si="236"/>
        <v>2.4696771280758423</v>
      </c>
      <c r="BK85" s="18">
        <f t="shared" si="237"/>
        <v>1.3730062189285075</v>
      </c>
      <c r="BL85" s="18">
        <f t="shared" si="238"/>
        <v>3.1686600710537194</v>
      </c>
      <c r="BM85" s="18">
        <f t="shared" si="239"/>
        <v>4.0869016845445527</v>
      </c>
      <c r="BO85" t="str">
        <f t="shared" si="260"/>
        <v>22 Health professionals</v>
      </c>
      <c r="BP85" s="18">
        <f t="shared" si="240"/>
        <v>2.7746439471319606</v>
      </c>
      <c r="BQ85" s="18">
        <f t="shared" si="240"/>
        <v>20.694295269547091</v>
      </c>
      <c r="BR85" s="18">
        <f t="shared" si="240"/>
        <v>-3.8640865312158601</v>
      </c>
      <c r="BS85" s="18">
        <f t="shared" si="240"/>
        <v>-2.6689158395437729</v>
      </c>
      <c r="BT85" s="18">
        <f t="shared" si="241"/>
        <v>-1.7314800775896977</v>
      </c>
      <c r="BV85" s="18">
        <f t="shared" si="242"/>
        <v>-3.0689479552090337</v>
      </c>
      <c r="BW85" s="18">
        <f t="shared" si="243"/>
        <v>2.111985528944671</v>
      </c>
      <c r="BX85" s="18">
        <f t="shared" si="244"/>
        <v>-3.5174534710358252E-2</v>
      </c>
      <c r="BZ85" t="str">
        <f t="shared" si="261"/>
        <v>22 Health professionals</v>
      </c>
      <c r="CA85" s="18">
        <f t="shared" si="245"/>
        <v>3.5854351495964387</v>
      </c>
      <c r="CB85" s="18">
        <f t="shared" si="245"/>
        <v>-11.33410434829144</v>
      </c>
      <c r="CC85" s="18">
        <f t="shared" si="245"/>
        <v>-3.8257726462196051</v>
      </c>
      <c r="CD85" s="18">
        <f t="shared" si="245"/>
        <v>-5.8717392024482118</v>
      </c>
      <c r="CE85" s="18">
        <f t="shared" si="246"/>
        <v>-5.5905092777555847</v>
      </c>
      <c r="CG85" s="18">
        <f t="shared" si="247"/>
        <v>-5.194632757291151</v>
      </c>
      <c r="CH85" s="18">
        <f t="shared" si="248"/>
        <v>1.6378315237916441</v>
      </c>
      <c r="CI85" s="18">
        <f t="shared" si="249"/>
        <v>-2.1192930581700464</v>
      </c>
      <c r="CK85" t="str">
        <f t="shared" si="262"/>
        <v>22 Health professionals</v>
      </c>
      <c r="CL85" s="18">
        <f t="shared" si="250"/>
        <v>8.8166431815384083</v>
      </c>
      <c r="CM85" s="18">
        <f t="shared" si="250"/>
        <v>-1.0720289349088974</v>
      </c>
      <c r="CN85" s="18">
        <f t="shared" si="250"/>
        <v>1.199088869583087</v>
      </c>
      <c r="CO85" s="18">
        <f t="shared" si="250"/>
        <v>-1.6217314529792803</v>
      </c>
      <c r="CP85" s="18">
        <f t="shared" si="251"/>
        <v>-0.71420529529343524</v>
      </c>
      <c r="CR85" s="18">
        <f t="shared" si="252"/>
        <v>-0.69030441981833279</v>
      </c>
      <c r="CS85" s="18">
        <f t="shared" si="253"/>
        <v>2.2766682538728489</v>
      </c>
      <c r="CT85" s="18">
        <f t="shared" si="254"/>
        <v>1.7800696988440112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1.8252881447185398</v>
      </c>
      <c r="C86" s="18">
        <f t="shared" si="210"/>
        <v>-2.1867128602413799</v>
      </c>
      <c r="D86" s="18">
        <f t="shared" si="210"/>
        <v>3.7305077929852049</v>
      </c>
      <c r="E86" s="18">
        <f t="shared" si="210"/>
        <v>1.9397545523254012</v>
      </c>
      <c r="F86" s="18">
        <f t="shared" si="211"/>
        <v>2.2316541912112964</v>
      </c>
      <c r="H86" s="18">
        <f t="shared" si="212"/>
        <v>2.5332107090542566</v>
      </c>
      <c r="I86" s="18">
        <f t="shared" si="213"/>
        <v>3.4273182958472148</v>
      </c>
      <c r="J86" s="18">
        <f t="shared" si="214"/>
        <v>5.1143229773639609</v>
      </c>
      <c r="L86" t="str">
        <f t="shared" si="255"/>
        <v>23 Teaching and other educational professionals</v>
      </c>
      <c r="M86" s="18">
        <f t="shared" si="215"/>
        <v>2.9710316295637362</v>
      </c>
      <c r="N86" s="18">
        <f t="shared" si="215"/>
        <v>0.18891788133152954</v>
      </c>
      <c r="O86" s="18">
        <f t="shared" si="215"/>
        <v>3.7642726326361009</v>
      </c>
      <c r="P86" s="18">
        <f t="shared" si="215"/>
        <v>2.0149463120651356</v>
      </c>
      <c r="Q86" s="18">
        <f t="shared" si="216"/>
        <v>2.4427104536668631</v>
      </c>
      <c r="S86" s="18">
        <f t="shared" si="217"/>
        <v>2.594753478769718</v>
      </c>
      <c r="T86" s="18">
        <f t="shared" si="218"/>
        <v>3.5441736565985371</v>
      </c>
      <c r="U86" s="18">
        <f t="shared" si="219"/>
        <v>5.2506247105051695</v>
      </c>
      <c r="W86" t="str">
        <f t="shared" si="256"/>
        <v>23 Teaching and other educational professionals</v>
      </c>
      <c r="X86" s="18">
        <f t="shared" si="220"/>
        <v>-3.7601784428135776</v>
      </c>
      <c r="Y86" s="18">
        <f t="shared" si="220"/>
        <v>8.6522565886603111</v>
      </c>
      <c r="Z86" s="18">
        <f t="shared" si="220"/>
        <v>-3.9858692132482165</v>
      </c>
      <c r="AA86" s="18">
        <f t="shared" si="220"/>
        <v>-2.5079943961564988</v>
      </c>
      <c r="AB86" s="18">
        <f t="shared" si="221"/>
        <v>-2.3127720902811677</v>
      </c>
      <c r="AD86" s="18">
        <f t="shared" si="222"/>
        <v>-3.0031297356135411</v>
      </c>
      <c r="AE86" s="18">
        <f t="shared" si="223"/>
        <v>2.2629110216717319</v>
      </c>
      <c r="AF86" s="18">
        <f t="shared" si="224"/>
        <v>0.20890649319522669</v>
      </c>
      <c r="AH86" t="str">
        <f t="shared" si="257"/>
        <v>23 Teaching and other educational professionals</v>
      </c>
      <c r="AI86" s="18">
        <f t="shared" si="225"/>
        <v>-15.422028146114053</v>
      </c>
      <c r="AJ86" s="18">
        <f t="shared" si="225"/>
        <v>-10.7930383512997</v>
      </c>
      <c r="AK86" s="18">
        <f t="shared" si="225"/>
        <v>-10.738059343869455</v>
      </c>
      <c r="AL86" s="18">
        <f t="shared" si="225"/>
        <v>-0.73946912631289718</v>
      </c>
      <c r="AM86" s="18">
        <f t="shared" si="226"/>
        <v>-4.6175399781218873</v>
      </c>
      <c r="AO86" s="18">
        <f t="shared" si="227"/>
        <v>-4.1909566099950224</v>
      </c>
      <c r="AP86" s="18">
        <f t="shared" si="228"/>
        <v>1.0091418920853634</v>
      </c>
      <c r="AQ86" s="18">
        <f t="shared" si="229"/>
        <v>-2.4558487445874633</v>
      </c>
      <c r="AS86" t="str">
        <f t="shared" si="258"/>
        <v>23 Teaching and other educational professionals</v>
      </c>
      <c r="AT86" s="18">
        <f t="shared" si="230"/>
        <v>-2.4130998180739271</v>
      </c>
      <c r="AU86" s="18">
        <f t="shared" si="230"/>
        <v>4.5734360123220741</v>
      </c>
      <c r="AV86" s="18">
        <f t="shared" si="230"/>
        <v>-4.3470664077648884</v>
      </c>
      <c r="AW86" s="18">
        <f t="shared" si="230"/>
        <v>-1.1427373472723268</v>
      </c>
      <c r="AX86" s="18">
        <f t="shared" si="231"/>
        <v>-1.8110951943499765</v>
      </c>
      <c r="AZ86" s="18">
        <f t="shared" si="232"/>
        <v>-2.2225999105961014</v>
      </c>
      <c r="BA86" s="18">
        <f t="shared" si="233"/>
        <v>2.0465935330884699</v>
      </c>
      <c r="BB86" s="18">
        <f t="shared" si="234"/>
        <v>0.44531993242840073</v>
      </c>
      <c r="BD86" t="str">
        <f t="shared" si="259"/>
        <v>23 Teaching and other educational professionals</v>
      </c>
      <c r="BE86" s="18">
        <f t="shared" si="235"/>
        <v>-0.70152036782533678</v>
      </c>
      <c r="BF86" s="18">
        <f t="shared" si="235"/>
        <v>27.270794625773643</v>
      </c>
      <c r="BG86" s="18">
        <f t="shared" si="235"/>
        <v>-3.6866241323243343</v>
      </c>
      <c r="BH86" s="18">
        <f t="shared" si="235"/>
        <v>1.1556774350132359</v>
      </c>
      <c r="BI86" s="18">
        <f t="shared" si="236"/>
        <v>1.0570289058371429</v>
      </c>
      <c r="BK86" s="18">
        <f t="shared" si="237"/>
        <v>-0.48488624906203315</v>
      </c>
      <c r="BL86" s="18">
        <f t="shared" si="238"/>
        <v>2.0524750186927454</v>
      </c>
      <c r="BM86" s="18">
        <f t="shared" si="239"/>
        <v>1.6909255847913807</v>
      </c>
      <c r="BO86" t="str">
        <f t="shared" si="260"/>
        <v>23 Teaching and other educational professionals</v>
      </c>
      <c r="BP86" s="18">
        <f t="shared" si="240"/>
        <v>-1.5667148705263756</v>
      </c>
      <c r="BQ86" s="18">
        <f t="shared" si="240"/>
        <v>25.986451700727109</v>
      </c>
      <c r="BR86" s="18">
        <f t="shared" si="240"/>
        <v>-6.5661330572631798</v>
      </c>
      <c r="BS86" s="18">
        <f t="shared" si="240"/>
        <v>-2.57970633006539</v>
      </c>
      <c r="BT86" s="18">
        <f t="shared" si="241"/>
        <v>-2.2855621601487464</v>
      </c>
      <c r="BV86" s="18">
        <f t="shared" si="242"/>
        <v>-3.9270637664673536</v>
      </c>
      <c r="BW86" s="18">
        <f t="shared" si="243"/>
        <v>1.9648928178582326</v>
      </c>
      <c r="BX86" s="18">
        <f t="shared" si="244"/>
        <v>-0.79447303209748688</v>
      </c>
      <c r="BZ86" t="str">
        <f t="shared" si="261"/>
        <v>23 Teaching and other educational professionals</v>
      </c>
      <c r="CA86" s="18">
        <f t="shared" si="245"/>
        <v>0.57517178256438761</v>
      </c>
      <c r="CB86" s="18">
        <f t="shared" si="245"/>
        <v>1.1591566930702291</v>
      </c>
      <c r="CC86" s="18">
        <f t="shared" si="245"/>
        <v>-4.8180426483401151</v>
      </c>
      <c r="CD86" s="18">
        <f t="shared" si="245"/>
        <v>-4.4888806912133923</v>
      </c>
      <c r="CE86" s="18">
        <f t="shared" si="246"/>
        <v>-4.2486608662253511</v>
      </c>
      <c r="CG86" s="18">
        <f t="shared" si="247"/>
        <v>-4.5987276296607256</v>
      </c>
      <c r="CH86" s="18">
        <f t="shared" si="248"/>
        <v>1.6476098899192326</v>
      </c>
      <c r="CI86" s="18">
        <f t="shared" si="249"/>
        <v>-1.7161750855691382</v>
      </c>
      <c r="CK86" t="str">
        <f t="shared" si="262"/>
        <v>23 Teaching and other educational professionals</v>
      </c>
      <c r="CL86" s="18">
        <f t="shared" si="250"/>
        <v>5.8750673679706544</v>
      </c>
      <c r="CM86" s="18">
        <f t="shared" si="250"/>
        <v>4.1190082100277747</v>
      </c>
      <c r="CN86" s="18">
        <f t="shared" si="250"/>
        <v>-2.3348991069093716</v>
      </c>
      <c r="CO86" s="18">
        <f t="shared" si="250"/>
        <v>-2.7040708251722445</v>
      </c>
      <c r="CP86" s="18">
        <f t="shared" si="251"/>
        <v>-2.1753374250157886</v>
      </c>
      <c r="CR86" s="18">
        <f t="shared" si="252"/>
        <v>-2.5811688979405001</v>
      </c>
      <c r="CS86" s="18">
        <f t="shared" si="253"/>
        <v>1.9955489395591774</v>
      </c>
      <c r="CT86" s="18">
        <f t="shared" si="254"/>
        <v>0.13548224490840255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6.1275259575048313</v>
      </c>
      <c r="C87" s="18">
        <f t="shared" si="210"/>
        <v>-2.6014951368102168</v>
      </c>
      <c r="D87" s="18">
        <f t="shared" si="210"/>
        <v>8.0771251023283632</v>
      </c>
      <c r="E87" s="18">
        <f t="shared" si="210"/>
        <v>3.2788968735227408</v>
      </c>
      <c r="F87" s="18">
        <f t="shared" si="211"/>
        <v>4.3718952338342776</v>
      </c>
      <c r="H87" s="18">
        <f t="shared" si="212"/>
        <v>4.8541574770919693</v>
      </c>
      <c r="I87" s="18">
        <f t="shared" si="213"/>
        <v>4.2560727498762052</v>
      </c>
      <c r="J87" s="18">
        <f t="shared" si="214"/>
        <v>7.3675211597621137</v>
      </c>
      <c r="L87" t="str">
        <f t="shared" si="255"/>
        <v>24 Business, media and public service professionals</v>
      </c>
      <c r="M87" s="18">
        <f t="shared" si="215"/>
        <v>6.4415847420996375</v>
      </c>
      <c r="N87" s="18">
        <f t="shared" si="215"/>
        <v>0.57139047700895951</v>
      </c>
      <c r="O87" s="18">
        <f t="shared" si="215"/>
        <v>6.916848746903792</v>
      </c>
      <c r="P87" s="18">
        <f t="shared" si="215"/>
        <v>3.0435890276689914</v>
      </c>
      <c r="Q87" s="18">
        <f t="shared" si="216"/>
        <v>4.0805757055079717</v>
      </c>
      <c r="S87" s="18">
        <f t="shared" si="217"/>
        <v>4.3188284792417209</v>
      </c>
      <c r="T87" s="18">
        <f t="shared" si="218"/>
        <v>4.0612245680180736</v>
      </c>
      <c r="U87" s="18">
        <f t="shared" si="219"/>
        <v>6.8523533823886096</v>
      </c>
      <c r="W87" t="str">
        <f t="shared" si="256"/>
        <v>24 Business, media and public service professionals</v>
      </c>
      <c r="X87" s="18">
        <f t="shared" si="220"/>
        <v>3.6764721319046734</v>
      </c>
      <c r="Y87" s="18">
        <f t="shared" si="220"/>
        <v>12.568351884802009</v>
      </c>
      <c r="Z87" s="18">
        <f t="shared" si="220"/>
        <v>2.2765305743474462</v>
      </c>
      <c r="AA87" s="18">
        <f t="shared" si="220"/>
        <v>1.2451184540530402</v>
      </c>
      <c r="AB87" s="18">
        <f t="shared" si="221"/>
        <v>2.2415261004028242</v>
      </c>
      <c r="AD87" s="18">
        <f t="shared" si="222"/>
        <v>1.587761581329028</v>
      </c>
      <c r="AE87" s="18">
        <f t="shared" si="223"/>
        <v>3.2038792578939823</v>
      </c>
      <c r="AF87" s="18">
        <f t="shared" si="224"/>
        <v>4.2664798510921864</v>
      </c>
      <c r="AH87" t="str">
        <f t="shared" si="257"/>
        <v>24 Business, media and public service professionals</v>
      </c>
      <c r="AI87" s="18">
        <f t="shared" si="225"/>
        <v>-2.4525449936345978</v>
      </c>
      <c r="AJ87" s="18">
        <f t="shared" si="225"/>
        <v>12.590574339510185</v>
      </c>
      <c r="AK87" s="18">
        <f t="shared" si="225"/>
        <v>-0.8301428332987637</v>
      </c>
      <c r="AL87" s="18">
        <f t="shared" si="225"/>
        <v>0.63758057112646149</v>
      </c>
      <c r="AM87" s="18">
        <f t="shared" si="226"/>
        <v>0.88175913136092632</v>
      </c>
      <c r="AO87" s="18">
        <f t="shared" si="227"/>
        <v>0.145941571601238</v>
      </c>
      <c r="AP87" s="18">
        <f t="shared" si="228"/>
        <v>2.1055307093954534</v>
      </c>
      <c r="AQ87" s="18">
        <f t="shared" si="229"/>
        <v>2.2148442122908119</v>
      </c>
      <c r="AS87" t="str">
        <f t="shared" si="258"/>
        <v>24 Business, media and public service professionals</v>
      </c>
      <c r="AT87" s="18">
        <f t="shared" si="230"/>
        <v>3.1452058562270624</v>
      </c>
      <c r="AU87" s="18">
        <f t="shared" si="230"/>
        <v>12.84148082815506</v>
      </c>
      <c r="AV87" s="18">
        <f t="shared" si="230"/>
        <v>2.1218157933839299</v>
      </c>
      <c r="AW87" s="18">
        <f t="shared" si="230"/>
        <v>1.5638227684626971</v>
      </c>
      <c r="AX87" s="18">
        <f t="shared" si="231"/>
        <v>2.4096160661264854</v>
      </c>
      <c r="AZ87" s="18">
        <f t="shared" si="232"/>
        <v>1.7494808547221519</v>
      </c>
      <c r="BA87" s="18">
        <f t="shared" si="233"/>
        <v>3.0366667081638044</v>
      </c>
      <c r="BB87" s="18">
        <f t="shared" si="234"/>
        <v>4.2367748877832012</v>
      </c>
      <c r="BD87" t="str">
        <f t="shared" si="259"/>
        <v>24 Business, media and public service professionals</v>
      </c>
      <c r="BE87" s="18">
        <f t="shared" si="235"/>
        <v>3.9835938588928643</v>
      </c>
      <c r="BF87" s="18">
        <f t="shared" si="235"/>
        <v>25.874525472898213</v>
      </c>
      <c r="BG87" s="18">
        <f t="shared" si="235"/>
        <v>-0.86329201751598195</v>
      </c>
      <c r="BH87" s="18">
        <f t="shared" si="235"/>
        <v>1.0196101773657151</v>
      </c>
      <c r="BI87" s="18">
        <f t="shared" si="236"/>
        <v>1.8176220138084842</v>
      </c>
      <c r="BK87" s="18">
        <f t="shared" si="237"/>
        <v>0.38803573892900456</v>
      </c>
      <c r="BL87" s="18">
        <f t="shared" si="238"/>
        <v>2.2639465206038434</v>
      </c>
      <c r="BM87" s="18">
        <f t="shared" si="239"/>
        <v>2.5497545515460684</v>
      </c>
      <c r="BO87" t="str">
        <f t="shared" si="260"/>
        <v>24 Business, media and public service professionals</v>
      </c>
      <c r="BP87" s="18">
        <f t="shared" si="240"/>
        <v>0.90899670270010446</v>
      </c>
      <c r="BQ87" s="18">
        <f t="shared" si="240"/>
        <v>26.854166123852032</v>
      </c>
      <c r="BR87" s="18">
        <f t="shared" si="240"/>
        <v>-3.8367706746335273</v>
      </c>
      <c r="BS87" s="18">
        <f t="shared" si="240"/>
        <v>-2.1389900501130099</v>
      </c>
      <c r="BT87" s="18">
        <f t="shared" si="241"/>
        <v>-1.0814072946615405</v>
      </c>
      <c r="BV87" s="18">
        <f t="shared" si="242"/>
        <v>-2.7082215737895043</v>
      </c>
      <c r="BW87" s="18">
        <f t="shared" si="243"/>
        <v>1.8293587936914157</v>
      </c>
      <c r="BX87" s="18">
        <f t="shared" si="244"/>
        <v>-0.16918474920838422</v>
      </c>
      <c r="BZ87" t="str">
        <f t="shared" si="261"/>
        <v>24 Business, media and public service professionals</v>
      </c>
      <c r="CA87" s="18">
        <f t="shared" si="245"/>
        <v>1.6779062297409331</v>
      </c>
      <c r="CB87" s="18">
        <f t="shared" si="245"/>
        <v>7.1166573592009952</v>
      </c>
      <c r="CC87" s="18">
        <f t="shared" si="245"/>
        <v>-2.0332446431870377</v>
      </c>
      <c r="CD87" s="18">
        <f t="shared" si="245"/>
        <v>-4.0841575037309674</v>
      </c>
      <c r="CE87" s="18">
        <f t="shared" si="246"/>
        <v>-2.7791014156406946</v>
      </c>
      <c r="CG87" s="18">
        <f t="shared" si="247"/>
        <v>-3.4053354225965893</v>
      </c>
      <c r="CH87" s="18">
        <f t="shared" si="248"/>
        <v>1.7277372111767608</v>
      </c>
      <c r="CI87" s="18">
        <f t="shared" si="249"/>
        <v>-0.79117876550555133</v>
      </c>
      <c r="CK87" t="str">
        <f t="shared" si="262"/>
        <v>24 Business, media and public service professionals</v>
      </c>
      <c r="CL87" s="18">
        <f t="shared" si="250"/>
        <v>7.1174647276220249</v>
      </c>
      <c r="CM87" s="18">
        <f t="shared" si="250"/>
        <v>-6.895524533516717</v>
      </c>
      <c r="CN87" s="18">
        <f t="shared" si="250"/>
        <v>-1.4243293903362875</v>
      </c>
      <c r="CO87" s="18">
        <f t="shared" si="250"/>
        <v>-3.2460089497720168</v>
      </c>
      <c r="CP87" s="18">
        <f t="shared" si="251"/>
        <v>-2.9139663078361688</v>
      </c>
      <c r="CR87" s="18">
        <f t="shared" si="252"/>
        <v>-2.6425540051766561</v>
      </c>
      <c r="CS87" s="18">
        <f t="shared" si="253"/>
        <v>1.8727874965857927</v>
      </c>
      <c r="CT87" s="18">
        <f t="shared" si="254"/>
        <v>-6.6437634705374116E-2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6.3295113481343313</v>
      </c>
      <c r="C88" s="18">
        <f t="shared" si="210"/>
        <v>-0.97950069083174718</v>
      </c>
      <c r="D88" s="18">
        <f t="shared" si="210"/>
        <v>5.486117981631633</v>
      </c>
      <c r="E88" s="18">
        <f t="shared" si="210"/>
        <v>4.1616663652161101</v>
      </c>
      <c r="F88" s="18">
        <f t="shared" si="211"/>
        <v>4.243456510518695</v>
      </c>
      <c r="H88" s="18">
        <f t="shared" si="212"/>
        <v>4.6012921379812832</v>
      </c>
      <c r="I88" s="18">
        <f t="shared" si="213"/>
        <v>3.8539803260112082</v>
      </c>
      <c r="J88" s="18">
        <f t="shared" si="214"/>
        <v>6.9167254592591432</v>
      </c>
      <c r="L88" t="str">
        <f t="shared" si="255"/>
        <v>31 Science, engineering and technology associate professionals</v>
      </c>
      <c r="M88" s="18">
        <f t="shared" si="215"/>
        <v>5.0266649191365254</v>
      </c>
      <c r="N88" s="18">
        <f t="shared" si="215"/>
        <v>-1.5269645038403667</v>
      </c>
      <c r="O88" s="18">
        <f t="shared" si="215"/>
        <v>3.6397931376912052</v>
      </c>
      <c r="P88" s="18">
        <f t="shared" si="215"/>
        <v>3.029883001134559</v>
      </c>
      <c r="Q88" s="18">
        <f t="shared" si="216"/>
        <v>2.928674483368221</v>
      </c>
      <c r="S88" s="18">
        <f t="shared" si="217"/>
        <v>3.2327865264148992</v>
      </c>
      <c r="T88" s="18">
        <f t="shared" si="218"/>
        <v>3.3296140940214158</v>
      </c>
      <c r="U88" s="18">
        <f t="shared" si="219"/>
        <v>5.542734661836124</v>
      </c>
      <c r="W88" t="str">
        <f t="shared" si="256"/>
        <v>31 Science, engineering and technology associate professionals</v>
      </c>
      <c r="X88" s="18">
        <f t="shared" si="220"/>
        <v>4.8587743006712536</v>
      </c>
      <c r="Y88" s="18">
        <f t="shared" si="220"/>
        <v>6.151873042333289</v>
      </c>
      <c r="Z88" s="18">
        <f t="shared" si="220"/>
        <v>-0.7879096246796502</v>
      </c>
      <c r="AA88" s="18">
        <f t="shared" si="220"/>
        <v>1.4809473053391198</v>
      </c>
      <c r="AB88" s="18">
        <f t="shared" si="221"/>
        <v>1.0502138202781452</v>
      </c>
      <c r="AD88" s="18">
        <f t="shared" si="222"/>
        <v>0.71895438438229764</v>
      </c>
      <c r="AE88" s="18">
        <f t="shared" si="223"/>
        <v>2.5682815325506425</v>
      </c>
      <c r="AF88" s="18">
        <f t="shared" si="224"/>
        <v>3.0802776766768902</v>
      </c>
      <c r="AH88" t="str">
        <f t="shared" si="257"/>
        <v>31 Science, engineering and technology associate professionals</v>
      </c>
      <c r="AI88" s="18">
        <f t="shared" si="225"/>
        <v>5.7196544719213094</v>
      </c>
      <c r="AJ88" s="18">
        <f t="shared" si="225"/>
        <v>7.1460238073597582</v>
      </c>
      <c r="AK88" s="18">
        <f t="shared" si="225"/>
        <v>1.1232751564161703</v>
      </c>
      <c r="AL88" s="18">
        <f t="shared" si="225"/>
        <v>3.0164520581938747</v>
      </c>
      <c r="AM88" s="18">
        <f t="shared" si="226"/>
        <v>2.6729637853534216</v>
      </c>
      <c r="AO88" s="18">
        <f t="shared" si="227"/>
        <v>2.3814873869190345</v>
      </c>
      <c r="AP88" s="18">
        <f t="shared" si="228"/>
        <v>2.9637776734155574</v>
      </c>
      <c r="AQ88" s="18">
        <f t="shared" si="229"/>
        <v>4.6350918768056193</v>
      </c>
      <c r="AS88" t="str">
        <f t="shared" si="258"/>
        <v>31 Science, engineering and technology associate professionals</v>
      </c>
      <c r="AT88" s="18">
        <f t="shared" si="230"/>
        <v>2.6161291689496657</v>
      </c>
      <c r="AU88" s="18">
        <f t="shared" si="230"/>
        <v>3.4220263942494888</v>
      </c>
      <c r="AV88" s="18">
        <f t="shared" si="230"/>
        <v>-2.9940346851232813</v>
      </c>
      <c r="AW88" s="18">
        <f t="shared" si="230"/>
        <v>0.57922118944750967</v>
      </c>
      <c r="AX88" s="18">
        <f t="shared" si="231"/>
        <v>-0.37794502369875582</v>
      </c>
      <c r="AZ88" s="18">
        <f t="shared" si="232"/>
        <v>-0.62625440873088634</v>
      </c>
      <c r="BA88" s="18">
        <f t="shared" si="233"/>
        <v>1.9953896351982747</v>
      </c>
      <c r="BB88" s="18">
        <f t="shared" si="234"/>
        <v>1.5259018284240922</v>
      </c>
      <c r="BD88" t="str">
        <f t="shared" si="259"/>
        <v>31 Science, engineering and technology associate professionals</v>
      </c>
      <c r="BE88" s="18">
        <f t="shared" si="235"/>
        <v>1.9122945727978014</v>
      </c>
      <c r="BF88" s="18">
        <f t="shared" si="235"/>
        <v>22.456642316175124</v>
      </c>
      <c r="BG88" s="18">
        <f t="shared" si="235"/>
        <v>-6.754061156791991</v>
      </c>
      <c r="BH88" s="18">
        <f t="shared" si="235"/>
        <v>-0.82524391277998266</v>
      </c>
      <c r="BI88" s="18">
        <f t="shared" si="236"/>
        <v>-1.4267758612196202</v>
      </c>
      <c r="BK88" s="18">
        <f t="shared" si="237"/>
        <v>-2.8422603087056353</v>
      </c>
      <c r="BL88" s="18">
        <f t="shared" si="238"/>
        <v>1.4991402892122974</v>
      </c>
      <c r="BM88" s="18">
        <f t="shared" si="239"/>
        <v>-0.70768292536004251</v>
      </c>
      <c r="BO88" t="str">
        <f t="shared" si="260"/>
        <v>31 Science, engineering and technology associate professionals</v>
      </c>
      <c r="BP88" s="18">
        <f t="shared" si="240"/>
        <v>2.1020148816894402</v>
      </c>
      <c r="BQ88" s="18">
        <f t="shared" si="240"/>
        <v>21.088658443893273</v>
      </c>
      <c r="BR88" s="18">
        <f t="shared" si="240"/>
        <v>-6.6273473474857241</v>
      </c>
      <c r="BS88" s="18">
        <f t="shared" si="240"/>
        <v>-1.1824370658484407</v>
      </c>
      <c r="BT88" s="18">
        <f t="shared" si="241"/>
        <v>-1.6761311357669784</v>
      </c>
      <c r="BV88" s="18">
        <f t="shared" si="242"/>
        <v>-3.0318020041299354</v>
      </c>
      <c r="BW88" s="18">
        <f t="shared" si="243"/>
        <v>1.5510414931932726</v>
      </c>
      <c r="BX88" s="18">
        <f t="shared" si="244"/>
        <v>-0.77507117282263893</v>
      </c>
      <c r="BZ88" t="str">
        <f t="shared" si="261"/>
        <v>31 Science, engineering and technology associate professionals</v>
      </c>
      <c r="CA88" s="18">
        <f t="shared" si="245"/>
        <v>1.306738457666512</v>
      </c>
      <c r="CB88" s="18">
        <f t="shared" si="245"/>
        <v>12.279101809972627</v>
      </c>
      <c r="CC88" s="18">
        <f t="shared" si="245"/>
        <v>-4.1172440047569143</v>
      </c>
      <c r="CD88" s="18">
        <f t="shared" si="245"/>
        <v>-1.8856039415213521</v>
      </c>
      <c r="CE88" s="18">
        <f t="shared" si="246"/>
        <v>-1.7640269314445733</v>
      </c>
      <c r="CG88" s="18">
        <f t="shared" si="247"/>
        <v>-2.6351962506283799</v>
      </c>
      <c r="CH88" s="18">
        <f t="shared" si="248"/>
        <v>1.5549643601948215</v>
      </c>
      <c r="CI88" s="18">
        <f t="shared" si="249"/>
        <v>-0.48009146847985962</v>
      </c>
      <c r="CK88" t="str">
        <f t="shared" si="262"/>
        <v>31 Science, engineering and technology associate professionals</v>
      </c>
      <c r="CL88" s="18">
        <f t="shared" si="250"/>
        <v>8.3930685956834736</v>
      </c>
      <c r="CM88" s="18">
        <f t="shared" si="250"/>
        <v>2.6126646605729054</v>
      </c>
      <c r="CN88" s="18">
        <f t="shared" si="250"/>
        <v>-1.9644166972970556</v>
      </c>
      <c r="CO88" s="18">
        <f t="shared" si="250"/>
        <v>-1.1593139856198809</v>
      </c>
      <c r="CP88" s="18">
        <f t="shared" si="251"/>
        <v>-1.1805749846120372</v>
      </c>
      <c r="CR88" s="18">
        <f t="shared" si="252"/>
        <v>-1.428413530534467</v>
      </c>
      <c r="CS88" s="18">
        <f t="shared" si="253"/>
        <v>1.9898136167384228</v>
      </c>
      <c r="CT88" s="18">
        <f t="shared" si="254"/>
        <v>0.9346049980970994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5.8824382585039192</v>
      </c>
      <c r="C89" s="18">
        <f t="shared" si="210"/>
        <v>-20.8414825386551</v>
      </c>
      <c r="D89" s="18">
        <f t="shared" si="210"/>
        <v>8.5661069992952967</v>
      </c>
      <c r="E89" s="18">
        <f t="shared" si="210"/>
        <v>4.7185377467286793</v>
      </c>
      <c r="F89" s="18">
        <f t="shared" si="211"/>
        <v>4.0699370439526872</v>
      </c>
      <c r="H89" s="18">
        <f t="shared" si="212"/>
        <v>5.9856663171706348</v>
      </c>
      <c r="I89" s="18">
        <f t="shared" si="213"/>
        <v>5.0475430995694515</v>
      </c>
      <c r="J89" s="18">
        <f t="shared" si="214"/>
        <v>8.6788778125643127</v>
      </c>
      <c r="L89" t="str">
        <f t="shared" si="255"/>
        <v>32 Health and social care associate professionals</v>
      </c>
      <c r="M89" s="18">
        <f t="shared" si="215"/>
        <v>6.0566084744127613</v>
      </c>
      <c r="N89" s="18">
        <f t="shared" si="215"/>
        <v>-7.9362358071992549</v>
      </c>
      <c r="O89" s="18">
        <f t="shared" si="215"/>
        <v>7.5460491710344746</v>
      </c>
      <c r="P89" s="18">
        <f t="shared" si="215"/>
        <v>4.2975012271906587</v>
      </c>
      <c r="Q89" s="18">
        <f t="shared" si="216"/>
        <v>4.4840514236200057</v>
      </c>
      <c r="S89" s="18">
        <f t="shared" si="217"/>
        <v>5.3692986499964013</v>
      </c>
      <c r="T89" s="18">
        <f t="shared" si="218"/>
        <v>4.7089757863836512</v>
      </c>
      <c r="U89" s="18">
        <f t="shared" si="219"/>
        <v>8.0302026436298348</v>
      </c>
      <c r="W89" t="str">
        <f t="shared" si="256"/>
        <v>32 Health and social care associate professionals</v>
      </c>
      <c r="X89" s="18">
        <f t="shared" si="220"/>
        <v>2.3346332281344084</v>
      </c>
      <c r="Y89" s="18">
        <f t="shared" si="220"/>
        <v>-0.57226808739015977</v>
      </c>
      <c r="Z89" s="18">
        <f t="shared" si="220"/>
        <v>2.5431870245327559</v>
      </c>
      <c r="AA89" s="18">
        <f t="shared" si="220"/>
        <v>1.5618348657027825</v>
      </c>
      <c r="AB89" s="18">
        <f t="shared" si="221"/>
        <v>1.7323755450187495</v>
      </c>
      <c r="AD89" s="18">
        <f t="shared" si="222"/>
        <v>1.8879042693451531</v>
      </c>
      <c r="AE89" s="18">
        <f t="shared" si="223"/>
        <v>3.795701194039558</v>
      </c>
      <c r="AF89" s="18">
        <f t="shared" si="224"/>
        <v>4.9781626551657299</v>
      </c>
      <c r="AH89" t="str">
        <f t="shared" si="257"/>
        <v>32 Health and social care associate professionals</v>
      </c>
      <c r="AI89" s="18">
        <f t="shared" si="225"/>
        <v>-5.435973872801247</v>
      </c>
      <c r="AJ89" s="18">
        <f t="shared" si="225"/>
        <v>-4.6372002128509893</v>
      </c>
      <c r="AK89" s="18">
        <f t="shared" si="225"/>
        <v>-4.8539103676237705</v>
      </c>
      <c r="AL89" s="18">
        <f t="shared" si="225"/>
        <v>-4.4543787283120473</v>
      </c>
      <c r="AM89" s="18">
        <f t="shared" si="226"/>
        <v>-4.5908338936238362</v>
      </c>
      <c r="AO89" s="18">
        <f t="shared" si="227"/>
        <v>-4.5877420042408579</v>
      </c>
      <c r="AP89" s="18">
        <f t="shared" si="228"/>
        <v>1.8240195603070886</v>
      </c>
      <c r="AQ89" s="18">
        <f t="shared" si="229"/>
        <v>-1.4288486034715886</v>
      </c>
      <c r="AS89" t="str">
        <f t="shared" si="258"/>
        <v>32 Health and social care associate professionals</v>
      </c>
      <c r="AT89" s="18">
        <f t="shared" si="230"/>
        <v>2.3266660340002465</v>
      </c>
      <c r="AU89" s="18">
        <f t="shared" si="230"/>
        <v>5.8760689226831309</v>
      </c>
      <c r="AV89" s="18">
        <f t="shared" si="230"/>
        <v>0.19090161701942332</v>
      </c>
      <c r="AW89" s="18">
        <f t="shared" si="230"/>
        <v>1.2167177137422991</v>
      </c>
      <c r="AX89" s="18">
        <f t="shared" si="231"/>
        <v>1.179227233088076</v>
      </c>
      <c r="AZ89" s="18">
        <f t="shared" si="232"/>
        <v>0.87361730079966726</v>
      </c>
      <c r="BA89" s="18">
        <f t="shared" si="233"/>
        <v>3.2222297879501038</v>
      </c>
      <c r="BB89" s="18">
        <f t="shared" si="234"/>
        <v>3.7954047329193719</v>
      </c>
      <c r="BD89" t="str">
        <f t="shared" si="259"/>
        <v>32 Health and social care associate professionals</v>
      </c>
      <c r="BE89" s="18">
        <f t="shared" si="235"/>
        <v>3.2374381703363264</v>
      </c>
      <c r="BF89" s="18">
        <f t="shared" si="235"/>
        <v>17.998521443621172</v>
      </c>
      <c r="BG89" s="18">
        <f t="shared" si="235"/>
        <v>-2.6739077634840847E-3</v>
      </c>
      <c r="BH89" s="18">
        <f t="shared" si="235"/>
        <v>2.3351313282143016</v>
      </c>
      <c r="BI89" s="18">
        <f t="shared" si="236"/>
        <v>2.5071421748296574</v>
      </c>
      <c r="BK89" s="18">
        <f t="shared" si="237"/>
        <v>1.5498524130360458</v>
      </c>
      <c r="BL89" s="18">
        <f t="shared" si="238"/>
        <v>3.2619251685968464</v>
      </c>
      <c r="BM89" s="18">
        <f t="shared" si="239"/>
        <v>4.2906658187634505</v>
      </c>
      <c r="BO89" t="str">
        <f t="shared" si="260"/>
        <v>32 Health and social care associate professionals</v>
      </c>
      <c r="BP89" s="18">
        <f t="shared" si="240"/>
        <v>1.0230696912598258</v>
      </c>
      <c r="BQ89" s="18">
        <f t="shared" si="240"/>
        <v>20.122554061177865</v>
      </c>
      <c r="BR89" s="18">
        <f t="shared" si="240"/>
        <v>-4.7145229750505058</v>
      </c>
      <c r="BS89" s="18">
        <f t="shared" si="240"/>
        <v>-2.4716725916461013</v>
      </c>
      <c r="BT89" s="18">
        <f t="shared" si="241"/>
        <v>-1.9090100226221041</v>
      </c>
      <c r="BV89" s="18">
        <f t="shared" si="242"/>
        <v>-3.2250947062881563</v>
      </c>
      <c r="BW89" s="18">
        <f t="shared" si="243"/>
        <v>2.2309297732251654</v>
      </c>
      <c r="BX89" s="18">
        <f t="shared" si="244"/>
        <v>2.5747277692445003E-2</v>
      </c>
      <c r="BZ89" t="str">
        <f t="shared" si="261"/>
        <v>32 Health and social care associate professionals</v>
      </c>
      <c r="CA89" s="18">
        <f t="shared" si="245"/>
        <v>-3.1040492525220897</v>
      </c>
      <c r="CB89" s="18">
        <f t="shared" si="245"/>
        <v>-12.227371882770521</v>
      </c>
      <c r="CC89" s="18">
        <f t="shared" si="245"/>
        <v>-6.4949582849818448</v>
      </c>
      <c r="CD89" s="18">
        <f t="shared" si="245"/>
        <v>-6.0584857405934773</v>
      </c>
      <c r="CE89" s="18">
        <f t="shared" si="246"/>
        <v>-6.5924753971919987</v>
      </c>
      <c r="CG89" s="18">
        <f t="shared" si="247"/>
        <v>-6.2042024994431122</v>
      </c>
      <c r="CH89" s="18">
        <f t="shared" si="248"/>
        <v>1.5103779897752467</v>
      </c>
      <c r="CI89" s="18">
        <f t="shared" si="249"/>
        <v>-2.9846504341253577</v>
      </c>
      <c r="CK89" t="str">
        <f t="shared" si="262"/>
        <v>32 Health and social care associate professionals</v>
      </c>
      <c r="CL89" s="18">
        <f t="shared" si="250"/>
        <v>3.8488987846245104</v>
      </c>
      <c r="CM89" s="18">
        <f t="shared" si="250"/>
        <v>-6.7730139279731265</v>
      </c>
      <c r="CN89" s="18">
        <f t="shared" si="250"/>
        <v>-0.64131415511399226</v>
      </c>
      <c r="CO89" s="18">
        <f t="shared" si="250"/>
        <v>-1.4163249384571142</v>
      </c>
      <c r="CP89" s="18">
        <f t="shared" si="251"/>
        <v>-1.5192596422980875</v>
      </c>
      <c r="CR89" s="18">
        <f t="shared" si="252"/>
        <v>-1.1586620371900835</v>
      </c>
      <c r="CS89" s="18">
        <f t="shared" si="253"/>
        <v>2.2937511979778114</v>
      </c>
      <c r="CT89" s="18">
        <f t="shared" si="254"/>
        <v>1.4705839948078836</v>
      </c>
    </row>
    <row r="90" spans="1:98" x14ac:dyDescent="0.2">
      <c r="A90" t="str">
        <f t="shared" si="209"/>
        <v>33 Protective service occupations</v>
      </c>
      <c r="B90" s="18">
        <f t="shared" si="210"/>
        <v>0.24141300397706456</v>
      </c>
      <c r="C90" s="18">
        <f t="shared" si="210"/>
        <v>-9.5631683654549438</v>
      </c>
      <c r="D90" s="18">
        <f t="shared" si="210"/>
        <v>11.8871529393068</v>
      </c>
      <c r="E90" s="18">
        <f t="shared" si="210"/>
        <v>4.9113148509230209</v>
      </c>
      <c r="F90" s="18">
        <f t="shared" si="211"/>
        <v>6.0545632136640215</v>
      </c>
      <c r="H90" s="18">
        <f t="shared" si="212"/>
        <v>7.1868795231610383</v>
      </c>
      <c r="I90" s="18">
        <f t="shared" si="213"/>
        <v>3.9513387478116391</v>
      </c>
      <c r="J90" s="18">
        <f t="shared" si="214"/>
        <v>8.9561182848503673</v>
      </c>
      <c r="L90" t="str">
        <f t="shared" si="255"/>
        <v>33 Protective service occupations</v>
      </c>
      <c r="M90" s="18">
        <f t="shared" si="215"/>
        <v>3.2879309645250432</v>
      </c>
      <c r="N90" s="18">
        <f t="shared" si="215"/>
        <v>-7.0396456664327474</v>
      </c>
      <c r="O90" s="18">
        <f t="shared" si="215"/>
        <v>11.571676008705811</v>
      </c>
      <c r="P90" s="18">
        <f t="shared" si="215"/>
        <v>4.3401811325469275</v>
      </c>
      <c r="Q90" s="18">
        <f t="shared" si="216"/>
        <v>5.7819244398694014</v>
      </c>
      <c r="S90" s="18">
        <f t="shared" si="217"/>
        <v>6.6970412770354093</v>
      </c>
      <c r="T90" s="18">
        <f t="shared" si="218"/>
        <v>3.7008341481295837</v>
      </c>
      <c r="U90" s="18">
        <f t="shared" si="219"/>
        <v>8.434157822992173</v>
      </c>
      <c r="W90" t="str">
        <f t="shared" si="256"/>
        <v>33 Protective service occupations</v>
      </c>
      <c r="X90" s="18">
        <f t="shared" si="220"/>
        <v>5.6051646549795109</v>
      </c>
      <c r="Y90" s="18">
        <f t="shared" si="220"/>
        <v>8.6303863939434677</v>
      </c>
      <c r="Z90" s="18">
        <f t="shared" si="220"/>
        <v>7.2425019408811853</v>
      </c>
      <c r="AA90" s="18">
        <f t="shared" si="220"/>
        <v>4.0633002847918265</v>
      </c>
      <c r="AB90" s="18">
        <f t="shared" si="221"/>
        <v>5.3289179405154874</v>
      </c>
      <c r="AD90" s="18">
        <f t="shared" si="222"/>
        <v>5.1124218332313065</v>
      </c>
      <c r="AE90" s="18">
        <f t="shared" si="223"/>
        <v>3.5536788712295264</v>
      </c>
      <c r="AF90" s="18">
        <f t="shared" si="224"/>
        <v>7.1077379229121274</v>
      </c>
      <c r="AH90" t="str">
        <f t="shared" si="257"/>
        <v>33 Protective service occupations</v>
      </c>
      <c r="AI90" s="18">
        <f t="shared" si="225"/>
        <v>3.8659998717827548</v>
      </c>
      <c r="AJ90" s="18">
        <f t="shared" si="225"/>
        <v>11.44630450214863</v>
      </c>
      <c r="AK90" s="18">
        <f t="shared" si="225"/>
        <v>7.522412647944221</v>
      </c>
      <c r="AL90" s="18">
        <f t="shared" si="225"/>
        <v>4.2707125528858692</v>
      </c>
      <c r="AM90" s="18">
        <f t="shared" si="226"/>
        <v>5.7149735837965787</v>
      </c>
      <c r="AO90" s="18">
        <f t="shared" si="227"/>
        <v>5.3435366192752021</v>
      </c>
      <c r="AP90" s="18">
        <f t="shared" si="228"/>
        <v>3.3230488259753388</v>
      </c>
      <c r="AQ90" s="18">
        <f t="shared" si="229"/>
        <v>7.146446132736517</v>
      </c>
      <c r="AS90" t="str">
        <f t="shared" si="258"/>
        <v>33 Protective service occupations</v>
      </c>
      <c r="AT90" s="18">
        <f t="shared" si="230"/>
        <v>0.56135057304471658</v>
      </c>
      <c r="AU90" s="18">
        <f t="shared" si="230"/>
        <v>5.4221910017371755</v>
      </c>
      <c r="AV90" s="18">
        <f t="shared" si="230"/>
        <v>4.1910641388887893</v>
      </c>
      <c r="AW90" s="18">
        <f t="shared" si="230"/>
        <v>2.7413464537305199</v>
      </c>
      <c r="AX90" s="18">
        <f t="shared" si="231"/>
        <v>3.358466809903482</v>
      </c>
      <c r="AZ90" s="18">
        <f t="shared" si="232"/>
        <v>3.2223304400145869</v>
      </c>
      <c r="BA90" s="18">
        <f t="shared" si="233"/>
        <v>2.5257134739846254</v>
      </c>
      <c r="BB90" s="18">
        <f t="shared" si="234"/>
        <v>4.9459670491358354</v>
      </c>
      <c r="BD90" t="str">
        <f t="shared" si="259"/>
        <v>33 Protective service occupations</v>
      </c>
      <c r="BE90" s="18">
        <f t="shared" si="235"/>
        <v>1.2120427069269857</v>
      </c>
      <c r="BF90" s="18">
        <f t="shared" si="235"/>
        <v>10.687419407742693</v>
      </c>
      <c r="BG90" s="18">
        <f t="shared" si="235"/>
        <v>0.80282629701278196</v>
      </c>
      <c r="BH90" s="18">
        <f t="shared" si="235"/>
        <v>-0.15749834450092814</v>
      </c>
      <c r="BI90" s="18">
        <f t="shared" si="236"/>
        <v>0.78908947116751449</v>
      </c>
      <c r="BK90" s="18">
        <f t="shared" si="237"/>
        <v>0.16158900944893695</v>
      </c>
      <c r="BL90" s="18">
        <f t="shared" si="238"/>
        <v>1.5018386328064182</v>
      </c>
      <c r="BM90" s="18">
        <f t="shared" si="239"/>
        <v>1.6332869023435226</v>
      </c>
      <c r="BO90" t="str">
        <f t="shared" si="260"/>
        <v>33 Protective service occupations</v>
      </c>
      <c r="BP90" s="18">
        <f t="shared" si="240"/>
        <v>0.71588506674706842</v>
      </c>
      <c r="BQ90" s="18">
        <f t="shared" si="240"/>
        <v>10.978647073905368</v>
      </c>
      <c r="BR90" s="18">
        <f t="shared" si="240"/>
        <v>-0.3846250543137697</v>
      </c>
      <c r="BS90" s="18">
        <f t="shared" si="240"/>
        <v>-2.5597046022035719</v>
      </c>
      <c r="BT90" s="18">
        <f t="shared" si="241"/>
        <v>-1.0841070416278353</v>
      </c>
      <c r="BV90" s="18">
        <f t="shared" si="242"/>
        <v>-1.840006888183332</v>
      </c>
      <c r="BW90" s="18">
        <f t="shared" si="243"/>
        <v>1.5699397400303461</v>
      </c>
      <c r="BX90" s="18">
        <f t="shared" si="244"/>
        <v>0.13263334693538464</v>
      </c>
      <c r="BZ90" t="str">
        <f t="shared" si="261"/>
        <v>33 Protective service occupations</v>
      </c>
      <c r="CA90" s="18">
        <f t="shared" si="245"/>
        <v>-0.22919276001149846</v>
      </c>
      <c r="CB90" s="18">
        <f t="shared" si="245"/>
        <v>0.30705807382647166</v>
      </c>
      <c r="CC90" s="18">
        <f t="shared" si="245"/>
        <v>1.8622581151751305</v>
      </c>
      <c r="CD90" s="18">
        <f t="shared" si="245"/>
        <v>-3.9408183988231649</v>
      </c>
      <c r="CE90" s="18">
        <f t="shared" si="246"/>
        <v>-1.8988325266109607</v>
      </c>
      <c r="CG90" s="18">
        <f t="shared" si="247"/>
        <v>-2.0441551515432699</v>
      </c>
      <c r="CH90" s="18">
        <f t="shared" si="248"/>
        <v>1.8287828822413532</v>
      </c>
      <c r="CI90" s="18">
        <f t="shared" si="249"/>
        <v>0.30007596247372259</v>
      </c>
      <c r="CK90" t="str">
        <f t="shared" si="262"/>
        <v>33 Protective service occupations</v>
      </c>
      <c r="CL90" s="18">
        <f t="shared" si="250"/>
        <v>-0.73608474932450596</v>
      </c>
      <c r="CM90" s="18">
        <f t="shared" si="250"/>
        <v>-12.069489500376474</v>
      </c>
      <c r="CN90" s="18">
        <f t="shared" si="250"/>
        <v>3.2909768309979714</v>
      </c>
      <c r="CO90" s="18">
        <f t="shared" si="250"/>
        <v>-0.94330570135388037</v>
      </c>
      <c r="CP90" s="18">
        <f t="shared" si="251"/>
        <v>-0.38365249057388251</v>
      </c>
      <c r="CR90" s="18">
        <f t="shared" si="252"/>
        <v>0.44847521976378868</v>
      </c>
      <c r="CS90" s="18">
        <f t="shared" si="253"/>
        <v>1.514794070569625</v>
      </c>
      <c r="CT90" s="18">
        <f t="shared" si="254"/>
        <v>1.8804144328063321</v>
      </c>
    </row>
    <row r="91" spans="1:98" x14ac:dyDescent="0.2">
      <c r="A91" t="str">
        <f t="shared" si="209"/>
        <v>34 Culture, media and sports occupations</v>
      </c>
      <c r="B91" s="18">
        <f t="shared" si="210"/>
        <v>16.733583881281323</v>
      </c>
      <c r="C91" s="18">
        <f t="shared" si="210"/>
        <v>-4.6166453481631953</v>
      </c>
      <c r="D91" s="18">
        <f t="shared" si="210"/>
        <v>5.6679520199950373</v>
      </c>
      <c r="E91" s="18">
        <f t="shared" si="210"/>
        <v>3.8504310864345248</v>
      </c>
      <c r="F91" s="18">
        <f t="shared" si="211"/>
        <v>3.861479557695513</v>
      </c>
      <c r="H91" s="18">
        <f t="shared" si="212"/>
        <v>4.4527710283904343</v>
      </c>
      <c r="I91" s="18">
        <f t="shared" si="213"/>
        <v>4.2845979863902706</v>
      </c>
      <c r="J91" s="18">
        <f t="shared" si="214"/>
        <v>7.1013821959989398</v>
      </c>
      <c r="L91" t="str">
        <f t="shared" si="255"/>
        <v>34 Culture, media and sports occupations</v>
      </c>
      <c r="M91" s="18">
        <f t="shared" si="215"/>
        <v>5.4492238066493615</v>
      </c>
      <c r="N91" s="18">
        <f t="shared" si="215"/>
        <v>5.4321113004206278</v>
      </c>
      <c r="O91" s="18">
        <f t="shared" si="215"/>
        <v>3.8432117568610646</v>
      </c>
      <c r="P91" s="18">
        <f t="shared" si="215"/>
        <v>2.9721169002594694</v>
      </c>
      <c r="Q91" s="18">
        <f t="shared" si="216"/>
        <v>3.3960010064541191</v>
      </c>
      <c r="S91" s="18">
        <f t="shared" si="217"/>
        <v>3.2616668960832484</v>
      </c>
      <c r="T91" s="18">
        <f t="shared" si="218"/>
        <v>3.7356952814759925</v>
      </c>
      <c r="U91" s="18">
        <f t="shared" si="219"/>
        <v>5.8671646805583899</v>
      </c>
      <c r="W91" t="str">
        <f t="shared" si="256"/>
        <v>34 Culture, media and sports occupations</v>
      </c>
      <c r="X91" s="18">
        <f t="shared" si="220"/>
        <v>2.4629658388736209</v>
      </c>
      <c r="Y91" s="18">
        <f t="shared" si="220"/>
        <v>10.387544862681409</v>
      </c>
      <c r="Z91" s="18">
        <f t="shared" si="220"/>
        <v>-1.3619968318700826</v>
      </c>
      <c r="AA91" s="18">
        <f t="shared" si="220"/>
        <v>0.90545089855689209</v>
      </c>
      <c r="AB91" s="18">
        <f t="shared" si="221"/>
        <v>0.75531884549193684</v>
      </c>
      <c r="AD91" s="18">
        <f t="shared" si="222"/>
        <v>0.14390192014632763</v>
      </c>
      <c r="AE91" s="18">
        <f t="shared" si="223"/>
        <v>2.6741386641366827</v>
      </c>
      <c r="AF91" s="18">
        <f t="shared" si="224"/>
        <v>2.7739166831026507</v>
      </c>
      <c r="AH91" t="str">
        <f t="shared" si="257"/>
        <v>34 Culture, media and sports occupations</v>
      </c>
      <c r="AI91" s="18">
        <f t="shared" si="225"/>
        <v>2.3797055636089803</v>
      </c>
      <c r="AJ91" s="18">
        <f t="shared" si="225"/>
        <v>1.9796082052656816</v>
      </c>
      <c r="AK91" s="18">
        <f t="shared" si="225"/>
        <v>-0.57567868765405761</v>
      </c>
      <c r="AL91" s="18">
        <f t="shared" si="225"/>
        <v>2.3919657329239064</v>
      </c>
      <c r="AM91" s="18">
        <f t="shared" si="226"/>
        <v>1.4295987889270556</v>
      </c>
      <c r="AO91" s="18">
        <f t="shared" si="227"/>
        <v>1.3930371432596678</v>
      </c>
      <c r="AP91" s="18">
        <f t="shared" si="228"/>
        <v>2.8589476451574614</v>
      </c>
      <c r="AQ91" s="18">
        <f t="shared" si="229"/>
        <v>3.828409043699299</v>
      </c>
      <c r="AS91" t="str">
        <f t="shared" si="258"/>
        <v>34 Culture, media and sports occupations</v>
      </c>
      <c r="AT91" s="18">
        <f t="shared" si="230"/>
        <v>-0.55368377679265723</v>
      </c>
      <c r="AU91" s="18">
        <f t="shared" si="230"/>
        <v>14.983998369237916</v>
      </c>
      <c r="AV91" s="18">
        <f t="shared" si="230"/>
        <v>-2.5097401515649542</v>
      </c>
      <c r="AW91" s="18">
        <f t="shared" si="230"/>
        <v>0.59311011737865904</v>
      </c>
      <c r="AX91" s="18">
        <f t="shared" si="231"/>
        <v>0.44894250702423033</v>
      </c>
      <c r="AZ91" s="18">
        <f t="shared" si="232"/>
        <v>-0.45199372312321184</v>
      </c>
      <c r="BA91" s="18">
        <f t="shared" si="233"/>
        <v>2.4533985868081754</v>
      </c>
      <c r="BB91" s="18">
        <f t="shared" si="234"/>
        <v>2.1346052789492198</v>
      </c>
      <c r="BD91" t="str">
        <f t="shared" si="259"/>
        <v>34 Culture, media and sports occupations</v>
      </c>
      <c r="BE91" s="18">
        <f t="shared" si="235"/>
        <v>0.49088118505955514</v>
      </c>
      <c r="BF91" s="18">
        <f t="shared" si="235"/>
        <v>23.953547107548644</v>
      </c>
      <c r="BG91" s="18">
        <f t="shared" si="235"/>
        <v>-5.3300738929187403</v>
      </c>
      <c r="BH91" s="18">
        <f t="shared" si="235"/>
        <v>0.54987151106020704</v>
      </c>
      <c r="BI91" s="18">
        <f t="shared" si="236"/>
        <v>-2.6845264018715564E-2</v>
      </c>
      <c r="BK91" s="18">
        <f t="shared" si="237"/>
        <v>-1.4496072601831833</v>
      </c>
      <c r="BL91" s="18">
        <f t="shared" si="238"/>
        <v>1.7810914685985502</v>
      </c>
      <c r="BM91" s="18">
        <f t="shared" si="239"/>
        <v>0.67685145697005122</v>
      </c>
      <c r="BO91" t="str">
        <f t="shared" si="260"/>
        <v>34 Culture, media and sports occupations</v>
      </c>
      <c r="BP91" s="18">
        <f t="shared" si="240"/>
        <v>-6.2868099424447603</v>
      </c>
      <c r="BQ91" s="18">
        <f t="shared" si="240"/>
        <v>34.376909643836484</v>
      </c>
      <c r="BR91" s="18">
        <f t="shared" si="240"/>
        <v>-10.104760939503343</v>
      </c>
      <c r="BS91" s="18">
        <f t="shared" si="240"/>
        <v>-4.637201385831613</v>
      </c>
      <c r="BT91" s="18">
        <f t="shared" si="241"/>
        <v>-4.3522244755297308</v>
      </c>
      <c r="BV91" s="18">
        <f t="shared" si="242"/>
        <v>-6.4957059275854823</v>
      </c>
      <c r="BW91" s="18">
        <f t="shared" si="243"/>
        <v>1.19392688975406</v>
      </c>
      <c r="BX91" s="18">
        <f t="shared" si="244"/>
        <v>-3.7915760695428458</v>
      </c>
      <c r="BZ91" t="str">
        <f t="shared" si="261"/>
        <v>34 Culture, media and sports occupations</v>
      </c>
      <c r="CA91" s="18">
        <f t="shared" si="245"/>
        <v>-1.1646393201116489</v>
      </c>
      <c r="CB91" s="18">
        <f t="shared" si="245"/>
        <v>-1.2338074992553683</v>
      </c>
      <c r="CC91" s="18">
        <f t="shared" si="245"/>
        <v>-5.8950671615597638</v>
      </c>
      <c r="CD91" s="18">
        <f t="shared" si="245"/>
        <v>-5.3326579299842303</v>
      </c>
      <c r="CE91" s="18">
        <f t="shared" si="246"/>
        <v>-5.2581183414409534</v>
      </c>
      <c r="CG91" s="18">
        <f t="shared" si="247"/>
        <v>-5.5205001503618618</v>
      </c>
      <c r="CH91" s="18">
        <f t="shared" si="248"/>
        <v>1.4072867367264319</v>
      </c>
      <c r="CI91" s="18">
        <f t="shared" si="249"/>
        <v>-2.7335286892004484</v>
      </c>
      <c r="CK91" t="str">
        <f t="shared" si="262"/>
        <v>34 Culture, media and sports occupations</v>
      </c>
      <c r="CL91" s="18">
        <f t="shared" si="250"/>
        <v>10.658137995843852</v>
      </c>
      <c r="CM91" s="18">
        <f t="shared" si="250"/>
        <v>-17.010662143472931</v>
      </c>
      <c r="CN91" s="18">
        <f t="shared" si="250"/>
        <v>-2.4899851404786455</v>
      </c>
      <c r="CO91" s="18">
        <f t="shared" si="250"/>
        <v>-5.0439934086174638</v>
      </c>
      <c r="CP91" s="18">
        <f t="shared" si="251"/>
        <v>-5.0558300575889721</v>
      </c>
      <c r="CR91" s="18">
        <f t="shared" si="252"/>
        <v>-4.2001779972997477</v>
      </c>
      <c r="CS91" s="18">
        <f t="shared" si="253"/>
        <v>1.9548983638867812</v>
      </c>
      <c r="CT91" s="18">
        <f t="shared" si="254"/>
        <v>-0.98246901825722599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4.4305555226786808</v>
      </c>
      <c r="C92" s="18">
        <f t="shared" si="210"/>
        <v>-8.4954673284508111</v>
      </c>
      <c r="D92" s="18">
        <f t="shared" si="210"/>
        <v>6.4489110194070109</v>
      </c>
      <c r="E92" s="18">
        <f t="shared" si="210"/>
        <v>3.4881345429149446</v>
      </c>
      <c r="F92" s="18">
        <f t="shared" si="211"/>
        <v>3.6044463365983326</v>
      </c>
      <c r="H92" s="18">
        <f t="shared" si="212"/>
        <v>4.4657949177411504</v>
      </c>
      <c r="I92" s="18">
        <f t="shared" si="213"/>
        <v>4.0030546794398214</v>
      </c>
      <c r="J92" s="18">
        <f t="shared" si="214"/>
        <v>6.9181418341654588</v>
      </c>
      <c r="L92" t="str">
        <f t="shared" si="255"/>
        <v>35 Business and public service associate professionals</v>
      </c>
      <c r="M92" s="18">
        <f t="shared" si="215"/>
        <v>4.8555208838765962</v>
      </c>
      <c r="N92" s="18">
        <f t="shared" si="215"/>
        <v>-5.1299475966135155</v>
      </c>
      <c r="O92" s="18">
        <f t="shared" si="215"/>
        <v>5.900915540188123</v>
      </c>
      <c r="P92" s="18">
        <f t="shared" si="215"/>
        <v>3.2796734198884403</v>
      </c>
      <c r="Q92" s="18">
        <f t="shared" si="216"/>
        <v>3.5406810117999177</v>
      </c>
      <c r="S92" s="18">
        <f t="shared" si="217"/>
        <v>4.1461313740637662</v>
      </c>
      <c r="T92" s="18">
        <f t="shared" si="218"/>
        <v>3.9599204602176696</v>
      </c>
      <c r="U92" s="18">
        <f t="shared" si="219"/>
        <v>6.6584490456434775</v>
      </c>
      <c r="W92" t="str">
        <f t="shared" si="256"/>
        <v>35 Business and public service associate professionals</v>
      </c>
      <c r="X92" s="18">
        <f t="shared" si="220"/>
        <v>1.3651686979976319</v>
      </c>
      <c r="Y92" s="18">
        <f t="shared" si="220"/>
        <v>2.8495365261883787</v>
      </c>
      <c r="Z92" s="18">
        <f t="shared" si="220"/>
        <v>0.64812754149703444</v>
      </c>
      <c r="AA92" s="18">
        <f t="shared" si="220"/>
        <v>0.89149661142957637</v>
      </c>
      <c r="AB92" s="18">
        <f t="shared" si="221"/>
        <v>0.93656709185192533</v>
      </c>
      <c r="AD92" s="18">
        <f t="shared" si="222"/>
        <v>0.81030827262151828</v>
      </c>
      <c r="AE92" s="18">
        <f t="shared" si="223"/>
        <v>2.9866934776415111</v>
      </c>
      <c r="AF92" s="18">
        <f t="shared" si="224"/>
        <v>3.5340675390789222</v>
      </c>
      <c r="AH92" t="str">
        <f t="shared" si="257"/>
        <v>35 Business and public service associate professionals</v>
      </c>
      <c r="AI92" s="18">
        <f t="shared" si="225"/>
        <v>0.99216527055903114</v>
      </c>
      <c r="AJ92" s="18">
        <f t="shared" si="225"/>
        <v>8.2886862897143985</v>
      </c>
      <c r="AK92" s="18">
        <f t="shared" si="225"/>
        <v>0.60681156880793008</v>
      </c>
      <c r="AL92" s="18">
        <f t="shared" si="225"/>
        <v>1.179207180564279</v>
      </c>
      <c r="AM92" s="18">
        <f t="shared" si="226"/>
        <v>1.4295610054420926</v>
      </c>
      <c r="AO92" s="18">
        <f t="shared" si="227"/>
        <v>0.98804771016145487</v>
      </c>
      <c r="AP92" s="18">
        <f t="shared" si="228"/>
        <v>2.8714979794601359</v>
      </c>
      <c r="AQ92" s="18">
        <f t="shared" si="229"/>
        <v>3.5518189301934067</v>
      </c>
      <c r="AS92" t="str">
        <f t="shared" si="258"/>
        <v>35 Business and public service associate professionals</v>
      </c>
      <c r="AT92" s="18">
        <f t="shared" si="230"/>
        <v>0.63151047009191164</v>
      </c>
      <c r="AU92" s="18">
        <f t="shared" si="230"/>
        <v>6.4789259291366585</v>
      </c>
      <c r="AV92" s="18">
        <f t="shared" si="230"/>
        <v>0.44462635850448518</v>
      </c>
      <c r="AW92" s="18">
        <f t="shared" si="230"/>
        <v>1.1370245397389622</v>
      </c>
      <c r="AX92" s="18">
        <f t="shared" si="231"/>
        <v>1.2453142702443021</v>
      </c>
      <c r="AZ92" s="18">
        <f t="shared" si="232"/>
        <v>0.90569643861704296</v>
      </c>
      <c r="BA92" s="18">
        <f t="shared" si="233"/>
        <v>2.8198352004505045</v>
      </c>
      <c r="BB92" s="18">
        <f t="shared" si="234"/>
        <v>3.4464834378404419</v>
      </c>
      <c r="BD92" t="str">
        <f t="shared" si="259"/>
        <v>35 Business and public service associate professionals</v>
      </c>
      <c r="BE92" s="18">
        <f t="shared" si="235"/>
        <v>0.51878417475896832</v>
      </c>
      <c r="BF92" s="18">
        <f t="shared" si="235"/>
        <v>19.222314953924212</v>
      </c>
      <c r="BG92" s="18">
        <f t="shared" si="235"/>
        <v>-3.0721395217706782</v>
      </c>
      <c r="BH92" s="18">
        <f t="shared" si="235"/>
        <v>0.53524498602957049</v>
      </c>
      <c r="BI92" s="18">
        <f t="shared" si="236"/>
        <v>0.45845751736643958</v>
      </c>
      <c r="BK92" s="18">
        <f t="shared" si="237"/>
        <v>-0.68189241589702299</v>
      </c>
      <c r="BL92" s="18">
        <f t="shared" si="238"/>
        <v>2.1464319642570784</v>
      </c>
      <c r="BM92" s="18">
        <f t="shared" si="239"/>
        <v>1.6466348994190083</v>
      </c>
      <c r="BO92" t="str">
        <f t="shared" si="260"/>
        <v>35 Business and public service associate professionals</v>
      </c>
      <c r="BP92" s="18">
        <f t="shared" si="240"/>
        <v>-1.5625125141397245</v>
      </c>
      <c r="BQ92" s="18">
        <f t="shared" si="240"/>
        <v>20.119248182664329</v>
      </c>
      <c r="BR92" s="18">
        <f t="shared" si="240"/>
        <v>-5.4505013197482359</v>
      </c>
      <c r="BS92" s="18">
        <f t="shared" si="240"/>
        <v>-2.4948922816470431</v>
      </c>
      <c r="BT92" s="18">
        <f t="shared" si="241"/>
        <v>-2.1611360280917813</v>
      </c>
      <c r="BV92" s="18">
        <f t="shared" si="242"/>
        <v>-3.490221003114391</v>
      </c>
      <c r="BW92" s="18">
        <f t="shared" si="243"/>
        <v>1.7076102212150168</v>
      </c>
      <c r="BX92" s="18">
        <f t="shared" si="244"/>
        <v>-0.87831394209344493</v>
      </c>
      <c r="BZ92" t="str">
        <f t="shared" si="261"/>
        <v>35 Business and public service associate professionals</v>
      </c>
      <c r="CA92" s="18">
        <f t="shared" si="245"/>
        <v>-2.2426832841280886</v>
      </c>
      <c r="CB92" s="18">
        <f t="shared" si="245"/>
        <v>-1.0256159791390052</v>
      </c>
      <c r="CC92" s="18">
        <f t="shared" si="245"/>
        <v>-4.7233074283173355</v>
      </c>
      <c r="CD92" s="18">
        <f t="shared" si="245"/>
        <v>-4.7010196144686596</v>
      </c>
      <c r="CE92" s="18">
        <f t="shared" si="246"/>
        <v>-4.4823411083709574</v>
      </c>
      <c r="CG92" s="18">
        <f t="shared" si="247"/>
        <v>-4.7084494649943132</v>
      </c>
      <c r="CH92" s="18">
        <f t="shared" si="248"/>
        <v>1.4329426201889817</v>
      </c>
      <c r="CI92" s="18">
        <f t="shared" si="249"/>
        <v>-2.139256623353214</v>
      </c>
      <c r="CK92" t="str">
        <f t="shared" si="262"/>
        <v>35 Business and public service associate professionals</v>
      </c>
      <c r="CL92" s="18">
        <f t="shared" si="250"/>
        <v>1.2149907533747228</v>
      </c>
      <c r="CM92" s="18">
        <f t="shared" si="250"/>
        <v>-11.69234899388737</v>
      </c>
      <c r="CN92" s="18">
        <f t="shared" si="250"/>
        <v>-6.0297442943280881</v>
      </c>
      <c r="CO92" s="18">
        <f t="shared" si="250"/>
        <v>-2.3288049837889568</v>
      </c>
      <c r="CP92" s="18">
        <f t="shared" si="251"/>
        <v>-4.1066563951896011</v>
      </c>
      <c r="CR92" s="18">
        <f t="shared" si="252"/>
        <v>-3.5783696572039281</v>
      </c>
      <c r="CS92" s="18">
        <f t="shared" si="253"/>
        <v>1.5114395121638147</v>
      </c>
      <c r="CT92" s="18">
        <f t="shared" si="254"/>
        <v>-1.2244829721319905</v>
      </c>
    </row>
    <row r="93" spans="1:98" x14ac:dyDescent="0.2">
      <c r="A93" t="str">
        <f t="shared" si="209"/>
        <v>41 Administrative occupations</v>
      </c>
      <c r="B93" s="18">
        <f t="shared" si="210"/>
        <v>2.0208899689667659</v>
      </c>
      <c r="C93" s="18">
        <f t="shared" si="210"/>
        <v>-7.4183111061742135</v>
      </c>
      <c r="D93" s="18">
        <f t="shared" si="210"/>
        <v>7.6614539158650796</v>
      </c>
      <c r="E93" s="18">
        <f t="shared" si="210"/>
        <v>4.1545616715630729</v>
      </c>
      <c r="F93" s="18">
        <f t="shared" si="211"/>
        <v>4.4661473683273334</v>
      </c>
      <c r="H93" s="18">
        <f t="shared" si="212"/>
        <v>5.3106460847363923</v>
      </c>
      <c r="I93" s="18">
        <f t="shared" si="213"/>
        <v>4.3744247717909079</v>
      </c>
      <c r="J93" s="18">
        <f t="shared" si="214"/>
        <v>7.7734605430759052</v>
      </c>
      <c r="L93" t="str">
        <f t="shared" si="255"/>
        <v>41 Administrative occupations</v>
      </c>
      <c r="M93" s="18">
        <f t="shared" si="215"/>
        <v>3.5710702370870706</v>
      </c>
      <c r="N93" s="18">
        <f t="shared" si="215"/>
        <v>-4.9018298609375455</v>
      </c>
      <c r="O93" s="18">
        <f t="shared" si="215"/>
        <v>7.3210551996323314</v>
      </c>
      <c r="P93" s="18">
        <f t="shared" si="215"/>
        <v>3.4146843665466164</v>
      </c>
      <c r="Q93" s="18">
        <f t="shared" si="216"/>
        <v>4.0731461738040986</v>
      </c>
      <c r="S93" s="18">
        <f t="shared" si="217"/>
        <v>4.7007482041058868</v>
      </c>
      <c r="T93" s="18">
        <f t="shared" si="218"/>
        <v>4.3338052598062005</v>
      </c>
      <c r="U93" s="18">
        <f t="shared" si="219"/>
        <v>7.3100852786616821</v>
      </c>
      <c r="W93" t="str">
        <f t="shared" si="256"/>
        <v>41 Administrative occupations</v>
      </c>
      <c r="X93" s="18">
        <f t="shared" si="220"/>
        <v>-7.8396796104995836E-2</v>
      </c>
      <c r="Y93" s="18">
        <f t="shared" si="220"/>
        <v>3.6342966959350687</v>
      </c>
      <c r="Z93" s="18">
        <f t="shared" si="220"/>
        <v>2.2764987016170579</v>
      </c>
      <c r="AA93" s="18">
        <f t="shared" si="220"/>
        <v>1.793754530690661</v>
      </c>
      <c r="AB93" s="18">
        <f t="shared" si="221"/>
        <v>2.0586057379337941</v>
      </c>
      <c r="AD93" s="18">
        <f t="shared" si="222"/>
        <v>1.9544155497432492</v>
      </c>
      <c r="AE93" s="18">
        <f t="shared" si="223"/>
        <v>3.3895926244905228</v>
      </c>
      <c r="AF93" s="18">
        <f t="shared" si="224"/>
        <v>4.6790254069607684</v>
      </c>
      <c r="AH93" t="str">
        <f t="shared" si="257"/>
        <v>41 Administrative occupations</v>
      </c>
      <c r="AI93" s="18">
        <f t="shared" si="225"/>
        <v>0.89574675552175353</v>
      </c>
      <c r="AJ93" s="18">
        <f t="shared" si="225"/>
        <v>2.0708838693510589</v>
      </c>
      <c r="AK93" s="18">
        <f t="shared" si="225"/>
        <v>1.6446916849266024</v>
      </c>
      <c r="AL93" s="18">
        <f t="shared" si="225"/>
        <v>1.1888223188315061</v>
      </c>
      <c r="AM93" s="18">
        <f t="shared" si="226"/>
        <v>1.3860434594718862</v>
      </c>
      <c r="AO93" s="18">
        <f t="shared" si="227"/>
        <v>1.3405511488125077</v>
      </c>
      <c r="AP93" s="18">
        <f t="shared" si="228"/>
        <v>3.3829103407965855</v>
      </c>
      <c r="AQ93" s="18">
        <f t="shared" si="229"/>
        <v>4.2546554731096364</v>
      </c>
      <c r="AS93" t="str">
        <f t="shared" si="258"/>
        <v>41 Administrative occupations</v>
      </c>
      <c r="AT93" s="18">
        <f t="shared" si="230"/>
        <v>7.9380938253437172E-2</v>
      </c>
      <c r="AU93" s="18">
        <f t="shared" si="230"/>
        <v>4.256028046504845</v>
      </c>
      <c r="AV93" s="18">
        <f t="shared" si="230"/>
        <v>1.1665212877232101</v>
      </c>
      <c r="AW93" s="18">
        <f t="shared" si="230"/>
        <v>1.423350105454535</v>
      </c>
      <c r="AX93" s="18">
        <f t="shared" si="231"/>
        <v>1.5176482513604483</v>
      </c>
      <c r="AZ93" s="18">
        <f t="shared" si="232"/>
        <v>1.3376681362025078</v>
      </c>
      <c r="BA93" s="18">
        <f t="shared" si="233"/>
        <v>3.1943251028018205</v>
      </c>
      <c r="BB93" s="18">
        <f t="shared" si="234"/>
        <v>4.0852588499646458</v>
      </c>
      <c r="BD93" t="str">
        <f t="shared" si="259"/>
        <v>41 Administrative occupations</v>
      </c>
      <c r="BE93" s="18">
        <f t="shared" si="235"/>
        <v>-1.4420902090265475</v>
      </c>
      <c r="BF93" s="18">
        <f t="shared" si="235"/>
        <v>15.566242543720454</v>
      </c>
      <c r="BG93" s="18">
        <f t="shared" si="235"/>
        <v>-2.551583801641466</v>
      </c>
      <c r="BH93" s="18">
        <f t="shared" si="235"/>
        <v>-0.42802638608705479</v>
      </c>
      <c r="BI93" s="18">
        <f t="shared" si="236"/>
        <v>-0.17145197258957579</v>
      </c>
      <c r="BK93" s="18">
        <f t="shared" si="237"/>
        <v>-1.1409714304876584</v>
      </c>
      <c r="BL93" s="18">
        <f t="shared" si="238"/>
        <v>2.2790021387077308</v>
      </c>
      <c r="BM93" s="18">
        <f t="shared" si="239"/>
        <v>1.4663489351355086</v>
      </c>
      <c r="BO93" t="str">
        <f t="shared" si="260"/>
        <v>41 Administrative occupations</v>
      </c>
      <c r="BP93" s="18">
        <f t="shared" si="240"/>
        <v>-3.5647924715086043</v>
      </c>
      <c r="BQ93" s="18">
        <f t="shared" si="240"/>
        <v>18.445368301833899</v>
      </c>
      <c r="BR93" s="18">
        <f t="shared" si="240"/>
        <v>-5.2823318337388621</v>
      </c>
      <c r="BS93" s="18">
        <f t="shared" si="240"/>
        <v>-3.4416297623991232</v>
      </c>
      <c r="BT93" s="18">
        <f t="shared" si="241"/>
        <v>-2.7872405009891299</v>
      </c>
      <c r="BV93" s="18">
        <f t="shared" si="242"/>
        <v>-4.0591377751307949</v>
      </c>
      <c r="BW93" s="18">
        <f t="shared" si="243"/>
        <v>1.7765065166464256</v>
      </c>
      <c r="BX93" s="18">
        <f t="shared" si="244"/>
        <v>-1.160295445157522</v>
      </c>
      <c r="BZ93" t="str">
        <f t="shared" si="261"/>
        <v>41 Administrative occupations</v>
      </c>
      <c r="CA93" s="18">
        <f t="shared" si="245"/>
        <v>-4.457000679283885</v>
      </c>
      <c r="CB93" s="18">
        <f t="shared" si="245"/>
        <v>-6.3714694971025665</v>
      </c>
      <c r="CC93" s="18">
        <f t="shared" si="245"/>
        <v>-7.2379987358425879</v>
      </c>
      <c r="CD93" s="18">
        <f t="shared" si="245"/>
        <v>-8.3369990543026962</v>
      </c>
      <c r="CE93" s="18">
        <f t="shared" si="246"/>
        <v>-7.8728859309217807</v>
      </c>
      <c r="CG93" s="18">
        <f t="shared" si="247"/>
        <v>-7.9721200007687232</v>
      </c>
      <c r="CH93" s="18">
        <f t="shared" si="248"/>
        <v>1.2070794337549984</v>
      </c>
      <c r="CI93" s="18">
        <f t="shared" si="249"/>
        <v>-4.7122538221432091</v>
      </c>
      <c r="CK93" t="str">
        <f t="shared" si="262"/>
        <v>41 Administrative occupations</v>
      </c>
      <c r="CL93" s="18">
        <f t="shared" si="250"/>
        <v>-2.9837168852905549</v>
      </c>
      <c r="CM93" s="18">
        <f t="shared" si="250"/>
        <v>-7.1623937945893061</v>
      </c>
      <c r="CN93" s="18">
        <f t="shared" si="250"/>
        <v>-5.55719111567422</v>
      </c>
      <c r="CO93" s="18">
        <f t="shared" si="250"/>
        <v>-4.9678648175779934</v>
      </c>
      <c r="CP93" s="18">
        <f t="shared" si="251"/>
        <v>-5.2908192172829827</v>
      </c>
      <c r="CR93" s="18">
        <f t="shared" si="252"/>
        <v>-5.164714389621194</v>
      </c>
      <c r="CS93" s="18">
        <f t="shared" si="253"/>
        <v>1.3325718058968095</v>
      </c>
      <c r="CT93" s="18">
        <f t="shared" si="254"/>
        <v>-2.6244621212613839</v>
      </c>
    </row>
    <row r="94" spans="1:98" x14ac:dyDescent="0.2">
      <c r="A94" t="str">
        <f t="shared" si="209"/>
        <v>42 Secretarial and related occupations</v>
      </c>
      <c r="B94" s="18">
        <f t="shared" si="210"/>
        <v>5.6148748630754364</v>
      </c>
      <c r="C94" s="18">
        <f t="shared" si="210"/>
        <v>-21.845014250877838</v>
      </c>
      <c r="D94" s="18">
        <f t="shared" si="210"/>
        <v>15.581387943311675</v>
      </c>
      <c r="E94" s="18">
        <f t="shared" si="210"/>
        <v>6.8254327897311118</v>
      </c>
      <c r="F94" s="18">
        <f t="shared" si="211"/>
        <v>7.3702406608209481</v>
      </c>
      <c r="H94" s="18">
        <f t="shared" si="212"/>
        <v>9.6677859617077857</v>
      </c>
      <c r="I94" s="18">
        <f t="shared" si="213"/>
        <v>6.7587038037039804</v>
      </c>
      <c r="J94" s="18">
        <f t="shared" si="214"/>
        <v>12.249203492231487</v>
      </c>
      <c r="L94" t="str">
        <f t="shared" si="255"/>
        <v>42 Secretarial and related occupations</v>
      </c>
      <c r="M94" s="18">
        <f t="shared" si="215"/>
        <v>1.490781721051615</v>
      </c>
      <c r="N94" s="18">
        <f t="shared" si="215"/>
        <v>-10.282977445738005</v>
      </c>
      <c r="O94" s="18">
        <f t="shared" si="215"/>
        <v>14.060075032022512</v>
      </c>
      <c r="P94" s="18">
        <f t="shared" si="215"/>
        <v>3.5330723528656405</v>
      </c>
      <c r="Q94" s="18">
        <f t="shared" si="216"/>
        <v>5.762908018967039</v>
      </c>
      <c r="S94" s="18">
        <f t="shared" si="217"/>
        <v>6.9294383288858175</v>
      </c>
      <c r="T94" s="18">
        <f t="shared" si="218"/>
        <v>5.5861816412058563</v>
      </c>
      <c r="U94" s="18">
        <f t="shared" si="219"/>
        <v>9.6675926072499649</v>
      </c>
      <c r="W94" t="str">
        <f t="shared" si="256"/>
        <v>42 Secretarial and related occupations</v>
      </c>
      <c r="X94" s="18">
        <f t="shared" si="220"/>
        <v>-1.4923550150102494</v>
      </c>
      <c r="Y94" s="18">
        <f t="shared" si="220"/>
        <v>-5.5666589036605929</v>
      </c>
      <c r="Z94" s="18">
        <f t="shared" si="220"/>
        <v>9.5340832270779394</v>
      </c>
      <c r="AA94" s="18">
        <f t="shared" si="220"/>
        <v>3.5422737552040395</v>
      </c>
      <c r="AB94" s="18">
        <f t="shared" si="221"/>
        <v>4.7738843434488976</v>
      </c>
      <c r="AD94" s="18">
        <f t="shared" si="222"/>
        <v>5.5022101501660314</v>
      </c>
      <c r="AE94" s="18">
        <f t="shared" si="223"/>
        <v>4.9813891523794673</v>
      </c>
      <c r="AF94" s="18">
        <f t="shared" si="224"/>
        <v>8.2992180420221153</v>
      </c>
      <c r="AH94" t="str">
        <f t="shared" si="257"/>
        <v>42 Secretarial and related occupations</v>
      </c>
      <c r="AI94" s="18">
        <f t="shared" si="225"/>
        <v>-3.6138505292562351</v>
      </c>
      <c r="AJ94" s="18">
        <f t="shared" si="225"/>
        <v>-0.40933918996642893</v>
      </c>
      <c r="AK94" s="18">
        <f t="shared" si="225"/>
        <v>7.4403235683917046</v>
      </c>
      <c r="AL94" s="18">
        <f t="shared" si="225"/>
        <v>1.8039771730333332</v>
      </c>
      <c r="AM94" s="18">
        <f t="shared" si="226"/>
        <v>3.3906849694509189</v>
      </c>
      <c r="AO94" s="18">
        <f t="shared" si="227"/>
        <v>3.649115208881204</v>
      </c>
      <c r="AP94" s="18">
        <f t="shared" si="228"/>
        <v>4.3485238350826849</v>
      </c>
      <c r="AQ94" s="18">
        <f t="shared" si="229"/>
        <v>6.5924948062436872</v>
      </c>
      <c r="AS94" t="str">
        <f t="shared" si="258"/>
        <v>42 Secretarial and related occupations</v>
      </c>
      <c r="AT94" s="18">
        <f t="shared" si="230"/>
        <v>-4.3539898524921465</v>
      </c>
      <c r="AU94" s="18">
        <f t="shared" si="230"/>
        <v>-1.9703795564184556</v>
      </c>
      <c r="AV94" s="18">
        <f t="shared" si="230"/>
        <v>5.4528539626022221</v>
      </c>
      <c r="AW94" s="18">
        <f t="shared" si="230"/>
        <v>0.31740267388224996</v>
      </c>
      <c r="AX94" s="18">
        <f t="shared" si="231"/>
        <v>1.747966358699915</v>
      </c>
      <c r="AZ94" s="18">
        <f t="shared" si="232"/>
        <v>2.0008127251603058</v>
      </c>
      <c r="BA94" s="18">
        <f t="shared" si="233"/>
        <v>3.7831714158767182</v>
      </c>
      <c r="BB94" s="18">
        <f t="shared" si="234"/>
        <v>5.0420971698938111</v>
      </c>
      <c r="BD94" t="str">
        <f t="shared" si="259"/>
        <v>42 Secretarial and related occupations</v>
      </c>
      <c r="BE94" s="18">
        <f t="shared" si="235"/>
        <v>-3.6172719324206848</v>
      </c>
      <c r="BF94" s="18">
        <f t="shared" si="235"/>
        <v>12.159278116052707</v>
      </c>
      <c r="BG94" s="18">
        <f t="shared" si="235"/>
        <v>3.2903862954827501</v>
      </c>
      <c r="BH94" s="18">
        <f t="shared" si="235"/>
        <v>-6.0404546324601789</v>
      </c>
      <c r="BI94" s="18">
        <f t="shared" si="236"/>
        <v>-2.1419660185162948</v>
      </c>
      <c r="BK94" s="18">
        <f t="shared" si="237"/>
        <v>-3.0278022669615545</v>
      </c>
      <c r="BL94" s="18">
        <f t="shared" si="238"/>
        <v>2.6861664956693954</v>
      </c>
      <c r="BM94" s="18">
        <f t="shared" si="239"/>
        <v>0.75115606058331341</v>
      </c>
      <c r="BO94" t="str">
        <f t="shared" si="260"/>
        <v>42 Secretarial and related occupations</v>
      </c>
      <c r="BP94" s="18">
        <f t="shared" si="240"/>
        <v>-6.8715360092519218</v>
      </c>
      <c r="BQ94" s="18">
        <f t="shared" si="240"/>
        <v>13.244969537274343</v>
      </c>
      <c r="BR94" s="18">
        <f t="shared" si="240"/>
        <v>-3.9345838676099976</v>
      </c>
      <c r="BS94" s="18">
        <f t="shared" si="240"/>
        <v>-10.77708416759341</v>
      </c>
      <c r="BT94" s="18">
        <f t="shared" si="241"/>
        <v>-7.3221076122235385</v>
      </c>
      <c r="BV94" s="18">
        <f t="shared" si="242"/>
        <v>-8.5521925170916386</v>
      </c>
      <c r="BW94" s="18">
        <f t="shared" si="243"/>
        <v>1.7596964805101756</v>
      </c>
      <c r="BX94" s="18">
        <f t="shared" si="244"/>
        <v>-3.7841418679282812</v>
      </c>
      <c r="BZ94" t="str">
        <f t="shared" si="261"/>
        <v>42 Secretarial and related occupations</v>
      </c>
      <c r="CA94" s="18">
        <f t="shared" si="245"/>
        <v>-3.5578070968709796</v>
      </c>
      <c r="CB94" s="18">
        <f t="shared" si="245"/>
        <v>-14.98058587318698</v>
      </c>
      <c r="CC94" s="18">
        <f t="shared" si="245"/>
        <v>-7.1745174989015563</v>
      </c>
      <c r="CD94" s="18">
        <f t="shared" si="245"/>
        <v>-11.192439403543531</v>
      </c>
      <c r="CE94" s="18">
        <f t="shared" si="246"/>
        <v>-10.200876110890079</v>
      </c>
      <c r="CG94" s="18">
        <f t="shared" si="247"/>
        <v>-9.872837345044271</v>
      </c>
      <c r="CH94" s="18">
        <f t="shared" si="248"/>
        <v>1.3232680759451165</v>
      </c>
      <c r="CI94" s="18">
        <f t="shared" si="249"/>
        <v>-5.496486431582392</v>
      </c>
      <c r="CK94" t="str">
        <f t="shared" si="262"/>
        <v>42 Secretarial and related occupations</v>
      </c>
      <c r="CL94" s="18">
        <f t="shared" si="250"/>
        <v>-0.12782272227511715</v>
      </c>
      <c r="CM94" s="18">
        <f t="shared" si="250"/>
        <v>-14.311528276427321</v>
      </c>
      <c r="CN94" s="18">
        <f t="shared" si="250"/>
        <v>0.69660974819951704</v>
      </c>
      <c r="CO94" s="18">
        <f t="shared" si="250"/>
        <v>1.8540613581322196</v>
      </c>
      <c r="CP94" s="18">
        <f t="shared" si="251"/>
        <v>0.40058872566126613</v>
      </c>
      <c r="CR94" s="18">
        <f t="shared" si="252"/>
        <v>1.4667734049284009</v>
      </c>
      <c r="CS94" s="18">
        <f t="shared" si="253"/>
        <v>2.5642022112128737</v>
      </c>
      <c r="CT94" s="18">
        <f t="shared" si="254"/>
        <v>3.6254663588338953</v>
      </c>
    </row>
    <row r="95" spans="1:98" x14ac:dyDescent="0.2">
      <c r="A95" t="str">
        <f t="shared" si="209"/>
        <v>51 Skilled agricultural and related trades</v>
      </c>
      <c r="B95" s="18">
        <f t="shared" si="210"/>
        <v>20.13892653837166</v>
      </c>
      <c r="C95" s="18">
        <f t="shared" si="210"/>
        <v>-59.090405847394543</v>
      </c>
      <c r="D95" s="18">
        <f t="shared" si="210"/>
        <v>5.9184703292964214</v>
      </c>
      <c r="E95" s="18">
        <f t="shared" si="210"/>
        <v>4.0477392562624281</v>
      </c>
      <c r="F95" s="18">
        <f t="shared" si="211"/>
        <v>-1.3009131477982105</v>
      </c>
      <c r="H95" s="18">
        <f t="shared" si="212"/>
        <v>4.6676159581001464</v>
      </c>
      <c r="I95" s="18">
        <f t="shared" si="213"/>
        <v>4.635861830784016</v>
      </c>
      <c r="J95" s="18">
        <f t="shared" si="214"/>
        <v>7.4923981932425221</v>
      </c>
      <c r="L95" t="str">
        <f t="shared" si="255"/>
        <v>51 Skilled agricultural and related trades</v>
      </c>
      <c r="M95" s="18">
        <f t="shared" si="215"/>
        <v>-0.81893039389844269</v>
      </c>
      <c r="N95" s="18">
        <f t="shared" si="215"/>
        <v>-28.197521649783763</v>
      </c>
      <c r="O95" s="18">
        <f t="shared" si="215"/>
        <v>7.1930067602755665</v>
      </c>
      <c r="P95" s="18">
        <f t="shared" si="215"/>
        <v>4.6698326894808906</v>
      </c>
      <c r="Q95" s="18">
        <f t="shared" si="216"/>
        <v>2.996908054630576</v>
      </c>
      <c r="S95" s="18">
        <f t="shared" si="217"/>
        <v>5.5042216012626488</v>
      </c>
      <c r="T95" s="18">
        <f t="shared" si="218"/>
        <v>4.7252277206282223</v>
      </c>
      <c r="U95" s="18">
        <f t="shared" si="219"/>
        <v>8.1359990837292617</v>
      </c>
      <c r="W95" t="str">
        <f t="shared" si="256"/>
        <v>51 Skilled agricultural and related trades</v>
      </c>
      <c r="X95" s="18">
        <f t="shared" si="220"/>
        <v>1.6818431248095012</v>
      </c>
      <c r="Y95" s="18">
        <f t="shared" si="220"/>
        <v>-21.965940577100461</v>
      </c>
      <c r="Z95" s="18">
        <f t="shared" si="220"/>
        <v>4.072396074401996</v>
      </c>
      <c r="AA95" s="18">
        <f t="shared" si="220"/>
        <v>3.6022846188831448</v>
      </c>
      <c r="AB95" s="18">
        <f t="shared" si="221"/>
        <v>1.92740224493122</v>
      </c>
      <c r="AD95" s="18">
        <f t="shared" si="222"/>
        <v>3.7587520104655381</v>
      </c>
      <c r="AE95" s="18">
        <f t="shared" si="223"/>
        <v>4.5258077974305033</v>
      </c>
      <c r="AF95" s="18">
        <f t="shared" si="224"/>
        <v>6.7975337373616496</v>
      </c>
      <c r="AH95" t="str">
        <f t="shared" si="257"/>
        <v>51 Skilled agricultural and related trades</v>
      </c>
      <c r="AI95" s="18">
        <f t="shared" si="225"/>
        <v>2.7263576892399444</v>
      </c>
      <c r="AJ95" s="18">
        <f t="shared" si="225"/>
        <v>-20.400783430670554</v>
      </c>
      <c r="AK95" s="18">
        <f t="shared" si="225"/>
        <v>4.2271412114675444</v>
      </c>
      <c r="AL95" s="18">
        <f t="shared" si="225"/>
        <v>3.4565535586084106</v>
      </c>
      <c r="AM95" s="18">
        <f t="shared" si="226"/>
        <v>2.0116006002112607</v>
      </c>
      <c r="AO95" s="18">
        <f t="shared" si="227"/>
        <v>3.7127809956222002</v>
      </c>
      <c r="AP95" s="18">
        <f t="shared" si="228"/>
        <v>4.8056130098412808</v>
      </c>
      <c r="AQ95" s="18">
        <f t="shared" si="229"/>
        <v>6.9758421566906925</v>
      </c>
      <c r="AS95" t="str">
        <f t="shared" si="258"/>
        <v>51 Skilled agricultural and related trades</v>
      </c>
      <c r="AT95" s="18">
        <f t="shared" si="230"/>
        <v>-0.43224468111133785</v>
      </c>
      <c r="AU95" s="18">
        <f t="shared" si="230"/>
        <v>-10.040916239536578</v>
      </c>
      <c r="AV95" s="18">
        <f t="shared" si="230"/>
        <v>2.9438699265611268</v>
      </c>
      <c r="AW95" s="18">
        <f t="shared" si="230"/>
        <v>3.164557208132579</v>
      </c>
      <c r="AX95" s="18">
        <f t="shared" si="231"/>
        <v>2.2167436278309971</v>
      </c>
      <c r="AZ95" s="18">
        <f t="shared" si="232"/>
        <v>3.0909422641558715</v>
      </c>
      <c r="BA95" s="18">
        <f t="shared" si="233"/>
        <v>4.2021790954670735</v>
      </c>
      <c r="BB95" s="18">
        <f t="shared" si="234"/>
        <v>6.1064373524100768</v>
      </c>
      <c r="BD95" t="str">
        <f t="shared" si="259"/>
        <v>51 Skilled agricultural and related trades</v>
      </c>
      <c r="BE95" s="18">
        <f t="shared" si="235"/>
        <v>-0.3285067187547841</v>
      </c>
      <c r="BF95" s="18">
        <f t="shared" si="235"/>
        <v>-20.038660564567181</v>
      </c>
      <c r="BG95" s="18">
        <f t="shared" si="235"/>
        <v>-1.7721140277260461</v>
      </c>
      <c r="BH95" s="18">
        <f t="shared" si="235"/>
        <v>0.92544958691669343</v>
      </c>
      <c r="BI95" s="18">
        <f t="shared" si="236"/>
        <v>-1.3711859782712832</v>
      </c>
      <c r="BK95" s="18">
        <f t="shared" si="237"/>
        <v>1.8129345620532256E-2</v>
      </c>
      <c r="BL95" s="18">
        <f t="shared" si="238"/>
        <v>2.6140814348251107</v>
      </c>
      <c r="BM95" s="18">
        <f t="shared" si="239"/>
        <v>2.6267189430093874</v>
      </c>
      <c r="BO95" t="str">
        <f t="shared" si="260"/>
        <v>51 Skilled agricultural and related trades</v>
      </c>
      <c r="BP95" s="18">
        <f t="shared" si="240"/>
        <v>-1.7503436083160517</v>
      </c>
      <c r="BQ95" s="18">
        <f t="shared" si="240"/>
        <v>-22.153479085033034</v>
      </c>
      <c r="BR95" s="18">
        <f t="shared" si="240"/>
        <v>-2.3404600836815503</v>
      </c>
      <c r="BS95" s="18">
        <f t="shared" si="240"/>
        <v>-1.1067510146034687</v>
      </c>
      <c r="BT95" s="18">
        <f t="shared" si="241"/>
        <v>-2.9562792691441353</v>
      </c>
      <c r="BV95" s="18">
        <f t="shared" si="242"/>
        <v>-1.5197094021304203</v>
      </c>
      <c r="BW95" s="18">
        <f t="shared" si="243"/>
        <v>2.5531074703123657</v>
      </c>
      <c r="BX95" s="18">
        <f t="shared" si="244"/>
        <v>1.5223181364534044</v>
      </c>
      <c r="BZ95" t="str">
        <f t="shared" si="261"/>
        <v>51 Skilled agricultural and related trades</v>
      </c>
      <c r="CA95" s="18">
        <f t="shared" si="245"/>
        <v>-6.4128204333836702</v>
      </c>
      <c r="CB95" s="18">
        <f t="shared" si="245"/>
        <v>-20.717010262305624</v>
      </c>
      <c r="CC95" s="18">
        <f t="shared" si="245"/>
        <v>-8.2377511387077273E-2</v>
      </c>
      <c r="CD95" s="18">
        <f t="shared" si="245"/>
        <v>0.49321819804630795</v>
      </c>
      <c r="CE95" s="18">
        <f t="shared" si="246"/>
        <v>-1.162357889721688</v>
      </c>
      <c r="CG95" s="18">
        <f t="shared" si="247"/>
        <v>0.30098547550689858</v>
      </c>
      <c r="CH95" s="18">
        <f t="shared" si="248"/>
        <v>2.5773362710986403</v>
      </c>
      <c r="CI95" s="18">
        <f t="shared" si="249"/>
        <v>2.7895139215854403</v>
      </c>
      <c r="CK95" t="str">
        <f t="shared" si="262"/>
        <v>51 Skilled agricultural and related trades</v>
      </c>
      <c r="CL95" s="18">
        <f t="shared" si="250"/>
        <v>-3.7923440282800036</v>
      </c>
      <c r="CM95" s="18">
        <f t="shared" si="250"/>
        <v>-29.468193524840324</v>
      </c>
      <c r="CN95" s="18">
        <f t="shared" si="250"/>
        <v>-1.2126014806501328</v>
      </c>
      <c r="CO95" s="18">
        <f t="shared" si="250"/>
        <v>-7.4213559260060569</v>
      </c>
      <c r="CP95" s="18">
        <f t="shared" si="251"/>
        <v>-7.1167171164141507</v>
      </c>
      <c r="CR95" s="18">
        <f t="shared" si="252"/>
        <v>-5.3963861447130608</v>
      </c>
      <c r="CS95" s="18">
        <f t="shared" si="253"/>
        <v>1.77778159933486</v>
      </c>
      <c r="CT95" s="18">
        <f t="shared" si="254"/>
        <v>-2.0078890002453886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0.63803932686972153</v>
      </c>
      <c r="C96" s="18">
        <f t="shared" si="210"/>
        <v>-9.7381721271449848</v>
      </c>
      <c r="D96" s="18">
        <f t="shared" si="210"/>
        <v>6.5187445847117553</v>
      </c>
      <c r="E96" s="18">
        <f t="shared" si="210"/>
        <v>2.9812755024641202</v>
      </c>
      <c r="F96" s="18">
        <f t="shared" si="211"/>
        <v>3.2199303412083768</v>
      </c>
      <c r="H96" s="18">
        <f t="shared" si="212"/>
        <v>4.1471821891312599</v>
      </c>
      <c r="I96" s="18">
        <f t="shared" si="213"/>
        <v>3.7422546410187829</v>
      </c>
      <c r="J96" s="18">
        <f t="shared" si="214"/>
        <v>6.5078837053691885</v>
      </c>
      <c r="L96" t="str">
        <f t="shared" si="255"/>
        <v>52 Skilled metal, electrical and electronic trades</v>
      </c>
      <c r="M96" s="18">
        <f t="shared" si="215"/>
        <v>2.8450631753013989</v>
      </c>
      <c r="N96" s="18">
        <f t="shared" si="215"/>
        <v>-20.190682415313653</v>
      </c>
      <c r="O96" s="18">
        <f t="shared" si="215"/>
        <v>12.243629330431482</v>
      </c>
      <c r="P96" s="18">
        <f t="shared" si="215"/>
        <v>4.1529744046048256</v>
      </c>
      <c r="Q96" s="18">
        <f t="shared" si="216"/>
        <v>4.857302119006035</v>
      </c>
      <c r="S96" s="18">
        <f t="shared" si="217"/>
        <v>6.7828935567634696</v>
      </c>
      <c r="T96" s="18">
        <f t="shared" si="218"/>
        <v>5.0376073712951941</v>
      </c>
      <c r="U96" s="18">
        <f t="shared" si="219"/>
        <v>9.2433071293087643</v>
      </c>
      <c r="W96" t="str">
        <f t="shared" si="256"/>
        <v>52 Skilled metal, electrical and electronic trades</v>
      </c>
      <c r="X96" s="18">
        <f t="shared" si="220"/>
        <v>1.1184982077523387</v>
      </c>
      <c r="Y96" s="18">
        <f t="shared" si="220"/>
        <v>-12.885254433221338</v>
      </c>
      <c r="Z96" s="18">
        <f t="shared" si="220"/>
        <v>6.2480384856019366</v>
      </c>
      <c r="AA96" s="18">
        <f t="shared" si="220"/>
        <v>2.7705479444945169</v>
      </c>
      <c r="AB96" s="18">
        <f t="shared" si="221"/>
        <v>2.7777101165150198</v>
      </c>
      <c r="AD96" s="18">
        <f t="shared" si="222"/>
        <v>3.9168774584512844</v>
      </c>
      <c r="AE96" s="18">
        <f t="shared" si="223"/>
        <v>3.8595655884192892</v>
      </c>
      <c r="AF96" s="18">
        <f t="shared" si="224"/>
        <v>6.4235326578193197</v>
      </c>
      <c r="AH96" t="str">
        <f t="shared" si="257"/>
        <v>52 Skilled metal, electrical and electronic trades</v>
      </c>
      <c r="AI96" s="18">
        <f t="shared" si="225"/>
        <v>0.73746566150407755</v>
      </c>
      <c r="AJ96" s="18">
        <f t="shared" si="225"/>
        <v>-6.1596918401617291</v>
      </c>
      <c r="AK96" s="18">
        <f t="shared" si="225"/>
        <v>3.366689865077932</v>
      </c>
      <c r="AL96" s="18">
        <f t="shared" si="225"/>
        <v>2.5472669510782975</v>
      </c>
      <c r="AM96" s="18">
        <f t="shared" si="226"/>
        <v>2.2341135749946339</v>
      </c>
      <c r="AO96" s="18">
        <f t="shared" si="227"/>
        <v>2.8196836071724851</v>
      </c>
      <c r="AP96" s="18">
        <f t="shared" si="228"/>
        <v>3.2633233623841518</v>
      </c>
      <c r="AQ96" s="18">
        <f t="shared" si="229"/>
        <v>5.1908870863172751</v>
      </c>
      <c r="AS96" t="str">
        <f t="shared" si="258"/>
        <v>52 Skilled metal, electrical and electronic trades</v>
      </c>
      <c r="AT96" s="18">
        <f t="shared" si="230"/>
        <v>-0.61773512155411936</v>
      </c>
      <c r="AU96" s="18">
        <f t="shared" si="230"/>
        <v>-10.489933877731206</v>
      </c>
      <c r="AV96" s="18">
        <f t="shared" si="230"/>
        <v>3.4891716252818616</v>
      </c>
      <c r="AW96" s="18">
        <f t="shared" si="230"/>
        <v>1.9129347878512171</v>
      </c>
      <c r="AX96" s="18">
        <f t="shared" si="231"/>
        <v>1.5757340632371886</v>
      </c>
      <c r="AZ96" s="18">
        <f t="shared" si="232"/>
        <v>2.4356613410073669</v>
      </c>
      <c r="BA96" s="18">
        <f t="shared" si="233"/>
        <v>3.1976261312522736</v>
      </c>
      <c r="BB96" s="18">
        <f t="shared" si="234"/>
        <v>4.8613718251662386</v>
      </c>
      <c r="BD96" t="str">
        <f t="shared" si="259"/>
        <v>52 Skilled metal, electrical and electronic trades</v>
      </c>
      <c r="BE96" s="18">
        <f t="shared" si="235"/>
        <v>-0.69883086385837956</v>
      </c>
      <c r="BF96" s="18">
        <f t="shared" si="235"/>
        <v>-3.2099855608231476</v>
      </c>
      <c r="BG96" s="18">
        <f t="shared" si="235"/>
        <v>-1.6070259103690643</v>
      </c>
      <c r="BH96" s="18">
        <f t="shared" si="235"/>
        <v>-0.58893020666811458</v>
      </c>
      <c r="BI96" s="18">
        <f t="shared" si="236"/>
        <v>-1.0735546221056547</v>
      </c>
      <c r="BK96" s="18">
        <f t="shared" si="237"/>
        <v>-0.92946058847651614</v>
      </c>
      <c r="BL96" s="18">
        <f t="shared" si="238"/>
        <v>1.8156797242001144</v>
      </c>
      <c r="BM96" s="18">
        <f t="shared" si="239"/>
        <v>1.1046350409344763</v>
      </c>
      <c r="BO96" t="str">
        <f t="shared" si="260"/>
        <v>52 Skilled metal, electrical and electronic trades</v>
      </c>
      <c r="BP96" s="18">
        <f t="shared" si="240"/>
        <v>-2.5897201206870113</v>
      </c>
      <c r="BQ96" s="18">
        <f t="shared" si="240"/>
        <v>-6.7742474806593123</v>
      </c>
      <c r="BR96" s="18">
        <f t="shared" si="240"/>
        <v>-2.9506063050749876</v>
      </c>
      <c r="BS96" s="18">
        <f t="shared" si="240"/>
        <v>-2.6267748196877272</v>
      </c>
      <c r="BT96" s="18">
        <f t="shared" si="241"/>
        <v>-2.9923522968656968</v>
      </c>
      <c r="BV96" s="18">
        <f t="shared" si="242"/>
        <v>-2.7348385316794954</v>
      </c>
      <c r="BW96" s="18">
        <f t="shared" si="243"/>
        <v>1.6749064002227865</v>
      </c>
      <c r="BX96" s="18">
        <f t="shared" si="244"/>
        <v>-0.39288214569845881</v>
      </c>
      <c r="BZ96" t="str">
        <f t="shared" si="261"/>
        <v>52 Skilled metal, electrical and electronic trades</v>
      </c>
      <c r="CA96" s="18">
        <f t="shared" si="245"/>
        <v>-5.1148866958482415</v>
      </c>
      <c r="CB96" s="18">
        <f t="shared" si="245"/>
        <v>-13.677655598100202</v>
      </c>
      <c r="CC96" s="18">
        <f t="shared" si="245"/>
        <v>-0.34578039004704575</v>
      </c>
      <c r="CD96" s="18">
        <f t="shared" si="245"/>
        <v>-4.5855839143087103</v>
      </c>
      <c r="CE96" s="18">
        <f t="shared" si="246"/>
        <v>-3.8838528513757686</v>
      </c>
      <c r="CG96" s="18">
        <f t="shared" si="247"/>
        <v>-3.1927473008477869</v>
      </c>
      <c r="CH96" s="18">
        <f t="shared" si="248"/>
        <v>1.7777705101721386</v>
      </c>
      <c r="CI96" s="18">
        <f t="shared" si="249"/>
        <v>-0.57464682707649706</v>
      </c>
      <c r="CK96" t="str">
        <f t="shared" si="262"/>
        <v>52 Skilled metal, electrical and electronic trades</v>
      </c>
      <c r="CL96" s="18">
        <f t="shared" si="250"/>
        <v>0.87269510087399915</v>
      </c>
      <c r="CM96" s="18">
        <f t="shared" si="250"/>
        <v>-23.016229808033884</v>
      </c>
      <c r="CN96" s="18">
        <f t="shared" si="250"/>
        <v>-0.84392281403605773</v>
      </c>
      <c r="CO96" s="18">
        <f t="shared" si="250"/>
        <v>-4.2768874187221524</v>
      </c>
      <c r="CP96" s="18">
        <f t="shared" si="251"/>
        <v>-4.5259713125608609</v>
      </c>
      <c r="CR96" s="18">
        <f t="shared" si="252"/>
        <v>-3.145979462260029</v>
      </c>
      <c r="CS96" s="18">
        <f t="shared" si="253"/>
        <v>1.8136506753145598</v>
      </c>
      <c r="CT96" s="18">
        <f t="shared" si="254"/>
        <v>-0.49292058134625671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-9.7090979165436302</v>
      </c>
      <c r="C97" s="18">
        <f t="shared" si="210"/>
        <v>-38.346256470241023</v>
      </c>
      <c r="D97" s="18">
        <f t="shared" si="210"/>
        <v>13.65568881544128</v>
      </c>
      <c r="E97" s="18">
        <f t="shared" si="210"/>
        <v>0.63873524524649117</v>
      </c>
      <c r="F97" s="18">
        <f t="shared" si="211"/>
        <v>1.3848213798513864</v>
      </c>
      <c r="H97" s="18">
        <f t="shared" si="212"/>
        <v>4.8030301773686279</v>
      </c>
      <c r="I97" s="18">
        <f t="shared" si="213"/>
        <v>4.550451445433823</v>
      </c>
      <c r="J97" s="18">
        <f t="shared" si="214"/>
        <v>7.5281889380192091</v>
      </c>
      <c r="L97" t="str">
        <f t="shared" si="255"/>
        <v>53 Skilled construction and building trades</v>
      </c>
      <c r="M97" s="18">
        <f t="shared" si="215"/>
        <v>-0.36233567297974112</v>
      </c>
      <c r="N97" s="18">
        <f t="shared" si="215"/>
        <v>-27.84703076573809</v>
      </c>
      <c r="O97" s="18">
        <f t="shared" si="215"/>
        <v>10.161200679797266</v>
      </c>
      <c r="P97" s="18">
        <f t="shared" si="215"/>
        <v>2.3094738647972735</v>
      </c>
      <c r="Q97" s="18">
        <f t="shared" si="216"/>
        <v>2.4406325611288748</v>
      </c>
      <c r="S97" s="18">
        <f t="shared" si="217"/>
        <v>4.8624791637662534</v>
      </c>
      <c r="T97" s="18">
        <f t="shared" si="218"/>
        <v>4.7161609182617692</v>
      </c>
      <c r="U97" s="18">
        <f t="shared" si="219"/>
        <v>7.6814075501125512</v>
      </c>
      <c r="W97" t="str">
        <f t="shared" si="256"/>
        <v>53 Skilled construction and building trades</v>
      </c>
      <c r="X97" s="18">
        <f t="shared" si="220"/>
        <v>-1.0912243450189152</v>
      </c>
      <c r="Y97" s="18">
        <f t="shared" si="220"/>
        <v>-15.746670438241662</v>
      </c>
      <c r="Z97" s="18">
        <f t="shared" si="220"/>
        <v>6.0035471923796768</v>
      </c>
      <c r="AA97" s="18">
        <f t="shared" si="220"/>
        <v>2.1132999835827837</v>
      </c>
      <c r="AB97" s="18">
        <f t="shared" si="221"/>
        <v>2.0794358361041709</v>
      </c>
      <c r="AD97" s="18">
        <f t="shared" si="222"/>
        <v>3.3939214082730151</v>
      </c>
      <c r="AE97" s="18">
        <f t="shared" si="223"/>
        <v>3.9833166517090568</v>
      </c>
      <c r="AF97" s="18">
        <f t="shared" si="224"/>
        <v>6.1455345380853066</v>
      </c>
      <c r="AH97" t="str">
        <f t="shared" si="257"/>
        <v>53 Skilled construction and building trades</v>
      </c>
      <c r="AI97" s="18">
        <f t="shared" si="225"/>
        <v>1.1499379042562818</v>
      </c>
      <c r="AJ97" s="18">
        <f t="shared" si="225"/>
        <v>-14.483683881375953</v>
      </c>
      <c r="AK97" s="18">
        <f t="shared" si="225"/>
        <v>5.7101692223900047</v>
      </c>
      <c r="AL97" s="18">
        <f t="shared" si="225"/>
        <v>2.4373553643263879</v>
      </c>
      <c r="AM97" s="18">
        <f t="shared" si="226"/>
        <v>2.2883151354279763</v>
      </c>
      <c r="AO97" s="18">
        <f t="shared" si="227"/>
        <v>3.5168769682230261</v>
      </c>
      <c r="AP97" s="18">
        <f t="shared" si="228"/>
        <v>4.1212117639816581</v>
      </c>
      <c r="AQ97" s="18">
        <f t="shared" si="229"/>
        <v>6.3333668613465344</v>
      </c>
      <c r="AS97" t="str">
        <f t="shared" si="258"/>
        <v>53 Skilled construction and building trades</v>
      </c>
      <c r="AT97" s="18">
        <f t="shared" si="230"/>
        <v>-0.94471594590603836</v>
      </c>
      <c r="AU97" s="18">
        <f t="shared" si="230"/>
        <v>-13.343140065227299</v>
      </c>
      <c r="AV97" s="18">
        <f t="shared" si="230"/>
        <v>5.6838087112256908</v>
      </c>
      <c r="AW97" s="18">
        <f t="shared" si="230"/>
        <v>1.4272274769258964</v>
      </c>
      <c r="AX97" s="18">
        <f t="shared" si="231"/>
        <v>1.7330167786849815</v>
      </c>
      <c r="AZ97" s="18">
        <f t="shared" si="232"/>
        <v>2.8266897228094834</v>
      </c>
      <c r="BA97" s="18">
        <f t="shared" si="233"/>
        <v>3.8520309978100187</v>
      </c>
      <c r="BB97" s="18">
        <f t="shared" si="234"/>
        <v>5.6544106424521123</v>
      </c>
      <c r="BD97" t="str">
        <f t="shared" si="259"/>
        <v>53 Skilled construction and building trades</v>
      </c>
      <c r="BE97" s="18">
        <f t="shared" si="235"/>
        <v>-1.6345711357156567</v>
      </c>
      <c r="BF97" s="18">
        <f t="shared" si="235"/>
        <v>-10.2858400617437</v>
      </c>
      <c r="BG97" s="18">
        <f t="shared" si="235"/>
        <v>-1.4882485143022151</v>
      </c>
      <c r="BH97" s="18">
        <f t="shared" si="235"/>
        <v>-1.1224947923148876</v>
      </c>
      <c r="BI97" s="18">
        <f t="shared" si="236"/>
        <v>-1.835431372094587</v>
      </c>
      <c r="BK97" s="18">
        <f t="shared" si="237"/>
        <v>-1.2445633365111619</v>
      </c>
      <c r="BL97" s="18">
        <f t="shared" si="238"/>
        <v>1.9483324138797942</v>
      </c>
      <c r="BM97" s="18">
        <f t="shared" si="239"/>
        <v>1.0199439313719916</v>
      </c>
      <c r="BO97" t="str">
        <f t="shared" si="260"/>
        <v>53 Skilled construction and building trades</v>
      </c>
      <c r="BP97" s="18">
        <f t="shared" si="240"/>
        <v>-1.2537979479771311</v>
      </c>
      <c r="BQ97" s="18">
        <f t="shared" si="240"/>
        <v>-9.5185669497128593</v>
      </c>
      <c r="BR97" s="18">
        <f t="shared" si="240"/>
        <v>-0.28036785227528727</v>
      </c>
      <c r="BS97" s="18">
        <f t="shared" si="240"/>
        <v>-1.4480775083539288</v>
      </c>
      <c r="BT97" s="18">
        <f t="shared" si="241"/>
        <v>-1.6114379297525572</v>
      </c>
      <c r="BV97" s="18">
        <f t="shared" si="242"/>
        <v>-1.0603682284762272</v>
      </c>
      <c r="BW97" s="18">
        <f t="shared" si="243"/>
        <v>2.2867070776320109</v>
      </c>
      <c r="BX97" s="18">
        <f t="shared" si="244"/>
        <v>1.5309855498976122</v>
      </c>
      <c r="BZ97" t="str">
        <f t="shared" si="261"/>
        <v>53 Skilled construction and building trades</v>
      </c>
      <c r="CA97" s="18">
        <f t="shared" si="245"/>
        <v>-5.086605144019396</v>
      </c>
      <c r="CB97" s="18">
        <f t="shared" si="245"/>
        <v>-17.302564572029844</v>
      </c>
      <c r="CC97" s="18">
        <f t="shared" si="245"/>
        <v>1.0349937944909016</v>
      </c>
      <c r="CD97" s="18">
        <f t="shared" si="245"/>
        <v>-2.0992770446721543</v>
      </c>
      <c r="CE97" s="18">
        <f t="shared" si="246"/>
        <v>-2.167785793919208</v>
      </c>
      <c r="CG97" s="18">
        <f t="shared" si="247"/>
        <v>-1.0654751575358001</v>
      </c>
      <c r="CH97" s="18">
        <f t="shared" si="248"/>
        <v>2.1796160289611954</v>
      </c>
      <c r="CI97" s="18">
        <f t="shared" si="249"/>
        <v>1.4084611165415595</v>
      </c>
      <c r="CK97" t="str">
        <f t="shared" si="262"/>
        <v>53 Skilled construction and building trades</v>
      </c>
      <c r="CL97" s="18">
        <f t="shared" si="250"/>
        <v>-2.3876442282140253</v>
      </c>
      <c r="CM97" s="18">
        <f t="shared" si="250"/>
        <v>-30.319544126740617</v>
      </c>
      <c r="CN97" s="18">
        <f t="shared" si="250"/>
        <v>-4.7272403238487914</v>
      </c>
      <c r="CO97" s="18">
        <f t="shared" si="250"/>
        <v>-12.270354534617233</v>
      </c>
      <c r="CP97" s="18">
        <f t="shared" si="251"/>
        <v>-11.266287283721999</v>
      </c>
      <c r="CR97" s="18">
        <f t="shared" si="252"/>
        <v>-9.8247895407108885</v>
      </c>
      <c r="CS97" s="18">
        <f t="shared" si="253"/>
        <v>1.2211927930315447</v>
      </c>
      <c r="CT97" s="18">
        <f t="shared" si="254"/>
        <v>-5.7450337921647776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-5.4243619312945306</v>
      </c>
      <c r="C98" s="18">
        <f t="shared" si="210"/>
        <v>-9.268475172448742</v>
      </c>
      <c r="D98" s="18">
        <f t="shared" si="210"/>
        <v>9.9693383455448306</v>
      </c>
      <c r="E98" s="18">
        <f t="shared" si="210"/>
        <v>4.0558620979381121</v>
      </c>
      <c r="F98" s="18">
        <f t="shared" si="211"/>
        <v>4.9660517361721057</v>
      </c>
      <c r="H98" s="18">
        <f t="shared" si="212"/>
        <v>5.9908166734589985</v>
      </c>
      <c r="I98" s="18">
        <f t="shared" si="213"/>
        <v>4.8497671160697031</v>
      </c>
      <c r="J98" s="18">
        <f t="shared" si="214"/>
        <v>8.5603112194681863</v>
      </c>
      <c r="L98" t="str">
        <f t="shared" si="255"/>
        <v>54 Textiles, printing and other skilled trades</v>
      </c>
      <c r="M98" s="18">
        <f t="shared" si="215"/>
        <v>0.47780368372063453</v>
      </c>
      <c r="N98" s="18">
        <f t="shared" si="215"/>
        <v>-2.0629014142584001</v>
      </c>
      <c r="O98" s="18">
        <f t="shared" si="215"/>
        <v>8.8663630962896747</v>
      </c>
      <c r="P98" s="18">
        <f t="shared" si="215"/>
        <v>4.4616910626049888</v>
      </c>
      <c r="Q98" s="18">
        <f t="shared" si="216"/>
        <v>5.3929705527236527</v>
      </c>
      <c r="S98" s="18">
        <f t="shared" si="217"/>
        <v>5.9097491990384388</v>
      </c>
      <c r="T98" s="18">
        <f t="shared" si="218"/>
        <v>4.8920561333787749</v>
      </c>
      <c r="U98" s="18">
        <f t="shared" si="219"/>
        <v>8.5286472757638343</v>
      </c>
      <c r="W98" t="str">
        <f t="shared" si="256"/>
        <v>54 Textiles, printing and other skilled trades</v>
      </c>
      <c r="X98" s="18">
        <f t="shared" si="220"/>
        <v>-3.1373958155545778</v>
      </c>
      <c r="Y98" s="18">
        <f t="shared" si="220"/>
        <v>-1.8700869505234974</v>
      </c>
      <c r="Z98" s="18">
        <f t="shared" si="220"/>
        <v>4.5770162343660381</v>
      </c>
      <c r="AA98" s="18">
        <f t="shared" si="220"/>
        <v>2.0185166718973413</v>
      </c>
      <c r="AB98" s="18">
        <f t="shared" si="221"/>
        <v>2.5618375617366684</v>
      </c>
      <c r="AD98" s="18">
        <f t="shared" si="222"/>
        <v>2.8643182216206098</v>
      </c>
      <c r="AE98" s="18">
        <f t="shared" si="223"/>
        <v>3.7017162535145198</v>
      </c>
      <c r="AF98" s="18">
        <f t="shared" si="224"/>
        <v>5.5627123067083728</v>
      </c>
      <c r="AH98" t="str">
        <f t="shared" si="257"/>
        <v>54 Textiles, printing and other skilled trades</v>
      </c>
      <c r="AI98" s="18">
        <f t="shared" si="225"/>
        <v>-1.08395934402018</v>
      </c>
      <c r="AJ98" s="18">
        <f t="shared" si="225"/>
        <v>-8.6097136473596301</v>
      </c>
      <c r="AK98" s="18">
        <f t="shared" si="225"/>
        <v>3.3363094650760816</v>
      </c>
      <c r="AL98" s="18">
        <f t="shared" si="225"/>
        <v>2.4795786203748005</v>
      </c>
      <c r="AM98" s="18">
        <f t="shared" si="226"/>
        <v>2.0137306975945179</v>
      </c>
      <c r="AO98" s="18">
        <f t="shared" si="227"/>
        <v>2.7643634350144941</v>
      </c>
      <c r="AP98" s="18">
        <f t="shared" si="228"/>
        <v>3.6753206617444301</v>
      </c>
      <c r="AQ98" s="18">
        <f t="shared" si="229"/>
        <v>5.4725452518321172</v>
      </c>
      <c r="AS98" t="str">
        <f t="shared" si="258"/>
        <v>54 Textiles, printing and other skilled trades</v>
      </c>
      <c r="AT98" s="18">
        <f t="shared" si="230"/>
        <v>-4.3558113285099287</v>
      </c>
      <c r="AU98" s="18">
        <f t="shared" si="230"/>
        <v>-8.0291430630334055</v>
      </c>
      <c r="AV98" s="18">
        <f t="shared" si="230"/>
        <v>3.9542724546137276</v>
      </c>
      <c r="AW98" s="18">
        <f t="shared" si="230"/>
        <v>1.6174665932545462</v>
      </c>
      <c r="AX98" s="18">
        <f t="shared" si="231"/>
        <v>1.7060057829176634</v>
      </c>
      <c r="AZ98" s="18">
        <f t="shared" si="232"/>
        <v>2.3905061855633569</v>
      </c>
      <c r="BA98" s="18">
        <f t="shared" si="233"/>
        <v>3.5224897609679617</v>
      </c>
      <c r="BB98" s="18">
        <f t="shared" si="234"/>
        <v>5.090877065615973</v>
      </c>
      <c r="BD98" t="str">
        <f t="shared" si="259"/>
        <v>54 Textiles, printing and other skilled trades</v>
      </c>
      <c r="BE98" s="18">
        <f t="shared" si="235"/>
        <v>-3.8620453696617263</v>
      </c>
      <c r="BF98" s="18">
        <f t="shared" si="235"/>
        <v>2.318272513828834</v>
      </c>
      <c r="BG98" s="18">
        <f t="shared" si="235"/>
        <v>0.10436070678461196</v>
      </c>
      <c r="BH98" s="18">
        <f t="shared" si="235"/>
        <v>0.75728317143055612</v>
      </c>
      <c r="BI98" s="18">
        <f t="shared" si="236"/>
        <v>0.64945248143000178</v>
      </c>
      <c r="BK98" s="18">
        <f t="shared" si="237"/>
        <v>0.53917053491223665</v>
      </c>
      <c r="BL98" s="18">
        <f t="shared" si="238"/>
        <v>2.4813695486592957</v>
      </c>
      <c r="BM98" s="18">
        <f t="shared" si="239"/>
        <v>2.8683126489684296</v>
      </c>
      <c r="BO98" t="str">
        <f t="shared" si="260"/>
        <v>54 Textiles, printing and other skilled trades</v>
      </c>
      <c r="BP98" s="18">
        <f t="shared" si="240"/>
        <v>-6.5918209388781683</v>
      </c>
      <c r="BQ98" s="18">
        <f t="shared" si="240"/>
        <v>7.507144974113622</v>
      </c>
      <c r="BR98" s="18">
        <f t="shared" si="240"/>
        <v>-3.7776485006519089</v>
      </c>
      <c r="BS98" s="18">
        <f t="shared" si="240"/>
        <v>-1.4365107759182316</v>
      </c>
      <c r="BT98" s="18">
        <f t="shared" si="241"/>
        <v>-1.6416769111261442</v>
      </c>
      <c r="BV98" s="18">
        <f t="shared" si="242"/>
        <v>-2.2231515394861789</v>
      </c>
      <c r="BW98" s="18">
        <f t="shared" si="243"/>
        <v>1.8164586715710085</v>
      </c>
      <c r="BX98" s="18">
        <f t="shared" si="244"/>
        <v>0.15651572099881772</v>
      </c>
      <c r="BZ98" t="str">
        <f t="shared" si="261"/>
        <v>54 Textiles, printing and other skilled trades</v>
      </c>
      <c r="CA98" s="18">
        <f t="shared" si="245"/>
        <v>-5.5746083487706937</v>
      </c>
      <c r="CB98" s="18">
        <f t="shared" si="245"/>
        <v>-4.534353340947483</v>
      </c>
      <c r="CC98" s="18">
        <f t="shared" si="245"/>
        <v>-1.431450537524559</v>
      </c>
      <c r="CD98" s="18">
        <f t="shared" si="245"/>
        <v>-3.123948137709065</v>
      </c>
      <c r="CE98" s="18">
        <f t="shared" si="246"/>
        <v>-2.6874274858361025</v>
      </c>
      <c r="CG98" s="18">
        <f t="shared" si="247"/>
        <v>-2.5630362165902976</v>
      </c>
      <c r="CH98" s="18">
        <f t="shared" si="248"/>
        <v>1.7106518124810899</v>
      </c>
      <c r="CI98" s="18">
        <f t="shared" si="249"/>
        <v>-0.22249597583080538</v>
      </c>
      <c r="CK98" t="str">
        <f t="shared" si="262"/>
        <v>54 Textiles, printing and other skilled trades</v>
      </c>
      <c r="CL98" s="18">
        <f t="shared" si="250"/>
        <v>-4.2009026682300661</v>
      </c>
      <c r="CM98" s="18">
        <f t="shared" si="250"/>
        <v>-18.53264619292473</v>
      </c>
      <c r="CN98" s="18">
        <f t="shared" si="250"/>
        <v>-7.5371465945133886</v>
      </c>
      <c r="CO98" s="18">
        <f t="shared" si="250"/>
        <v>-5.4248138578999789</v>
      </c>
      <c r="CP98" s="18">
        <f t="shared" si="251"/>
        <v>-6.9616483968512277</v>
      </c>
      <c r="CR98" s="18">
        <f t="shared" si="252"/>
        <v>-6.1342328960220076</v>
      </c>
      <c r="CS98" s="18">
        <f t="shared" si="253"/>
        <v>1.2273220404207974</v>
      </c>
      <c r="CT98" s="18">
        <f t="shared" si="254"/>
        <v>-3.481580744016155</v>
      </c>
    </row>
    <row r="99" spans="1:98" x14ac:dyDescent="0.2">
      <c r="A99" t="str">
        <f t="shared" si="209"/>
        <v>61 Caring personal service occupations</v>
      </c>
      <c r="B99" s="18">
        <f t="shared" si="210"/>
        <v>0.76087060428644548</v>
      </c>
      <c r="C99" s="18">
        <f t="shared" si="210"/>
        <v>-18.298162799499686</v>
      </c>
      <c r="D99" s="18">
        <f t="shared" si="210"/>
        <v>11.773810970843023</v>
      </c>
      <c r="E99" s="18">
        <f t="shared" si="210"/>
        <v>4.321008753094091</v>
      </c>
      <c r="F99" s="18">
        <f t="shared" si="211"/>
        <v>4.9791660465297038</v>
      </c>
      <c r="H99" s="18">
        <f t="shared" si="212"/>
        <v>6.7483583360364197</v>
      </c>
      <c r="I99" s="18">
        <f t="shared" si="213"/>
        <v>5.4022329281566028</v>
      </c>
      <c r="J99" s="18">
        <f t="shared" si="214"/>
        <v>9.4316104561796408</v>
      </c>
      <c r="L99" t="str">
        <f t="shared" si="255"/>
        <v>61 Caring personal service occupations</v>
      </c>
      <c r="M99" s="18">
        <f t="shared" si="215"/>
        <v>4.9122066992747238</v>
      </c>
      <c r="N99" s="18">
        <f t="shared" si="215"/>
        <v>-18.019716515927509</v>
      </c>
      <c r="O99" s="18">
        <f t="shared" si="215"/>
        <v>10.755426897830912</v>
      </c>
      <c r="P99" s="18">
        <f t="shared" si="215"/>
        <v>4.5913558016817513</v>
      </c>
      <c r="Q99" s="18">
        <f t="shared" si="216"/>
        <v>4.8710886202159021</v>
      </c>
      <c r="S99" s="18">
        <f t="shared" si="217"/>
        <v>6.606953718409625</v>
      </c>
      <c r="T99" s="18">
        <f t="shared" si="218"/>
        <v>5.4329845314491809</v>
      </c>
      <c r="U99" s="18">
        <f t="shared" si="219"/>
        <v>9.3504458968652671</v>
      </c>
      <c r="W99" t="str">
        <f t="shared" si="256"/>
        <v>61 Caring personal service occupations</v>
      </c>
      <c r="X99" s="18">
        <f t="shared" si="220"/>
        <v>1.0085180573178532</v>
      </c>
      <c r="Y99" s="18">
        <f t="shared" si="220"/>
        <v>-12.249169709221185</v>
      </c>
      <c r="Z99" s="18">
        <f t="shared" si="220"/>
        <v>4.782198105432256</v>
      </c>
      <c r="AA99" s="18">
        <f t="shared" si="220"/>
        <v>1.5427795417689794</v>
      </c>
      <c r="AB99" s="18">
        <f t="shared" si="221"/>
        <v>1.6128662467196575</v>
      </c>
      <c r="AD99" s="18">
        <f t="shared" si="222"/>
        <v>2.6113023494107157</v>
      </c>
      <c r="AE99" s="18">
        <f t="shared" si="223"/>
        <v>4.2330734495146016</v>
      </c>
      <c r="AF99" s="18">
        <f t="shared" si="224"/>
        <v>5.8147984331418767</v>
      </c>
      <c r="AH99" t="str">
        <f t="shared" si="257"/>
        <v>61 Caring personal service occupations</v>
      </c>
      <c r="AI99" s="18">
        <f t="shared" si="225"/>
        <v>-2.6221226773861628</v>
      </c>
      <c r="AJ99" s="18">
        <f t="shared" si="225"/>
        <v>-12.638704235566312</v>
      </c>
      <c r="AK99" s="18">
        <f t="shared" si="225"/>
        <v>2.2443708131056672</v>
      </c>
      <c r="AL99" s="18">
        <f t="shared" si="225"/>
        <v>-0.10714671883587101</v>
      </c>
      <c r="AM99" s="18">
        <f t="shared" si="226"/>
        <v>-0.21764085930864319</v>
      </c>
      <c r="AO99" s="18">
        <f t="shared" si="227"/>
        <v>0.67062102667863055</v>
      </c>
      <c r="AP99" s="18">
        <f t="shared" si="228"/>
        <v>3.4223089314265431</v>
      </c>
      <c r="AQ99" s="18">
        <f t="shared" si="229"/>
        <v>3.8486939872660164</v>
      </c>
      <c r="AS99" t="str">
        <f t="shared" si="258"/>
        <v>61 Caring personal service occupations</v>
      </c>
      <c r="AT99" s="18">
        <f t="shared" si="230"/>
        <v>-0.53492127424031866</v>
      </c>
      <c r="AU99" s="18">
        <f t="shared" si="230"/>
        <v>-12.473094988154488</v>
      </c>
      <c r="AV99" s="18">
        <f t="shared" si="230"/>
        <v>2.7805160818406893</v>
      </c>
      <c r="AW99" s="18">
        <f t="shared" si="230"/>
        <v>0.51036053051607411</v>
      </c>
      <c r="AX99" s="18">
        <f t="shared" si="231"/>
        <v>0.34315236461106569</v>
      </c>
      <c r="AZ99" s="18">
        <f t="shared" si="232"/>
        <v>1.2614523231108787</v>
      </c>
      <c r="BA99" s="18">
        <f t="shared" si="233"/>
        <v>3.6225592970195342</v>
      </c>
      <c r="BB99" s="18">
        <f t="shared" si="234"/>
        <v>4.4165491954105685</v>
      </c>
      <c r="BD99" t="str">
        <f t="shared" si="259"/>
        <v>61 Caring personal service occupations</v>
      </c>
      <c r="BE99" s="18">
        <f t="shared" si="235"/>
        <v>0.12868584704495145</v>
      </c>
      <c r="BF99" s="18">
        <f t="shared" si="235"/>
        <v>3.1269803374870397</v>
      </c>
      <c r="BG99" s="18">
        <f t="shared" si="235"/>
        <v>2.699081688310967</v>
      </c>
      <c r="BH99" s="18">
        <f t="shared" si="235"/>
        <v>2.3191019164584104</v>
      </c>
      <c r="BI99" s="18">
        <f t="shared" si="236"/>
        <v>2.4880591046634093</v>
      </c>
      <c r="BK99" s="18">
        <f t="shared" si="237"/>
        <v>2.4456053718794335</v>
      </c>
      <c r="BL99" s="18">
        <f t="shared" si="238"/>
        <v>3.5760995631596959</v>
      </c>
      <c r="BM99" s="18">
        <f t="shared" si="239"/>
        <v>5.1724388424095658</v>
      </c>
      <c r="BO99" t="str">
        <f t="shared" si="260"/>
        <v>61 Caring personal service occupations</v>
      </c>
      <c r="BP99" s="18">
        <f t="shared" si="240"/>
        <v>-3.3127326121504375</v>
      </c>
      <c r="BQ99" s="18">
        <f t="shared" si="240"/>
        <v>7.3817014624361077</v>
      </c>
      <c r="BR99" s="18">
        <f t="shared" si="240"/>
        <v>-2.5849430836000775</v>
      </c>
      <c r="BS99" s="18">
        <f t="shared" si="240"/>
        <v>-2.4466679501630284</v>
      </c>
      <c r="BT99" s="18">
        <f t="shared" si="241"/>
        <v>-1.9031385416277247</v>
      </c>
      <c r="BV99" s="18">
        <f t="shared" si="242"/>
        <v>-2.492781455749693</v>
      </c>
      <c r="BW99" s="18">
        <f t="shared" si="243"/>
        <v>2.3859565048621301</v>
      </c>
      <c r="BX99" s="18">
        <f t="shared" si="244"/>
        <v>0.69268477640227477</v>
      </c>
      <c r="BZ99" t="str">
        <f t="shared" si="261"/>
        <v>61 Caring personal service occupations</v>
      </c>
      <c r="CA99" s="18">
        <f t="shared" si="245"/>
        <v>-13.973544024579176</v>
      </c>
      <c r="CB99" s="18">
        <f t="shared" si="245"/>
        <v>-19.677283039794304</v>
      </c>
      <c r="CC99" s="18">
        <f t="shared" si="245"/>
        <v>-6.7870185854684184</v>
      </c>
      <c r="CD99" s="18">
        <f t="shared" si="245"/>
        <v>-3.0288387649284654</v>
      </c>
      <c r="CE99" s="18">
        <f t="shared" si="246"/>
        <v>-5.3402404796570764</v>
      </c>
      <c r="CG99" s="18">
        <f t="shared" si="247"/>
        <v>-4.2981064908260809</v>
      </c>
      <c r="CH99" s="18">
        <f t="shared" si="248"/>
        <v>1.2688637357570309</v>
      </c>
      <c r="CI99" s="18">
        <f t="shared" si="249"/>
        <v>-2.1158669219984549</v>
      </c>
      <c r="CK99" t="str">
        <f t="shared" si="262"/>
        <v>61 Caring personal service occupations</v>
      </c>
      <c r="CL99" s="18">
        <f t="shared" si="250"/>
        <v>-2.6234154619826588</v>
      </c>
      <c r="CM99" s="18">
        <f t="shared" si="250"/>
        <v>-20.543289840984613</v>
      </c>
      <c r="CN99" s="18">
        <f t="shared" si="250"/>
        <v>1.2242434537220515</v>
      </c>
      <c r="CO99" s="18">
        <f t="shared" si="250"/>
        <v>-2.2850587720168902</v>
      </c>
      <c r="CP99" s="18">
        <f t="shared" si="251"/>
        <v>-2.4706815530803894</v>
      </c>
      <c r="CR99" s="18">
        <f t="shared" si="252"/>
        <v>-1.1290220294049802</v>
      </c>
      <c r="CS99" s="18">
        <f t="shared" si="253"/>
        <v>1.7565254023367505</v>
      </c>
      <c r="CT99" s="18">
        <f t="shared" si="254"/>
        <v>0.88839539929654876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8.7108567445766774</v>
      </c>
      <c r="C100" s="18">
        <f t="shared" si="210"/>
        <v>2.4079543632690381</v>
      </c>
      <c r="D100" s="18">
        <f t="shared" si="210"/>
        <v>10.132448983675534</v>
      </c>
      <c r="E100" s="18">
        <f t="shared" si="210"/>
        <v>5.5111259037692983</v>
      </c>
      <c r="F100" s="18">
        <f t="shared" si="211"/>
        <v>6.7347400604779173</v>
      </c>
      <c r="H100" s="18">
        <f t="shared" si="212"/>
        <v>7.0296085729845803</v>
      </c>
      <c r="I100" s="18">
        <f t="shared" si="213"/>
        <v>5.3080852041514248</v>
      </c>
      <c r="J100" s="18">
        <f t="shared" si="214"/>
        <v>9.5772954155110668</v>
      </c>
      <c r="L100" t="str">
        <f t="shared" si="255"/>
        <v>62 Leisure, travel and related personal service occupations</v>
      </c>
      <c r="M100" s="18">
        <f t="shared" si="215"/>
        <v>5.9051291806197836</v>
      </c>
      <c r="N100" s="18">
        <f t="shared" si="215"/>
        <v>-25.784357097916242</v>
      </c>
      <c r="O100" s="18">
        <f t="shared" si="215"/>
        <v>9.0948516312574945</v>
      </c>
      <c r="P100" s="18">
        <f t="shared" si="215"/>
        <v>5.0890064162734339</v>
      </c>
      <c r="Q100" s="18">
        <f t="shared" si="216"/>
        <v>4.0382646479811601</v>
      </c>
      <c r="S100" s="18">
        <f t="shared" si="217"/>
        <v>6.4076722139979836</v>
      </c>
      <c r="T100" s="18">
        <f t="shared" si="218"/>
        <v>4.8340907579481618</v>
      </c>
      <c r="U100" s="18">
        <f t="shared" si="219"/>
        <v>8.8515897137163115</v>
      </c>
      <c r="W100" t="str">
        <f t="shared" si="256"/>
        <v>62 Leisure, travel and related personal service occupations</v>
      </c>
      <c r="X100" s="18">
        <f t="shared" si="220"/>
        <v>5.4387510957845775</v>
      </c>
      <c r="Y100" s="18">
        <f t="shared" si="220"/>
        <v>-15.589001140270209</v>
      </c>
      <c r="Z100" s="18">
        <f t="shared" si="220"/>
        <v>5.8169530618679355</v>
      </c>
      <c r="AA100" s="18">
        <f t="shared" si="220"/>
        <v>3.5311500373173654</v>
      </c>
      <c r="AB100" s="18">
        <f t="shared" si="221"/>
        <v>2.9183595310318333</v>
      </c>
      <c r="AD100" s="18">
        <f t="shared" si="222"/>
        <v>4.2875447295836144</v>
      </c>
      <c r="AE100" s="18">
        <f t="shared" si="223"/>
        <v>4.4016940560712925</v>
      </c>
      <c r="AF100" s="18">
        <f t="shared" si="224"/>
        <v>7.0674867896127092</v>
      </c>
      <c r="AH100" t="str">
        <f t="shared" si="257"/>
        <v>62 Leisure, travel and related personal service occupations</v>
      </c>
      <c r="AI100" s="18">
        <f t="shared" si="225"/>
        <v>6.1310391380280604</v>
      </c>
      <c r="AJ100" s="18">
        <f t="shared" si="225"/>
        <v>-15.663318574483986</v>
      </c>
      <c r="AK100" s="18">
        <f t="shared" si="225"/>
        <v>3.7824519018851532</v>
      </c>
      <c r="AL100" s="18">
        <f t="shared" si="225"/>
        <v>2.8328761301116501</v>
      </c>
      <c r="AM100" s="18">
        <f t="shared" si="226"/>
        <v>1.8584933796764735</v>
      </c>
      <c r="AO100" s="18">
        <f t="shared" si="227"/>
        <v>3.1484320727865889</v>
      </c>
      <c r="AP100" s="18">
        <f t="shared" si="228"/>
        <v>4.0551276962207394</v>
      </c>
      <c r="AQ100" s="18">
        <f t="shared" si="229"/>
        <v>6.0316169949083287</v>
      </c>
      <c r="AS100" t="str">
        <f t="shared" si="258"/>
        <v>62 Leisure, travel and related personal service occupations</v>
      </c>
      <c r="AT100" s="18">
        <f t="shared" si="230"/>
        <v>7.2364924883888015</v>
      </c>
      <c r="AU100" s="18">
        <f t="shared" si="230"/>
        <v>-6.6908843847777515</v>
      </c>
      <c r="AV100" s="18">
        <f t="shared" si="230"/>
        <v>4.1276661847682306</v>
      </c>
      <c r="AW100" s="18">
        <f t="shared" si="230"/>
        <v>3.219499174515561</v>
      </c>
      <c r="AX100" s="18">
        <f t="shared" si="231"/>
        <v>2.8515317272911567</v>
      </c>
      <c r="AZ100" s="18">
        <f t="shared" si="232"/>
        <v>3.5213380010389539</v>
      </c>
      <c r="BA100" s="18">
        <f t="shared" si="233"/>
        <v>4.1495752427741284</v>
      </c>
      <c r="BB100" s="18">
        <f t="shared" si="234"/>
        <v>6.3575647499096943</v>
      </c>
      <c r="BD100" t="str">
        <f t="shared" si="259"/>
        <v>62 Leisure, travel and related personal service occupations</v>
      </c>
      <c r="BE100" s="18">
        <f t="shared" si="235"/>
        <v>0.8878149513188438</v>
      </c>
      <c r="BF100" s="18">
        <f t="shared" si="235"/>
        <v>-1.8076121419643432</v>
      </c>
      <c r="BG100" s="18">
        <f t="shared" si="235"/>
        <v>-1.8717342647490143</v>
      </c>
      <c r="BH100" s="18">
        <f t="shared" si="235"/>
        <v>-0.95443891677087223</v>
      </c>
      <c r="BI100" s="18">
        <f t="shared" si="236"/>
        <v>-1.2953954786888766</v>
      </c>
      <c r="BK100" s="18">
        <f t="shared" si="237"/>
        <v>-1.2611528519881232</v>
      </c>
      <c r="BL100" s="18">
        <f t="shared" si="238"/>
        <v>2.2760139048731087</v>
      </c>
      <c r="BM100" s="18">
        <f t="shared" si="239"/>
        <v>1.3797239381212245</v>
      </c>
      <c r="BO100" t="str">
        <f t="shared" si="260"/>
        <v>62 Leisure, travel and related personal service occupations</v>
      </c>
      <c r="BP100" s="18">
        <f t="shared" si="240"/>
        <v>-0.80358334347514493</v>
      </c>
      <c r="BQ100" s="18">
        <f t="shared" si="240"/>
        <v>6.2274850616810262</v>
      </c>
      <c r="BR100" s="18">
        <f t="shared" si="240"/>
        <v>-4.3877485882536371</v>
      </c>
      <c r="BS100" s="18">
        <f t="shared" si="240"/>
        <v>-2.2932068875952116</v>
      </c>
      <c r="BT100" s="18">
        <f t="shared" si="241"/>
        <v>-2.4441620680114018</v>
      </c>
      <c r="BV100" s="18">
        <f t="shared" si="242"/>
        <v>-2.9964367014715387</v>
      </c>
      <c r="BW100" s="18">
        <f t="shared" si="243"/>
        <v>2.1076667460319554</v>
      </c>
      <c r="BX100" s="18">
        <f t="shared" si="244"/>
        <v>6.2394699397838593E-3</v>
      </c>
      <c r="BZ100" t="str">
        <f t="shared" si="261"/>
        <v>62 Leisure, travel and related personal service occupations</v>
      </c>
      <c r="CA100" s="18">
        <f t="shared" si="245"/>
        <v>1.9346170918066452</v>
      </c>
      <c r="CB100" s="18">
        <f t="shared" si="245"/>
        <v>-13.726148457263276</v>
      </c>
      <c r="CC100" s="18">
        <f t="shared" si="245"/>
        <v>-2.1371040154139709</v>
      </c>
      <c r="CD100" s="18">
        <f t="shared" si="245"/>
        <v>-3.8215618603107737</v>
      </c>
      <c r="CE100" s="18">
        <f t="shared" si="246"/>
        <v>-3.9529193319956968</v>
      </c>
      <c r="CG100" s="18">
        <f t="shared" si="247"/>
        <v>-3.2633223185490889</v>
      </c>
      <c r="CH100" s="18">
        <f t="shared" si="248"/>
        <v>1.8574033978471682</v>
      </c>
      <c r="CI100" s="18">
        <f t="shared" si="249"/>
        <v>-0.51216452194876583</v>
      </c>
      <c r="CK100" t="str">
        <f t="shared" si="262"/>
        <v>62 Leisure, travel and related personal service occupations</v>
      </c>
      <c r="CL100" s="18">
        <f t="shared" si="250"/>
        <v>-2.5040977471225578</v>
      </c>
      <c r="CM100" s="18">
        <f t="shared" si="250"/>
        <v>-22.001357498590391</v>
      </c>
      <c r="CN100" s="18">
        <f t="shared" si="250"/>
        <v>-6.4432763141937581</v>
      </c>
      <c r="CO100" s="18">
        <f t="shared" si="250"/>
        <v>-5.7594521558357981</v>
      </c>
      <c r="CP100" s="18">
        <f t="shared" si="251"/>
        <v>-7.0787581047911052</v>
      </c>
      <c r="CR100" s="18">
        <f t="shared" si="252"/>
        <v>-5.9879471013877472</v>
      </c>
      <c r="CS100" s="18">
        <f t="shared" si="253"/>
        <v>1.3245228276784538</v>
      </c>
      <c r="CT100" s="18">
        <f t="shared" si="254"/>
        <v>-3.1967816588687858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-3.2275485349955946</v>
      </c>
      <c r="C101" s="18">
        <f t="shared" si="210"/>
        <v>4.3054733447456028</v>
      </c>
      <c r="D101" s="18">
        <f t="shared" si="210"/>
        <v>5.8748492668618812</v>
      </c>
      <c r="E101" s="18">
        <f t="shared" si="210"/>
        <v>5.0357525795228675</v>
      </c>
      <c r="F101" s="18">
        <f t="shared" si="211"/>
        <v>5.2513475543306765</v>
      </c>
      <c r="H101" s="18">
        <f t="shared" si="212"/>
        <v>5.3147099553396249</v>
      </c>
      <c r="I101" s="18">
        <f t="shared" si="213"/>
        <v>4.5542643368806424</v>
      </c>
      <c r="J101" s="18">
        <f t="shared" si="214"/>
        <v>7.8917095272247106</v>
      </c>
      <c r="L101" t="str">
        <f t="shared" si="255"/>
        <v>63 Community and civil enforcement occupations</v>
      </c>
      <c r="M101" s="18">
        <f t="shared" si="215"/>
        <v>-3.3940477311019346</v>
      </c>
      <c r="N101" s="18">
        <f t="shared" si="215"/>
        <v>17.456342513496548</v>
      </c>
      <c r="O101" s="18">
        <f t="shared" si="215"/>
        <v>2.6077363029640033</v>
      </c>
      <c r="P101" s="18">
        <f t="shared" si="215"/>
        <v>4.2720066033612669</v>
      </c>
      <c r="Q101" s="18">
        <f t="shared" si="216"/>
        <v>4.5239695652938394</v>
      </c>
      <c r="S101" s="18">
        <f t="shared" si="217"/>
        <v>3.7142719197714724</v>
      </c>
      <c r="T101" s="18">
        <f t="shared" si="218"/>
        <v>3.9333922466801008</v>
      </c>
      <c r="U101" s="18">
        <f t="shared" si="219"/>
        <v>6.3325687490265903</v>
      </c>
      <c r="W101" t="str">
        <f t="shared" si="256"/>
        <v>63 Community and civil enforcement occupations</v>
      </c>
      <c r="X101" s="18">
        <f t="shared" si="220"/>
        <v>2.2409257242206548</v>
      </c>
      <c r="Y101" s="18">
        <f t="shared" si="220"/>
        <v>12.2980594792923</v>
      </c>
      <c r="Z101" s="18">
        <f t="shared" si="220"/>
        <v>3.218692436034476</v>
      </c>
      <c r="AA101" s="18">
        <f t="shared" si="220"/>
        <v>3.2574647391685252</v>
      </c>
      <c r="AB101" s="18">
        <f t="shared" si="221"/>
        <v>3.7883630118199285</v>
      </c>
      <c r="AD101" s="18">
        <f t="shared" si="222"/>
        <v>3.2445390201561564</v>
      </c>
      <c r="AE101" s="18">
        <f t="shared" si="223"/>
        <v>4.1598290437051322</v>
      </c>
      <c r="AF101" s="18">
        <f t="shared" si="224"/>
        <v>6.1769975237405017</v>
      </c>
      <c r="AH101" t="str">
        <f t="shared" si="257"/>
        <v>63 Community and civil enforcement occupations</v>
      </c>
      <c r="AI101" s="18">
        <f t="shared" si="225"/>
        <v>-0.66917615698753874</v>
      </c>
      <c r="AJ101" s="18">
        <f t="shared" si="225"/>
        <v>31.785896011483782</v>
      </c>
      <c r="AK101" s="18">
        <f t="shared" si="225"/>
        <v>-0.80893298189105289</v>
      </c>
      <c r="AL101" s="18">
        <f t="shared" si="225"/>
        <v>3.1677615533024506</v>
      </c>
      <c r="AM101" s="18">
        <f t="shared" si="226"/>
        <v>3.4795398432267088</v>
      </c>
      <c r="AO101" s="18">
        <f t="shared" si="227"/>
        <v>1.82479064127683</v>
      </c>
      <c r="AP101" s="18">
        <f t="shared" si="228"/>
        <v>3.4120180463980354</v>
      </c>
      <c r="AQ101" s="18">
        <f t="shared" si="229"/>
        <v>4.6087649079660231</v>
      </c>
      <c r="AS101" t="str">
        <f t="shared" si="258"/>
        <v>63 Community and civil enforcement occupations</v>
      </c>
      <c r="AT101" s="18">
        <f t="shared" si="230"/>
        <v>-2.83869060385461</v>
      </c>
      <c r="AU101" s="18">
        <f t="shared" si="230"/>
        <v>25.776936617263924</v>
      </c>
      <c r="AV101" s="18">
        <f t="shared" si="230"/>
        <v>-2.709199969790832</v>
      </c>
      <c r="AW101" s="18">
        <f t="shared" si="230"/>
        <v>2.1007367077083838</v>
      </c>
      <c r="AX101" s="18">
        <f t="shared" si="231"/>
        <v>1.8921063518360981</v>
      </c>
      <c r="AZ101" s="18">
        <f t="shared" si="232"/>
        <v>0.47156691121024163</v>
      </c>
      <c r="BA101" s="18">
        <f t="shared" si="233"/>
        <v>3.0223218817492459</v>
      </c>
      <c r="BB101" s="18">
        <f t="shared" si="234"/>
        <v>3.3368019708389207</v>
      </c>
      <c r="BD101" t="str">
        <f t="shared" si="259"/>
        <v>63 Community and civil enforcement occupations</v>
      </c>
      <c r="BE101" s="18">
        <f t="shared" si="235"/>
        <v>-7.613522481807367</v>
      </c>
      <c r="BF101" s="18">
        <f t="shared" si="235"/>
        <v>54.192933404945379</v>
      </c>
      <c r="BG101" s="18">
        <f t="shared" si="235"/>
        <v>-8.6985661101769196</v>
      </c>
      <c r="BH101" s="18">
        <f t="shared" si="235"/>
        <v>1.8256626828010436</v>
      </c>
      <c r="BI101" s="18">
        <f t="shared" si="236"/>
        <v>0.99829843269310103</v>
      </c>
      <c r="BK101" s="18">
        <f t="shared" si="237"/>
        <v>-1.8107303892270332</v>
      </c>
      <c r="BL101" s="18">
        <f t="shared" si="238"/>
        <v>1.5090695157611522</v>
      </c>
      <c r="BM101" s="18">
        <f t="shared" si="239"/>
        <v>8.0648812997496933E-2</v>
      </c>
      <c r="BO101" t="str">
        <f t="shared" si="260"/>
        <v>63 Community and civil enforcement occupations</v>
      </c>
      <c r="BP101" s="18">
        <f t="shared" si="240"/>
        <v>-5.5274379585094957</v>
      </c>
      <c r="BQ101" s="18">
        <f t="shared" si="240"/>
        <v>43.152876479216218</v>
      </c>
      <c r="BR101" s="18">
        <f t="shared" si="240"/>
        <v>-7.676346301100379</v>
      </c>
      <c r="BS101" s="18">
        <f t="shared" si="240"/>
        <v>-0.70141048300551567</v>
      </c>
      <c r="BT101" s="18">
        <f t="shared" si="241"/>
        <v>-0.69131367669946764</v>
      </c>
      <c r="BV101" s="18">
        <f t="shared" si="242"/>
        <v>-3.0830553879967137</v>
      </c>
      <c r="BW101" s="18">
        <f t="shared" si="243"/>
        <v>1.6787389194875768</v>
      </c>
      <c r="BX101" s="18">
        <f t="shared" si="244"/>
        <v>-0.63526493896797209</v>
      </c>
      <c r="BZ101" t="str">
        <f t="shared" si="261"/>
        <v>63 Community and civil enforcement occupations</v>
      </c>
      <c r="CA101" s="18">
        <f t="shared" si="245"/>
        <v>-5.3074841541299378</v>
      </c>
      <c r="CB101" s="18">
        <f t="shared" si="245"/>
        <v>24.982524600179335</v>
      </c>
      <c r="CC101" s="18">
        <f t="shared" si="245"/>
        <v>-4.7028490596742305</v>
      </c>
      <c r="CD101" s="18">
        <f t="shared" si="245"/>
        <v>-2.1710942056654359</v>
      </c>
      <c r="CE101" s="18">
        <f t="shared" si="246"/>
        <v>-1.4724797965784742</v>
      </c>
      <c r="CG101" s="18">
        <f t="shared" si="247"/>
        <v>-3.0223990367172271</v>
      </c>
      <c r="CH101" s="18">
        <f t="shared" si="248"/>
        <v>1.6988538421392807</v>
      </c>
      <c r="CI101" s="18">
        <f t="shared" si="249"/>
        <v>-0.56484653611096336</v>
      </c>
      <c r="CK101" t="str">
        <f t="shared" si="262"/>
        <v>63 Community and civil enforcement occupations</v>
      </c>
      <c r="CL101" s="18">
        <f t="shared" si="250"/>
        <v>-8.2198477157802152</v>
      </c>
      <c r="CM101" s="18">
        <f t="shared" si="250"/>
        <v>21.376829200272663</v>
      </c>
      <c r="CN101" s="18">
        <f t="shared" si="250"/>
        <v>-10.659031911326068</v>
      </c>
      <c r="CO101" s="18">
        <f t="shared" si="250"/>
        <v>-3.5154720807513584</v>
      </c>
      <c r="CP101" s="18">
        <f t="shared" si="251"/>
        <v>-4.4462217828004968</v>
      </c>
      <c r="CR101" s="18">
        <f t="shared" si="252"/>
        <v>-5.9579684962258632</v>
      </c>
      <c r="CS101" s="18">
        <f t="shared" si="253"/>
        <v>0.96514416198389963</v>
      </c>
      <c r="CT101" s="18">
        <f t="shared" si="254"/>
        <v>-3.873215904070193</v>
      </c>
    </row>
    <row r="102" spans="1:98" x14ac:dyDescent="0.2">
      <c r="A102" t="str">
        <f t="shared" si="209"/>
        <v>71 Sales occupations</v>
      </c>
      <c r="B102" s="18">
        <f t="shared" si="210"/>
        <v>-1.0964287489082958</v>
      </c>
      <c r="C102" s="18">
        <f t="shared" si="210"/>
        <v>-15.033816848689963</v>
      </c>
      <c r="D102" s="18">
        <f t="shared" si="210"/>
        <v>7.020531660978313</v>
      </c>
      <c r="E102" s="18">
        <f t="shared" si="210"/>
        <v>2.8530625691285838</v>
      </c>
      <c r="F102" s="18">
        <f t="shared" si="211"/>
        <v>2.9015980320671764</v>
      </c>
      <c r="H102" s="18">
        <f t="shared" si="212"/>
        <v>4.2238679433153958</v>
      </c>
      <c r="I102" s="18">
        <f t="shared" si="213"/>
        <v>3.9460530550049722</v>
      </c>
      <c r="J102" s="18">
        <f t="shared" si="214"/>
        <v>6.7046025330150583</v>
      </c>
      <c r="L102" t="str">
        <f t="shared" si="255"/>
        <v>71 Sales occupations</v>
      </c>
      <c r="M102" s="18">
        <f t="shared" si="215"/>
        <v>2.9628626293630944</v>
      </c>
      <c r="N102" s="18">
        <f t="shared" si="215"/>
        <v>-15.31183161048364</v>
      </c>
      <c r="O102" s="18">
        <f t="shared" si="215"/>
        <v>7.8920298551950596</v>
      </c>
      <c r="P102" s="18">
        <f t="shared" si="215"/>
        <v>3.9719364692816894</v>
      </c>
      <c r="Q102" s="18">
        <f t="shared" si="216"/>
        <v>3.8414348486730976</v>
      </c>
      <c r="S102" s="18">
        <f t="shared" si="217"/>
        <v>5.2625475298210045</v>
      </c>
      <c r="T102" s="18">
        <f t="shared" si="218"/>
        <v>4.2905755606115425</v>
      </c>
      <c r="U102" s="18">
        <f t="shared" si="219"/>
        <v>7.6850289547468975</v>
      </c>
      <c r="W102" t="str">
        <f t="shared" si="256"/>
        <v>71 Sales occupations</v>
      </c>
      <c r="X102" s="18">
        <f t="shared" si="220"/>
        <v>1.1577031651139214</v>
      </c>
      <c r="Y102" s="18">
        <f t="shared" si="220"/>
        <v>-5.4762689227682682</v>
      </c>
      <c r="Z102" s="18">
        <f t="shared" si="220"/>
        <v>3.0199921366203197</v>
      </c>
      <c r="AA102" s="18">
        <f t="shared" si="220"/>
        <v>2.3479905453909433</v>
      </c>
      <c r="AB102" s="18">
        <f t="shared" si="221"/>
        <v>2.0490230284478272</v>
      </c>
      <c r="AD102" s="18">
        <f t="shared" si="222"/>
        <v>2.5715026049760503</v>
      </c>
      <c r="AE102" s="18">
        <f t="shared" si="223"/>
        <v>3.5534677551458449</v>
      </c>
      <c r="AF102" s="18">
        <f t="shared" si="224"/>
        <v>5.2417857301187087</v>
      </c>
      <c r="AH102" t="str">
        <f t="shared" si="257"/>
        <v>71 Sales occupations</v>
      </c>
      <c r="AI102" s="18">
        <f t="shared" si="225"/>
        <v>-0.94560541608663673</v>
      </c>
      <c r="AJ102" s="18">
        <f t="shared" si="225"/>
        <v>-4.4413001857628203</v>
      </c>
      <c r="AK102" s="18">
        <f t="shared" si="225"/>
        <v>2.112384322437566</v>
      </c>
      <c r="AL102" s="18">
        <f t="shared" si="225"/>
        <v>1.8115545216281115</v>
      </c>
      <c r="AM102" s="18">
        <f t="shared" si="226"/>
        <v>1.5025756480530505</v>
      </c>
      <c r="AO102" s="18">
        <f t="shared" si="227"/>
        <v>1.9117325189178969</v>
      </c>
      <c r="AP102" s="18">
        <f t="shared" si="228"/>
        <v>3.41865674409918</v>
      </c>
      <c r="AQ102" s="18">
        <f t="shared" si="229"/>
        <v>4.6740867841029488</v>
      </c>
      <c r="AS102" t="str">
        <f t="shared" si="258"/>
        <v>71 Sales occupations</v>
      </c>
      <c r="AT102" s="18">
        <f t="shared" si="230"/>
        <v>-0.21136119983412582</v>
      </c>
      <c r="AU102" s="18">
        <f t="shared" si="230"/>
        <v>-10.170330728482336</v>
      </c>
      <c r="AV102" s="18">
        <f t="shared" si="230"/>
        <v>1.3308106870973502</v>
      </c>
      <c r="AW102" s="18">
        <f t="shared" si="230"/>
        <v>1.760377353080278</v>
      </c>
      <c r="AX102" s="18">
        <f t="shared" si="231"/>
        <v>0.83693920185348158</v>
      </c>
      <c r="AZ102" s="18">
        <f t="shared" si="232"/>
        <v>1.6169865068615286</v>
      </c>
      <c r="BA102" s="18">
        <f t="shared" si="233"/>
        <v>2.9562371419979749</v>
      </c>
      <c r="BB102" s="18">
        <f t="shared" si="234"/>
        <v>4.0733466779995453</v>
      </c>
      <c r="BD102" t="str">
        <f t="shared" si="259"/>
        <v>71 Sales occupations</v>
      </c>
      <c r="BE102" s="18">
        <f t="shared" si="235"/>
        <v>-0.14872964892026497</v>
      </c>
      <c r="BF102" s="18">
        <f t="shared" si="235"/>
        <v>4.4818211706268762</v>
      </c>
      <c r="BG102" s="18">
        <f t="shared" si="235"/>
        <v>-1.0106766310223003</v>
      </c>
      <c r="BH102" s="18">
        <f t="shared" si="235"/>
        <v>0.757588010658794</v>
      </c>
      <c r="BI102" s="18">
        <f t="shared" si="236"/>
        <v>0.4292012572377768</v>
      </c>
      <c r="BK102" s="18">
        <f t="shared" si="237"/>
        <v>0.16468439147694358</v>
      </c>
      <c r="BL102" s="18">
        <f t="shared" si="238"/>
        <v>2.4772768024793113</v>
      </c>
      <c r="BM102" s="18">
        <f t="shared" si="239"/>
        <v>2.5946032307086808</v>
      </c>
      <c r="BO102" t="str">
        <f t="shared" si="260"/>
        <v>71 Sales occupations</v>
      </c>
      <c r="BP102" s="18">
        <f t="shared" si="240"/>
        <v>-3.2430743812630447</v>
      </c>
      <c r="BQ102" s="18">
        <f t="shared" si="240"/>
        <v>7.4811053109903991</v>
      </c>
      <c r="BR102" s="18">
        <f t="shared" si="240"/>
        <v>-4.3093758618744644</v>
      </c>
      <c r="BS102" s="18">
        <f t="shared" si="240"/>
        <v>-2.3787442660058056</v>
      </c>
      <c r="BT102" s="18">
        <f t="shared" si="241"/>
        <v>-2.4010411247975094</v>
      </c>
      <c r="BV102" s="18">
        <f t="shared" si="242"/>
        <v>-3.0265777695275053</v>
      </c>
      <c r="BW102" s="18">
        <f t="shared" si="243"/>
        <v>2.0962221327113006</v>
      </c>
      <c r="BX102" s="18">
        <f t="shared" si="244"/>
        <v>-2.877383057323657E-2</v>
      </c>
      <c r="BZ102" t="str">
        <f t="shared" si="261"/>
        <v>71 Sales occupations</v>
      </c>
      <c r="CA102" s="18">
        <f t="shared" si="245"/>
        <v>-2.2290508112058571</v>
      </c>
      <c r="CB102" s="18">
        <f t="shared" si="245"/>
        <v>-16.14156232475381</v>
      </c>
      <c r="CC102" s="18">
        <f t="shared" si="245"/>
        <v>-4.8441268763594891</v>
      </c>
      <c r="CD102" s="18">
        <f t="shared" si="245"/>
        <v>-7.3995348940978811</v>
      </c>
      <c r="CE102" s="18">
        <f t="shared" si="246"/>
        <v>-7.1854576678668121</v>
      </c>
      <c r="CG102" s="18">
        <f t="shared" si="247"/>
        <v>-6.5554497270549295</v>
      </c>
      <c r="CH102" s="18">
        <f t="shared" si="248"/>
        <v>1.360112232759314</v>
      </c>
      <c r="CI102" s="18">
        <f t="shared" si="249"/>
        <v>-3.4968703062829509</v>
      </c>
      <c r="CK102" t="str">
        <f t="shared" si="262"/>
        <v>71 Sales occupations</v>
      </c>
      <c r="CL102" s="18">
        <f t="shared" si="250"/>
        <v>-3.35051735736831</v>
      </c>
      <c r="CM102" s="18">
        <f t="shared" si="250"/>
        <v>-27.275434819589041</v>
      </c>
      <c r="CN102" s="18">
        <f t="shared" si="250"/>
        <v>-7.0122284186884816</v>
      </c>
      <c r="CO102" s="18">
        <f t="shared" si="250"/>
        <v>-5.2000972021269405</v>
      </c>
      <c r="CP102" s="18">
        <f t="shared" si="251"/>
        <v>-7.3184947935002072</v>
      </c>
      <c r="CR102" s="18">
        <f t="shared" si="252"/>
        <v>-5.8080311737694901</v>
      </c>
      <c r="CS102" s="18">
        <f t="shared" si="253"/>
        <v>1.1311428520336397</v>
      </c>
      <c r="CT102" s="18">
        <f t="shared" si="254"/>
        <v>-3.4415521933867654</v>
      </c>
    </row>
    <row r="103" spans="1:98" x14ac:dyDescent="0.2">
      <c r="A103" t="str">
        <f t="shared" si="209"/>
        <v>72 Customer service occupations</v>
      </c>
      <c r="B103" s="18">
        <f t="shared" si="210"/>
        <v>0.59132632528606788</v>
      </c>
      <c r="C103" s="18">
        <f t="shared" si="210"/>
        <v>-6.3773552097253212</v>
      </c>
      <c r="D103" s="18">
        <f t="shared" si="210"/>
        <v>15.010748712744903</v>
      </c>
      <c r="E103" s="18">
        <f t="shared" si="210"/>
        <v>4.5768568113708774</v>
      </c>
      <c r="F103" s="18">
        <f t="shared" si="211"/>
        <v>6.989043889606994</v>
      </c>
      <c r="H103" s="18">
        <f t="shared" si="212"/>
        <v>7.9451663265254657</v>
      </c>
      <c r="I103" s="18">
        <f t="shared" si="213"/>
        <v>5.1022139003741529</v>
      </c>
      <c r="J103" s="18">
        <f t="shared" si="214"/>
        <v>10.139790574616892</v>
      </c>
      <c r="L103" t="str">
        <f t="shared" si="255"/>
        <v>72 Customer service occupations</v>
      </c>
      <c r="M103" s="18">
        <f t="shared" si="215"/>
        <v>3.6182155789791226</v>
      </c>
      <c r="N103" s="18">
        <f t="shared" si="215"/>
        <v>-8.1846902616884769</v>
      </c>
      <c r="O103" s="18">
        <f t="shared" si="215"/>
        <v>14.372882585261149</v>
      </c>
      <c r="P103" s="18">
        <f t="shared" si="215"/>
        <v>4.6137526073352531</v>
      </c>
      <c r="Q103" s="18">
        <f t="shared" si="216"/>
        <v>6.6967376092731623</v>
      </c>
      <c r="S103" s="18">
        <f t="shared" si="217"/>
        <v>7.7705773908969711</v>
      </c>
      <c r="T103" s="18">
        <f t="shared" si="218"/>
        <v>5.2448799898097365</v>
      </c>
      <c r="U103" s="18">
        <f t="shared" si="219"/>
        <v>10.084140236178985</v>
      </c>
      <c r="W103" t="str">
        <f t="shared" si="256"/>
        <v>72 Customer service occupations</v>
      </c>
      <c r="X103" s="18">
        <f t="shared" si="220"/>
        <v>1.1951217177633033</v>
      </c>
      <c r="Y103" s="18">
        <f t="shared" si="220"/>
        <v>4.1635416986775642</v>
      </c>
      <c r="Z103" s="18">
        <f t="shared" si="220"/>
        <v>8.5820739487459932</v>
      </c>
      <c r="AA103" s="18">
        <f t="shared" si="220"/>
        <v>3.0795624294567503</v>
      </c>
      <c r="AB103" s="18">
        <f t="shared" si="221"/>
        <v>4.8369805070638705</v>
      </c>
      <c r="AD103" s="18">
        <f t="shared" si="222"/>
        <v>4.882030923294689</v>
      </c>
      <c r="AE103" s="18">
        <f t="shared" si="223"/>
        <v>4.0991159041713576</v>
      </c>
      <c r="AF103" s="18">
        <f t="shared" si="224"/>
        <v>7.2842158052711881</v>
      </c>
      <c r="AH103" t="str">
        <f t="shared" si="257"/>
        <v>72 Customer service occupations</v>
      </c>
      <c r="AI103" s="18">
        <f t="shared" si="225"/>
        <v>3.1475963046134536</v>
      </c>
      <c r="AJ103" s="18">
        <f t="shared" si="225"/>
        <v>2.3646685783060839</v>
      </c>
      <c r="AK103" s="18">
        <f t="shared" si="225"/>
        <v>8.7584277190166926</v>
      </c>
      <c r="AL103" s="18">
        <f t="shared" si="225"/>
        <v>2.9969571097997472</v>
      </c>
      <c r="AM103" s="18">
        <f t="shared" si="226"/>
        <v>4.723533979302208</v>
      </c>
      <c r="AO103" s="18">
        <f t="shared" si="227"/>
        <v>4.8827106658470898</v>
      </c>
      <c r="AP103" s="18">
        <f t="shared" si="228"/>
        <v>4.2959597594930399</v>
      </c>
      <c r="AQ103" s="18">
        <f t="shared" si="229"/>
        <v>7.4144077377748863</v>
      </c>
      <c r="AS103" t="str">
        <f t="shared" si="258"/>
        <v>72 Customer service occupations</v>
      </c>
      <c r="AT103" s="18">
        <f t="shared" si="230"/>
        <v>2.2199578717008173E-2</v>
      </c>
      <c r="AU103" s="18">
        <f t="shared" si="230"/>
        <v>2.0001029167000528</v>
      </c>
      <c r="AV103" s="18">
        <f t="shared" si="230"/>
        <v>7.9767323564394532</v>
      </c>
      <c r="AW103" s="18">
        <f t="shared" si="230"/>
        <v>2.3074011049733167</v>
      </c>
      <c r="AX103" s="18">
        <f t="shared" si="231"/>
        <v>4.0267732011563417</v>
      </c>
      <c r="AZ103" s="18">
        <f t="shared" si="232"/>
        <v>4.1633075562464317</v>
      </c>
      <c r="BA103" s="18">
        <f t="shared" si="233"/>
        <v>3.6808740405631202</v>
      </c>
      <c r="BB103" s="18">
        <f t="shared" si="234"/>
        <v>6.4773245106616972</v>
      </c>
      <c r="BD103" t="str">
        <f t="shared" si="259"/>
        <v>72 Customer service occupations</v>
      </c>
      <c r="BE103" s="18">
        <f t="shared" si="235"/>
        <v>-0.54479928683370815</v>
      </c>
      <c r="BF103" s="18">
        <f t="shared" si="235"/>
        <v>14.305421210098634</v>
      </c>
      <c r="BG103" s="18">
        <f t="shared" si="235"/>
        <v>4.6686588336943835</v>
      </c>
      <c r="BH103" s="18">
        <f t="shared" si="235"/>
        <v>2.0830729669335302</v>
      </c>
      <c r="BI103" s="18">
        <f t="shared" si="236"/>
        <v>3.6138872236811226</v>
      </c>
      <c r="BK103" s="18">
        <f t="shared" si="237"/>
        <v>2.9377591285843829</v>
      </c>
      <c r="BL103" s="18">
        <f t="shared" si="238"/>
        <v>3.0037512290902457</v>
      </c>
      <c r="BM103" s="18">
        <f t="shared" si="239"/>
        <v>5.079698535294308</v>
      </c>
      <c r="BO103" t="str">
        <f t="shared" si="260"/>
        <v>72 Customer service occupations</v>
      </c>
      <c r="BP103" s="18">
        <f t="shared" si="240"/>
        <v>-0.84890899419287624</v>
      </c>
      <c r="BQ103" s="18">
        <f t="shared" si="240"/>
        <v>13.907055559707416</v>
      </c>
      <c r="BR103" s="18">
        <f t="shared" si="240"/>
        <v>2.0793583147237005</v>
      </c>
      <c r="BS103" s="18">
        <f t="shared" si="240"/>
        <v>-0.71323186019303098</v>
      </c>
      <c r="BT103" s="18">
        <f t="shared" si="241"/>
        <v>1.0147112148328086</v>
      </c>
      <c r="BV103" s="18">
        <f t="shared" si="242"/>
        <v>0.209038085018598</v>
      </c>
      <c r="BW103" s="18">
        <f t="shared" si="243"/>
        <v>2.7149718924234456</v>
      </c>
      <c r="BX103" s="18">
        <f t="shared" si="244"/>
        <v>2.8593300236987806</v>
      </c>
      <c r="BZ103" t="str">
        <f t="shared" si="261"/>
        <v>72 Customer service occupations</v>
      </c>
      <c r="CA103" s="18">
        <f t="shared" si="245"/>
        <v>-3.5497901690299427</v>
      </c>
      <c r="CB103" s="18">
        <f t="shared" si="245"/>
        <v>-1.6903973720304388</v>
      </c>
      <c r="CC103" s="18">
        <f t="shared" si="245"/>
        <v>3.1912967615531862</v>
      </c>
      <c r="CD103" s="18">
        <f t="shared" si="245"/>
        <v>-0.25432905830778951</v>
      </c>
      <c r="CE103" s="18">
        <f t="shared" si="246"/>
        <v>0.71855600007026954</v>
      </c>
      <c r="CG103" s="18">
        <f t="shared" si="247"/>
        <v>0.8812358652529273</v>
      </c>
      <c r="CH103" s="18">
        <f t="shared" si="248"/>
        <v>2.0782867434242736</v>
      </c>
      <c r="CI103" s="18">
        <f t="shared" si="249"/>
        <v>2.7495748112724039</v>
      </c>
      <c r="CK103" t="str">
        <f t="shared" si="262"/>
        <v>72 Customer service occupations</v>
      </c>
      <c r="CL103" s="18">
        <f t="shared" si="250"/>
        <v>5.4758364169581908</v>
      </c>
      <c r="CM103" s="18">
        <f t="shared" si="250"/>
        <v>-16.406382612841963</v>
      </c>
      <c r="CN103" s="18">
        <f t="shared" si="250"/>
        <v>5.7899367520516831</v>
      </c>
      <c r="CO103" s="18">
        <f t="shared" si="250"/>
        <v>-0.88966936828069887</v>
      </c>
      <c r="CP103" s="18">
        <f t="shared" si="251"/>
        <v>8.0394763071311992E-2</v>
      </c>
      <c r="CR103" s="18">
        <f t="shared" si="252"/>
        <v>1.2886390389089009</v>
      </c>
      <c r="CS103" s="18">
        <f t="shared" si="253"/>
        <v>2.4915622636430657</v>
      </c>
      <c r="CT103" s="18">
        <f t="shared" si="254"/>
        <v>3.4292620739761581</v>
      </c>
    </row>
    <row r="104" spans="1:98" x14ac:dyDescent="0.2">
      <c r="A104" t="str">
        <f t="shared" si="209"/>
        <v>81 Process, plant and machine operatives</v>
      </c>
      <c r="B104" s="18">
        <f t="shared" si="210"/>
        <v>0.67170535615055371</v>
      </c>
      <c r="C104" s="18">
        <f t="shared" si="210"/>
        <v>-31.10241076415976</v>
      </c>
      <c r="D104" s="18">
        <f t="shared" si="210"/>
        <v>16.919493770652561</v>
      </c>
      <c r="E104" s="18">
        <f t="shared" si="210"/>
        <v>7.5840815468539269</v>
      </c>
      <c r="F104" s="18">
        <f t="shared" si="211"/>
        <v>7.3853226799931448</v>
      </c>
      <c r="H104" s="18">
        <f t="shared" si="212"/>
        <v>10.609981540006231</v>
      </c>
      <c r="I104" s="18">
        <f t="shared" si="213"/>
        <v>6.8260208696195868</v>
      </c>
      <c r="J104" s="18">
        <f t="shared" si="214"/>
        <v>12.971953336802343</v>
      </c>
      <c r="L104" t="str">
        <f t="shared" si="255"/>
        <v>81 Process, plant and machine operatives</v>
      </c>
      <c r="M104" s="18">
        <f t="shared" si="215"/>
        <v>5.4978239569239085</v>
      </c>
      <c r="N104" s="18">
        <f t="shared" si="215"/>
        <v>-22.333622595437809</v>
      </c>
      <c r="O104" s="18">
        <f t="shared" si="215"/>
        <v>15.427230340141772</v>
      </c>
      <c r="P104" s="18">
        <f t="shared" si="215"/>
        <v>5.5942016809656714</v>
      </c>
      <c r="Q104" s="18">
        <f t="shared" si="216"/>
        <v>6.5089114127781178</v>
      </c>
      <c r="S104" s="18">
        <f t="shared" si="217"/>
        <v>8.7750952912423852</v>
      </c>
      <c r="T104" s="18">
        <f t="shared" si="218"/>
        <v>5.9484744909314324</v>
      </c>
      <c r="U104" s="18">
        <f t="shared" si="219"/>
        <v>11.192391784580135</v>
      </c>
      <c r="W104" t="str">
        <f t="shared" si="256"/>
        <v>81 Process, plant and machine operatives</v>
      </c>
      <c r="X104" s="18">
        <f t="shared" si="220"/>
        <v>-1.2285044793488797</v>
      </c>
      <c r="Y104" s="18">
        <f t="shared" si="220"/>
        <v>-12.072373824211546</v>
      </c>
      <c r="Z104" s="18">
        <f t="shared" si="220"/>
        <v>11.735818363954698</v>
      </c>
      <c r="AA104" s="18">
        <f t="shared" si="220"/>
        <v>5.0520944862967321</v>
      </c>
      <c r="AB104" s="18">
        <f t="shared" si="221"/>
        <v>5.9121809049739626</v>
      </c>
      <c r="AD104" s="18">
        <f t="shared" si="222"/>
        <v>7.2343561248265242</v>
      </c>
      <c r="AE104" s="18">
        <f t="shared" si="223"/>
        <v>5.1183373689767775</v>
      </c>
      <c r="AF104" s="18">
        <f t="shared" si="224"/>
        <v>9.6190474200010598</v>
      </c>
      <c r="AH104" t="str">
        <f t="shared" si="257"/>
        <v>81 Process, plant and machine operatives</v>
      </c>
      <c r="AI104" s="18">
        <f t="shared" si="225"/>
        <v>-0.36341634919425658</v>
      </c>
      <c r="AJ104" s="18">
        <f t="shared" si="225"/>
        <v>-7.3416870510197967</v>
      </c>
      <c r="AK104" s="18">
        <f t="shared" si="225"/>
        <v>10.718870721389395</v>
      </c>
      <c r="AL104" s="18">
        <f t="shared" si="225"/>
        <v>3.9482999566939014</v>
      </c>
      <c r="AM104" s="18">
        <f t="shared" si="226"/>
        <v>5.2592832708450832</v>
      </c>
      <c r="AO104" s="18">
        <f t="shared" si="227"/>
        <v>6.1578570691710244</v>
      </c>
      <c r="AP104" s="18">
        <f t="shared" si="228"/>
        <v>4.4965252204590467</v>
      </c>
      <c r="AQ104" s="18">
        <f t="shared" si="229"/>
        <v>8.4685099190627398</v>
      </c>
      <c r="AS104" t="str">
        <f t="shared" si="258"/>
        <v>81 Process, plant and machine operatives</v>
      </c>
      <c r="AT104" s="18">
        <f t="shared" si="230"/>
        <v>-0.67838598808382944</v>
      </c>
      <c r="AU104" s="18">
        <f t="shared" si="230"/>
        <v>-9.6578768015980643</v>
      </c>
      <c r="AV104" s="18">
        <f t="shared" si="230"/>
        <v>9.5335472344955754</v>
      </c>
      <c r="AW104" s="18">
        <f t="shared" si="230"/>
        <v>3.3553888065078752</v>
      </c>
      <c r="AX104" s="18">
        <f t="shared" si="231"/>
        <v>4.3661905436836568</v>
      </c>
      <c r="AZ104" s="18">
        <f t="shared" si="232"/>
        <v>5.3750517393426955</v>
      </c>
      <c r="BA104" s="18">
        <f t="shared" si="233"/>
        <v>4.2827091180550836</v>
      </c>
      <c r="BB104" s="18">
        <f t="shared" si="234"/>
        <v>7.762050054347025</v>
      </c>
      <c r="BD104" t="str">
        <f t="shared" si="259"/>
        <v>81 Process, plant and machine operatives</v>
      </c>
      <c r="BE104" s="18">
        <f t="shared" si="235"/>
        <v>-0.44645463010318798</v>
      </c>
      <c r="BF104" s="18">
        <f t="shared" si="235"/>
        <v>-1.1234698664823517</v>
      </c>
      <c r="BG104" s="18">
        <f t="shared" si="235"/>
        <v>4.5223325967590267</v>
      </c>
      <c r="BH104" s="18">
        <f t="shared" si="235"/>
        <v>1.3430154801297167</v>
      </c>
      <c r="BI104" s="18">
        <f t="shared" si="236"/>
        <v>2.1685681272402224</v>
      </c>
      <c r="BK104" s="18">
        <f t="shared" si="237"/>
        <v>2.3918947179307537</v>
      </c>
      <c r="BL104" s="18">
        <f t="shared" si="238"/>
        <v>2.616361664382838</v>
      </c>
      <c r="BM104" s="18">
        <f t="shared" si="239"/>
        <v>4.3671762197801556</v>
      </c>
      <c r="BO104" t="str">
        <f t="shared" si="260"/>
        <v>81 Process, plant and machine operatives</v>
      </c>
      <c r="BP104" s="18">
        <f t="shared" si="240"/>
        <v>-1.1981246924843592</v>
      </c>
      <c r="BQ104" s="18">
        <f t="shared" si="240"/>
        <v>0.51545039839364648</v>
      </c>
      <c r="BR104" s="18">
        <f t="shared" si="240"/>
        <v>3.1112691822539951</v>
      </c>
      <c r="BS104" s="18">
        <f t="shared" si="240"/>
        <v>-1.0236972984816073</v>
      </c>
      <c r="BT104" s="18">
        <f t="shared" si="241"/>
        <v>0.34707883990370281</v>
      </c>
      <c r="BV104" s="18">
        <f t="shared" si="242"/>
        <v>0.33586410251671417</v>
      </c>
      <c r="BW104" s="18">
        <f t="shared" si="243"/>
        <v>2.4927787219509279</v>
      </c>
      <c r="BX104" s="18">
        <f t="shared" si="244"/>
        <v>2.7324272133334437</v>
      </c>
      <c r="BZ104" t="str">
        <f t="shared" si="261"/>
        <v>81 Process, plant and machine operatives</v>
      </c>
      <c r="CA104" s="18">
        <f t="shared" si="245"/>
        <v>-3.7587539788374036</v>
      </c>
      <c r="CB104" s="18">
        <f t="shared" si="245"/>
        <v>-14.894220298978722</v>
      </c>
      <c r="CC104" s="18">
        <f t="shared" si="245"/>
        <v>2.5535281545789656</v>
      </c>
      <c r="CD104" s="18">
        <f t="shared" si="245"/>
        <v>-6.304576094111269</v>
      </c>
      <c r="CE104" s="18">
        <f t="shared" si="246"/>
        <v>-4.199341765572151</v>
      </c>
      <c r="CG104" s="18">
        <f t="shared" si="247"/>
        <v>-3.4403264216411489</v>
      </c>
      <c r="CH104" s="18">
        <f t="shared" si="248"/>
        <v>1.9294161612969818</v>
      </c>
      <c r="CI104" s="18">
        <f t="shared" si="249"/>
        <v>-0.52957952591656809</v>
      </c>
      <c r="CK104" t="str">
        <f t="shared" si="262"/>
        <v>81 Process, plant and machine operatives</v>
      </c>
      <c r="CL104" s="18">
        <f t="shared" si="250"/>
        <v>-4.352623576067649</v>
      </c>
      <c r="CM104" s="18">
        <f t="shared" si="250"/>
        <v>-23.819060678513605</v>
      </c>
      <c r="CN104" s="18">
        <f t="shared" si="250"/>
        <v>-9.3105136543989779</v>
      </c>
      <c r="CO104" s="18">
        <f t="shared" si="250"/>
        <v>-11.067321827354492</v>
      </c>
      <c r="CP104" s="18">
        <f t="shared" si="251"/>
        <v>-11.383356465361661</v>
      </c>
      <c r="CR104" s="18">
        <f t="shared" si="252"/>
        <v>-10.485533402502057</v>
      </c>
      <c r="CS104" s="18">
        <f t="shared" si="253"/>
        <v>0.88550131785598563</v>
      </c>
      <c r="CT104" s="18">
        <f t="shared" si="254"/>
        <v>-7.1015583486689904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0.11048839868821325</v>
      </c>
      <c r="C105" s="18">
        <f t="shared" si="210"/>
        <v>-13.45815148467937</v>
      </c>
      <c r="D105" s="18">
        <f t="shared" si="210"/>
        <v>12.920296549479371</v>
      </c>
      <c r="E105" s="18">
        <f t="shared" si="210"/>
        <v>4.4326869049300166</v>
      </c>
      <c r="F105" s="18">
        <f t="shared" si="211"/>
        <v>5.7646827536717682</v>
      </c>
      <c r="H105" s="18">
        <f t="shared" si="212"/>
        <v>7.188527443578252</v>
      </c>
      <c r="I105" s="18">
        <f t="shared" si="213"/>
        <v>6.4133693667101754</v>
      </c>
      <c r="J105" s="18">
        <f t="shared" si="214"/>
        <v>10.337187688787042</v>
      </c>
      <c r="L105" t="str">
        <f t="shared" si="255"/>
        <v>82 Transport and mobile machine drivers and operatives</v>
      </c>
      <c r="M105" s="18">
        <f t="shared" si="215"/>
        <v>1.7457932347178629</v>
      </c>
      <c r="N105" s="18">
        <f t="shared" si="215"/>
        <v>-16.373552609404175</v>
      </c>
      <c r="O105" s="18">
        <f t="shared" si="215"/>
        <v>9.868560615304256</v>
      </c>
      <c r="P105" s="18">
        <f t="shared" si="215"/>
        <v>4.1778898758663363</v>
      </c>
      <c r="Q105" s="18">
        <f t="shared" si="216"/>
        <v>4.4790341667239053</v>
      </c>
      <c r="S105" s="18">
        <f t="shared" si="217"/>
        <v>6.0412526434961089</v>
      </c>
      <c r="T105" s="18">
        <f t="shared" si="218"/>
        <v>5.6437064472606435</v>
      </c>
      <c r="U105" s="18">
        <f t="shared" si="219"/>
        <v>9.0924795774462339</v>
      </c>
      <c r="W105" t="str">
        <f t="shared" si="256"/>
        <v>82 Transport and mobile machine drivers and operatives</v>
      </c>
      <c r="X105" s="18">
        <f t="shared" si="220"/>
        <v>1.1914870233815877</v>
      </c>
      <c r="Y105" s="18">
        <f t="shared" si="220"/>
        <v>1.5054305658702027</v>
      </c>
      <c r="Z105" s="18">
        <f t="shared" si="220"/>
        <v>5.3023343832972136</v>
      </c>
      <c r="AA105" s="18">
        <f t="shared" si="220"/>
        <v>3.9836532749234932</v>
      </c>
      <c r="AB105" s="18">
        <f t="shared" si="221"/>
        <v>4.2366929170479128</v>
      </c>
      <c r="AD105" s="18">
        <f t="shared" si="222"/>
        <v>4.4213685133375424</v>
      </c>
      <c r="AE105" s="18">
        <f t="shared" si="223"/>
        <v>4.8982845427995247</v>
      </c>
      <c r="AF105" s="18">
        <f t="shared" si="224"/>
        <v>7.5087153259503658</v>
      </c>
      <c r="AH105" t="str">
        <f t="shared" si="257"/>
        <v>82 Transport and mobile machine drivers and operatives</v>
      </c>
      <c r="AI105" s="18">
        <f t="shared" si="225"/>
        <v>0.94099639834046567</v>
      </c>
      <c r="AJ105" s="18">
        <f t="shared" si="225"/>
        <v>-0.83938835775623222</v>
      </c>
      <c r="AK105" s="18">
        <f t="shared" si="225"/>
        <v>5.3348341700821145</v>
      </c>
      <c r="AL105" s="18">
        <f t="shared" si="225"/>
        <v>2.6445395398670524</v>
      </c>
      <c r="AM105" s="18">
        <f t="shared" si="226"/>
        <v>3.254707683997049</v>
      </c>
      <c r="AO105" s="18">
        <f t="shared" si="227"/>
        <v>3.5335818604638192</v>
      </c>
      <c r="AP105" s="18">
        <f t="shared" si="228"/>
        <v>4.5452960259515729</v>
      </c>
      <c r="AQ105" s="18">
        <f t="shared" si="229"/>
        <v>6.6627386432015712</v>
      </c>
      <c r="AS105" t="str">
        <f t="shared" si="258"/>
        <v>82 Transport and mobile machine drivers and operatives</v>
      </c>
      <c r="AT105" s="18">
        <f t="shared" si="230"/>
        <v>-5.4882260066746458E-2</v>
      </c>
      <c r="AU105" s="18">
        <f t="shared" si="230"/>
        <v>-2.3950255330236869</v>
      </c>
      <c r="AV105" s="18">
        <f t="shared" si="230"/>
        <v>6.0045384419578296</v>
      </c>
      <c r="AW105" s="18">
        <f t="shared" si="230"/>
        <v>2.8857538592131693</v>
      </c>
      <c r="AX105" s="18">
        <f t="shared" si="231"/>
        <v>3.5089535778431546</v>
      </c>
      <c r="AZ105" s="18">
        <f t="shared" si="232"/>
        <v>3.9150176815668347</v>
      </c>
      <c r="BA105" s="18">
        <f t="shared" si="233"/>
        <v>4.8668701231745271</v>
      </c>
      <c r="BB105" s="18">
        <f t="shared" si="234"/>
        <v>7.1528203081288044</v>
      </c>
      <c r="BD105" t="str">
        <f t="shared" si="259"/>
        <v>82 Transport and mobile machine drivers and operatives</v>
      </c>
      <c r="BE105" s="18">
        <f t="shared" si="235"/>
        <v>-0.66384658368935368</v>
      </c>
      <c r="BF105" s="18">
        <f t="shared" si="235"/>
        <v>-0.79006304637955216</v>
      </c>
      <c r="BG105" s="18">
        <f t="shared" si="235"/>
        <v>1.0243037121678844</v>
      </c>
      <c r="BH105" s="18">
        <f t="shared" si="235"/>
        <v>1.2850752920980479</v>
      </c>
      <c r="BI105" s="18">
        <f t="shared" si="236"/>
        <v>1.0726589508882389</v>
      </c>
      <c r="BK105" s="18">
        <f t="shared" si="237"/>
        <v>1.1980767263132686</v>
      </c>
      <c r="BL105" s="18">
        <f t="shared" si="238"/>
        <v>2.9406558785188386</v>
      </c>
      <c r="BM105" s="18">
        <f t="shared" si="239"/>
        <v>3.7621919669651005</v>
      </c>
      <c r="BO105" t="str">
        <f t="shared" si="260"/>
        <v>82 Transport and mobile machine drivers and operatives</v>
      </c>
      <c r="BP105" s="18">
        <f t="shared" si="240"/>
        <v>-2.9511641480093331</v>
      </c>
      <c r="BQ105" s="18">
        <f t="shared" si="240"/>
        <v>-2.281466646292718</v>
      </c>
      <c r="BR105" s="18">
        <f t="shared" si="240"/>
        <v>0.17154815471682738</v>
      </c>
      <c r="BS105" s="18">
        <f t="shared" si="240"/>
        <v>-0.72186042009110274</v>
      </c>
      <c r="BT105" s="18">
        <f t="shared" si="241"/>
        <v>-0.54200540481608162</v>
      </c>
      <c r="BV105" s="18">
        <f t="shared" si="242"/>
        <v>-0.42494643624715334</v>
      </c>
      <c r="BW105" s="18">
        <f t="shared" si="243"/>
        <v>2.8334522081856495</v>
      </c>
      <c r="BX105" s="18">
        <f t="shared" si="244"/>
        <v>2.5490265720518268</v>
      </c>
      <c r="BZ105" t="str">
        <f t="shared" si="261"/>
        <v>82 Transport and mobile machine drivers and operatives</v>
      </c>
      <c r="CA105" s="18">
        <f t="shared" si="245"/>
        <v>-6.2800718134583322</v>
      </c>
      <c r="CB105" s="18">
        <f t="shared" si="245"/>
        <v>-8.6993011539764691</v>
      </c>
      <c r="CC105" s="18">
        <f t="shared" si="245"/>
        <v>0.11122050484411172</v>
      </c>
      <c r="CD105" s="18">
        <f t="shared" si="245"/>
        <v>-2.4618357767719479</v>
      </c>
      <c r="CE105" s="18">
        <f t="shared" si="246"/>
        <v>-2.0702595344857078</v>
      </c>
      <c r="CG105" s="18">
        <f t="shared" si="247"/>
        <v>-1.6115836381100923</v>
      </c>
      <c r="CH105" s="18">
        <f t="shared" si="248"/>
        <v>2.381932398897102</v>
      </c>
      <c r="CI105" s="18">
        <f t="shared" si="249"/>
        <v>1.2632282096104674</v>
      </c>
      <c r="CK105" t="str">
        <f t="shared" si="262"/>
        <v>82 Transport and mobile machine drivers and operatives</v>
      </c>
      <c r="CL105" s="18">
        <f t="shared" si="250"/>
        <v>-0.27075736600139511</v>
      </c>
      <c r="CM105" s="18">
        <f t="shared" si="250"/>
        <v>-17.632942462431732</v>
      </c>
      <c r="CN105" s="18">
        <f t="shared" si="250"/>
        <v>-1.4858847370733064</v>
      </c>
      <c r="CO105" s="18">
        <f t="shared" si="250"/>
        <v>-5.7820606060844497</v>
      </c>
      <c r="CP105" s="18">
        <f t="shared" si="251"/>
        <v>-5.2593484292253851</v>
      </c>
      <c r="CR105" s="18">
        <f t="shared" si="252"/>
        <v>-4.3712332766162483</v>
      </c>
      <c r="CS105" s="18">
        <f t="shared" si="253"/>
        <v>1.9705603163177932</v>
      </c>
      <c r="CT105" s="18">
        <f t="shared" si="254"/>
        <v>-1.0657276821039896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-3.7287985781964128E-2</v>
      </c>
      <c r="C106" s="18">
        <f t="shared" si="210"/>
        <v>-20.804018826614456</v>
      </c>
      <c r="D106" s="18">
        <f t="shared" si="210"/>
        <v>6.9161306090259833</v>
      </c>
      <c r="E106" s="18">
        <f t="shared" si="210"/>
        <v>5.3999811425661681</v>
      </c>
      <c r="F106" s="18">
        <f t="shared" si="211"/>
        <v>3.99687514322693</v>
      </c>
      <c r="H106" s="18">
        <f t="shared" si="212"/>
        <v>5.9029602143735094</v>
      </c>
      <c r="I106" s="18">
        <f t="shared" si="213"/>
        <v>5.2485181196656905</v>
      </c>
      <c r="J106" s="18">
        <f t="shared" si="214"/>
        <v>8.7472591242452324</v>
      </c>
      <c r="L106" t="str">
        <f t="shared" si="255"/>
        <v>91 Elementary trades and related occupations</v>
      </c>
      <c r="M106" s="18">
        <f t="shared" si="215"/>
        <v>-1.8335975078538014</v>
      </c>
      <c r="N106" s="18">
        <f t="shared" si="215"/>
        <v>-35.767622878855917</v>
      </c>
      <c r="O106" s="18">
        <f t="shared" si="215"/>
        <v>7.3181107790169841</v>
      </c>
      <c r="P106" s="18">
        <f t="shared" si="215"/>
        <v>4.6704671228989136</v>
      </c>
      <c r="Q106" s="18">
        <f t="shared" si="216"/>
        <v>2.3198852698224748</v>
      </c>
      <c r="S106" s="18">
        <f t="shared" si="217"/>
        <v>5.5456764875168263</v>
      </c>
      <c r="T106" s="18">
        <f t="shared" si="218"/>
        <v>4.6475557200442497</v>
      </c>
      <c r="U106" s="18">
        <f t="shared" si="219"/>
        <v>8.1160813201155868</v>
      </c>
      <c r="W106" t="str">
        <f t="shared" si="256"/>
        <v>91 Elementary trades and related occupations</v>
      </c>
      <c r="X106" s="18">
        <f t="shared" si="220"/>
        <v>-2.4294682466507789</v>
      </c>
      <c r="Y106" s="18">
        <f t="shared" si="220"/>
        <v>-16.156282095158947</v>
      </c>
      <c r="Z106" s="18">
        <f t="shared" si="220"/>
        <v>0.75996009739127679</v>
      </c>
      <c r="AA106" s="18">
        <f t="shared" si="220"/>
        <v>1.9695367780368178</v>
      </c>
      <c r="AB106" s="18">
        <f t="shared" si="221"/>
        <v>0.35486542882923189</v>
      </c>
      <c r="AD106" s="18">
        <f t="shared" si="222"/>
        <v>1.5647397206105973</v>
      </c>
      <c r="AE106" s="18">
        <f t="shared" si="223"/>
        <v>3.6243813277191839</v>
      </c>
      <c r="AF106" s="18">
        <f t="shared" si="224"/>
        <v>4.6170411942034972</v>
      </c>
      <c r="AH106" t="str">
        <f t="shared" si="257"/>
        <v>91 Elementary trades and related occupations</v>
      </c>
      <c r="AI106" s="18">
        <f t="shared" si="225"/>
        <v>-1.2560772255127861</v>
      </c>
      <c r="AJ106" s="18">
        <f t="shared" si="225"/>
        <v>-17.273325061322065</v>
      </c>
      <c r="AK106" s="18">
        <f t="shared" si="225"/>
        <v>0.69032303195311062</v>
      </c>
      <c r="AL106" s="18">
        <f t="shared" si="225"/>
        <v>2.7794996482186418</v>
      </c>
      <c r="AM106" s="18">
        <f t="shared" si="226"/>
        <v>0.74606145514399813</v>
      </c>
      <c r="AO106" s="18">
        <f t="shared" si="227"/>
        <v>2.0783349545710816</v>
      </c>
      <c r="AP106" s="18">
        <f t="shared" si="228"/>
        <v>3.6928129387611586</v>
      </c>
      <c r="AQ106" s="18">
        <f t="shared" si="229"/>
        <v>5.0178516036946563</v>
      </c>
      <c r="AS106" t="str">
        <f t="shared" si="258"/>
        <v>91 Elementary trades and related occupations</v>
      </c>
      <c r="AT106" s="18">
        <f t="shared" si="230"/>
        <v>-3.55694464911126</v>
      </c>
      <c r="AU106" s="18">
        <f t="shared" si="230"/>
        <v>-6.447260069780314</v>
      </c>
      <c r="AV106" s="18">
        <f t="shared" si="230"/>
        <v>0.51171425891358702</v>
      </c>
      <c r="AW106" s="18">
        <f t="shared" si="230"/>
        <v>2.002191572284584</v>
      </c>
      <c r="AX106" s="18">
        <f t="shared" si="231"/>
        <v>0.98681697870841578</v>
      </c>
      <c r="AZ106" s="18">
        <f t="shared" si="232"/>
        <v>1.5029260558809376</v>
      </c>
      <c r="BA106" s="18">
        <f t="shared" si="233"/>
        <v>3.1000932325427</v>
      </c>
      <c r="BB106" s="18">
        <f t="shared" si="234"/>
        <v>4.1171153173710007</v>
      </c>
      <c r="BD106" t="str">
        <f t="shared" si="259"/>
        <v>91 Elementary trades and related occupations</v>
      </c>
      <c r="BE106" s="18">
        <f t="shared" si="235"/>
        <v>-4.1630623940566602</v>
      </c>
      <c r="BF106" s="18">
        <f t="shared" si="235"/>
        <v>-1.2267529170129854</v>
      </c>
      <c r="BG106" s="18">
        <f t="shared" si="235"/>
        <v>-2.7255196254193814</v>
      </c>
      <c r="BH106" s="18">
        <f t="shared" si="235"/>
        <v>1.7853185272720618</v>
      </c>
      <c r="BI106" s="18">
        <f t="shared" si="236"/>
        <v>0.16542385092674916</v>
      </c>
      <c r="BK106" s="18">
        <f t="shared" si="237"/>
        <v>0.25893027779866351</v>
      </c>
      <c r="BL106" s="18">
        <f t="shared" si="238"/>
        <v>2.0873366907510738</v>
      </c>
      <c r="BM106" s="18">
        <f t="shared" si="239"/>
        <v>2.2821659340880984</v>
      </c>
      <c r="BO106" t="str">
        <f t="shared" si="260"/>
        <v>91 Elementary trades and related occupations</v>
      </c>
      <c r="BP106" s="18">
        <f t="shared" si="240"/>
        <v>-5.7286758627059449</v>
      </c>
      <c r="BQ106" s="18">
        <f t="shared" si="240"/>
        <v>0.52477203588245924</v>
      </c>
      <c r="BR106" s="18">
        <f t="shared" si="240"/>
        <v>-5.296648882589361</v>
      </c>
      <c r="BS106" s="18">
        <f t="shared" si="240"/>
        <v>-1.3470032652188713</v>
      </c>
      <c r="BT106" s="18">
        <f t="shared" si="241"/>
        <v>-2.4841600660145624</v>
      </c>
      <c r="BV106" s="18">
        <f t="shared" si="242"/>
        <v>-2.6815230010390323</v>
      </c>
      <c r="BW106" s="18">
        <f t="shared" si="243"/>
        <v>1.6964563780291098</v>
      </c>
      <c r="BX106" s="18">
        <f t="shared" si="244"/>
        <v>-0.32606339926186667</v>
      </c>
      <c r="BZ106" t="str">
        <f t="shared" si="261"/>
        <v>91 Elementary trades and related occupations</v>
      </c>
      <c r="CA106" s="18">
        <f t="shared" si="245"/>
        <v>-5.5817669382238861</v>
      </c>
      <c r="CB106" s="18">
        <f t="shared" si="245"/>
        <v>-13.135737773902601</v>
      </c>
      <c r="CC106" s="18">
        <f t="shared" si="245"/>
        <v>-4.3662781443147285</v>
      </c>
      <c r="CD106" s="18">
        <f t="shared" si="245"/>
        <v>-2.722893020640782</v>
      </c>
      <c r="CE106" s="18">
        <f t="shared" si="246"/>
        <v>-3.9217286860965817</v>
      </c>
      <c r="CG106" s="18">
        <f t="shared" si="247"/>
        <v>-3.2738021338394208</v>
      </c>
      <c r="CH106" s="18">
        <f t="shared" si="248"/>
        <v>1.6927195001857465</v>
      </c>
      <c r="CI106" s="18">
        <f t="shared" si="249"/>
        <v>-0.74955149768208829</v>
      </c>
      <c r="CK106" t="str">
        <f t="shared" si="262"/>
        <v>91 Elementary trades and related occupations</v>
      </c>
      <c r="CL106" s="18">
        <f t="shared" si="250"/>
        <v>-5.3216901786300674</v>
      </c>
      <c r="CM106" s="18">
        <f t="shared" si="250"/>
        <v>-22.817964210563858</v>
      </c>
      <c r="CN106" s="18">
        <f t="shared" si="250"/>
        <v>-6.9280265130728154</v>
      </c>
      <c r="CO106" s="18">
        <f t="shared" si="250"/>
        <v>-5.4211466023405652</v>
      </c>
      <c r="CP106" s="18">
        <f t="shared" si="251"/>
        <v>-7.082619967495452</v>
      </c>
      <c r="CR106" s="18">
        <f t="shared" si="252"/>
        <v>-5.9261313718297242</v>
      </c>
      <c r="CS106" s="18">
        <f t="shared" si="253"/>
        <v>1.2290733061705916</v>
      </c>
      <c r="CT106" s="18">
        <f t="shared" si="254"/>
        <v>-3.3366202210386553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3.9875984159772004</v>
      </c>
      <c r="C107" s="18">
        <f t="shared" si="210"/>
        <v>-18.802947806800262</v>
      </c>
      <c r="D107" s="18">
        <f t="shared" si="210"/>
        <v>11.368573756198952</v>
      </c>
      <c r="E107" s="18">
        <f t="shared" si="210"/>
        <v>4.4240178276616637</v>
      </c>
      <c r="F107" s="18">
        <f t="shared" si="211"/>
        <v>4.8841460219266164</v>
      </c>
      <c r="H107" s="18">
        <f t="shared" si="212"/>
        <v>6.6893703522602044</v>
      </c>
      <c r="I107" s="18">
        <f t="shared" si="213"/>
        <v>5.4750582833855921</v>
      </c>
      <c r="J107" s="18">
        <f t="shared" si="214"/>
        <v>9.4333807944488655</v>
      </c>
      <c r="L107" t="str">
        <f t="shared" ref="L107" si="263">A107</f>
        <v>92 Elementary administration and service occupations</v>
      </c>
      <c r="M107" s="18">
        <f t="shared" si="215"/>
        <v>2.2777321283513174</v>
      </c>
      <c r="N107" s="18">
        <f t="shared" si="215"/>
        <v>-17.268950627683445</v>
      </c>
      <c r="O107" s="18">
        <f t="shared" si="215"/>
        <v>11.083916431998485</v>
      </c>
      <c r="P107" s="18">
        <f t="shared" si="215"/>
        <v>4.4109135051432879</v>
      </c>
      <c r="Q107" s="18">
        <f t="shared" si="216"/>
        <v>4.9147288865675876</v>
      </c>
      <c r="S107" s="18">
        <f t="shared" si="217"/>
        <v>6.589475380376042</v>
      </c>
      <c r="T107" s="18">
        <f t="shared" si="218"/>
        <v>5.3525111725202024</v>
      </c>
      <c r="U107" s="18">
        <f t="shared" si="219"/>
        <v>9.2899493583382675</v>
      </c>
      <c r="W107" t="str">
        <f t="shared" ref="W107" si="264">A107</f>
        <v>92 Elementary administration and service occupations</v>
      </c>
      <c r="X107" s="18">
        <f t="shared" si="220"/>
        <v>1.3225341753098085</v>
      </c>
      <c r="Y107" s="18">
        <f t="shared" si="220"/>
        <v>-7.2263325377408876</v>
      </c>
      <c r="Z107" s="18">
        <f t="shared" si="220"/>
        <v>5.7503656035373885</v>
      </c>
      <c r="AA107" s="18">
        <f t="shared" si="220"/>
        <v>2.6266651869180535</v>
      </c>
      <c r="AB107" s="18">
        <f t="shared" si="221"/>
        <v>2.9413282417894093</v>
      </c>
      <c r="AD107" s="18">
        <f t="shared" si="222"/>
        <v>3.6575095651796286</v>
      </c>
      <c r="AE107" s="18">
        <f t="shared" si="223"/>
        <v>4.4286570418119231</v>
      </c>
      <c r="AF107" s="18">
        <f t="shared" si="224"/>
        <v>6.6577014392274148</v>
      </c>
      <c r="AH107" t="str">
        <f t="shared" ref="AH107" si="265">L107</f>
        <v>92 Elementary administration and service occupations</v>
      </c>
      <c r="AI107" s="18">
        <f t="shared" si="225"/>
        <v>1.7307782000249849</v>
      </c>
      <c r="AJ107" s="18">
        <f t="shared" si="225"/>
        <v>-5.7111777778724555</v>
      </c>
      <c r="AK107" s="18">
        <f t="shared" si="225"/>
        <v>5.4832027007903905</v>
      </c>
      <c r="AL107" s="18">
        <f t="shared" si="225"/>
        <v>3.0386685593547291</v>
      </c>
      <c r="AM107" s="18">
        <f t="shared" si="226"/>
        <v>3.2223389423294835</v>
      </c>
      <c r="AO107" s="18">
        <f t="shared" si="227"/>
        <v>3.8471529750811806</v>
      </c>
      <c r="AP107" s="18">
        <f t="shared" si="228"/>
        <v>4.3278609179429273</v>
      </c>
      <c r="AQ107" s="18">
        <f t="shared" si="229"/>
        <v>6.7118520139932025</v>
      </c>
      <c r="AS107" t="str">
        <f t="shared" ref="AS107" si="266">W107</f>
        <v>92 Elementary administration and service occupations</v>
      </c>
      <c r="AT107" s="18">
        <f t="shared" si="230"/>
        <v>0.18339803004432387</v>
      </c>
      <c r="AU107" s="18">
        <f t="shared" si="230"/>
        <v>-4.4029015678588639</v>
      </c>
      <c r="AV107" s="18">
        <f t="shared" si="230"/>
        <v>4.9905621995115945</v>
      </c>
      <c r="AW107" s="18">
        <f t="shared" si="230"/>
        <v>2.7279896652562918</v>
      </c>
      <c r="AX107" s="18">
        <f t="shared" si="231"/>
        <v>2.9657398366163212</v>
      </c>
      <c r="AZ107" s="18">
        <f t="shared" si="232"/>
        <v>3.4767102920876702</v>
      </c>
      <c r="BA107" s="18">
        <f t="shared" si="233"/>
        <v>4.1311989240875091</v>
      </c>
      <c r="BB107" s="18">
        <f t="shared" si="234"/>
        <v>6.3132774361224442</v>
      </c>
      <c r="BD107" t="str">
        <f t="shared" ref="BD107" si="267">AH107</f>
        <v>92 Elementary administration and service occupations</v>
      </c>
      <c r="BE107" s="18">
        <f t="shared" si="235"/>
        <v>-2.8301888050777713</v>
      </c>
      <c r="BF107" s="18">
        <f t="shared" si="235"/>
        <v>-0.92151704995863115</v>
      </c>
      <c r="BG107" s="18">
        <f t="shared" si="235"/>
        <v>0.23133497008009929</v>
      </c>
      <c r="BH107" s="18">
        <f t="shared" si="235"/>
        <v>0.87405718913979857</v>
      </c>
      <c r="BI107" s="18">
        <f t="shared" si="236"/>
        <v>0.55982016673368218</v>
      </c>
      <c r="BK107" s="18">
        <f t="shared" si="237"/>
        <v>0.65935981808500355</v>
      </c>
      <c r="BL107" s="18">
        <f t="shared" si="238"/>
        <v>2.7621973548160206</v>
      </c>
      <c r="BM107" s="18">
        <f t="shared" si="239"/>
        <v>3.2193235348296101</v>
      </c>
      <c r="BO107" t="str">
        <f t="shared" ref="BO107" si="268">AS107</f>
        <v>92 Elementary administration and service occupations</v>
      </c>
      <c r="BP107" s="18">
        <f t="shared" si="240"/>
        <v>-2.4040635964308499</v>
      </c>
      <c r="BQ107" s="18">
        <f t="shared" si="240"/>
        <v>0.64187898904124463</v>
      </c>
      <c r="BR107" s="18">
        <f t="shared" si="240"/>
        <v>-1.483608114781243</v>
      </c>
      <c r="BS107" s="18">
        <f t="shared" si="240"/>
        <v>-1.750467563554392</v>
      </c>
      <c r="BT107" s="18">
        <f t="shared" si="241"/>
        <v>-1.5191849612034791</v>
      </c>
      <c r="BV107" s="18">
        <f t="shared" si="242"/>
        <v>-1.6615948290478855</v>
      </c>
      <c r="BW107" s="18">
        <f t="shared" si="243"/>
        <v>2.3888562384846823</v>
      </c>
      <c r="BX107" s="18">
        <f t="shared" si="244"/>
        <v>1.2379654432732812</v>
      </c>
      <c r="BZ107" t="str">
        <f t="shared" ref="BZ107" si="269">BD107</f>
        <v>92 Elementary administration and service occupations</v>
      </c>
      <c r="CA107" s="18">
        <f t="shared" si="245"/>
        <v>-3.0680533253730546</v>
      </c>
      <c r="CB107" s="18">
        <f t="shared" si="245"/>
        <v>-14.650399924139846</v>
      </c>
      <c r="CC107" s="18">
        <f t="shared" si="245"/>
        <v>-0.69513776074495714</v>
      </c>
      <c r="CD107" s="18">
        <f t="shared" si="245"/>
        <v>-3.8805044601365246</v>
      </c>
      <c r="CE107" s="18">
        <f t="shared" si="246"/>
        <v>-3.6147550663523265</v>
      </c>
      <c r="CG107" s="18">
        <f t="shared" si="247"/>
        <v>-2.8302333797003532</v>
      </c>
      <c r="CH107" s="18">
        <f t="shared" si="248"/>
        <v>1.9349595535119501</v>
      </c>
      <c r="CI107" s="18">
        <f t="shared" si="249"/>
        <v>-0.11333745100909898</v>
      </c>
      <c r="CK107" t="str">
        <f t="shared" ref="CK107" si="270">BO107</f>
        <v>92 Elementary administration and service occupations</v>
      </c>
      <c r="CL107" s="18">
        <f t="shared" si="250"/>
        <v>-5.9122289882320267</v>
      </c>
      <c r="CM107" s="18">
        <f t="shared" si="250"/>
        <v>-27.814923102601398</v>
      </c>
      <c r="CN107" s="18">
        <f t="shared" si="250"/>
        <v>-5.2961235306247527</v>
      </c>
      <c r="CO107" s="18">
        <f t="shared" si="250"/>
        <v>-5.4777490500603214</v>
      </c>
      <c r="CP107" s="18">
        <f t="shared" si="251"/>
        <v>-7.0013439773051633</v>
      </c>
      <c r="CR107" s="18">
        <f t="shared" si="252"/>
        <v>-5.4172459461714002</v>
      </c>
      <c r="CS107" s="18">
        <f t="shared" si="253"/>
        <v>1.2315524146278678</v>
      </c>
      <c r="CT107" s="18">
        <f t="shared" si="254"/>
        <v>-2.979816624777476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3.4729978966344666</v>
      </c>
      <c r="C109" s="26">
        <f>IF(AND(D$6-C$6 &lt;&gt; 0,C35&lt;&gt;0,D35&lt;&gt;0),(EXP(LN(D35/C35)/(D$6-C$6))-1)*100,0)</f>
        <v>-4.3602022663623119</v>
      </c>
      <c r="D109" s="26">
        <f>IF(AND(E$6-D$6 &lt;&gt; 0,D35&lt;&gt;0,E35&lt;&gt;0),(EXP(LN(E35/D35)/(E$6-D$6))-1)*100,0)</f>
        <v>6.2543946336383494</v>
      </c>
      <c r="E109" s="26">
        <f>IF(AND(F$6-E$6 &lt;&gt; 0,E35&lt;&gt;0,F35&lt;&gt;0),(EXP(LN(F35/E35)/(F$6-E$6))-1)*100,0)</f>
        <v>3.071349544667612</v>
      </c>
      <c r="F109" s="26">
        <f>IF(AND(F$6-C$6 &lt;&gt; 0,C35&lt;&gt;0,F35&lt;&gt;0),(EXP(LN(F35/C35)/(F$6-C$6))-1)*100,0)</f>
        <v>3.5701365282463371</v>
      </c>
      <c r="H109" s="26">
        <f t="shared" ref="H109" si="271">IF($F$6-$D$6 &lt;&gt; 0,(EXP(LN(1+(H72/100))/($F$6-$D$6))-1)*100,0)</f>
        <v>4.1216261140060162</v>
      </c>
      <c r="I109" s="26">
        <f t="shared" ref="I109" si="272">IF(D35&gt;0,((1+(I35/D35))^(1/($F$6-$D$6))-1)*100,0)</f>
        <v>3.8759399609997969</v>
      </c>
      <c r="J109" s="26">
        <f t="shared" ref="J109" si="273">IF($F$6-$D$6 &lt;&gt; 0,(EXP(LN(1+(J72/100))/($F$6-$D$6))-1)*100,0)</f>
        <v>6.5822126194711172</v>
      </c>
      <c r="L109" s="24" t="str">
        <f>L35</f>
        <v>All occupations</v>
      </c>
      <c r="M109" s="26">
        <f>IF(AND(N$6-M$6 &lt;&gt; 0,M35&lt;&gt;0,N35&lt;&gt;0),(EXP(LN(N35/M35)/(N$6-M$6))-1)*100,0)</f>
        <v>4.4523104393975999</v>
      </c>
      <c r="N109" s="26">
        <f>IF(AND(O$6-N$6 &lt;&gt; 0,N35&lt;&gt;0,O35&lt;&gt;0),(EXP(LN(O35/N35)/(O$6-N$6))-1)*100,0)</f>
        <v>-4.3561577822843418</v>
      </c>
      <c r="O109" s="26">
        <f>IF(AND(P$6-O$6 &lt;&gt; 0,O35&lt;&gt;0,P35&lt;&gt;0),(EXP(LN(P35/O35)/(P$6-O$6))-1)*100,0)</f>
        <v>6.4941598174327764</v>
      </c>
      <c r="P109" s="26">
        <f>IF(AND(Q$6-P$6 &lt;&gt; 0,P35&lt;&gt;0,Q35&lt;&gt;0),(EXP(LN(Q35/P35)/(Q$6-P$6))-1)*100,0)</f>
        <v>3.199992983622213</v>
      </c>
      <c r="Q109" s="26">
        <f>IF(AND(Q$6-N$6 &lt;&gt; 0,N35&lt;&gt;0,Q35&lt;&gt;0),(EXP(LN(Q35/N35)/(Q$6-N$6))-1)*100,0)</f>
        <v>3.7242171247757749</v>
      </c>
      <c r="S109" s="26">
        <f t="shared" ref="S109" si="274">IF($F$6-$D$6 &lt;&gt; 0,(EXP(LN(1+(S72/100))/($F$6-$D$6))-1)*100,0)</f>
        <v>4.2865680801096762</v>
      </c>
      <c r="T109" s="26">
        <f t="shared" ref="T109" si="275">IF(O35&gt;0,((1+(T35/O35))^(1/($F$6-$D$6))-1)*100,0)</f>
        <v>4.0785449981118216</v>
      </c>
      <c r="U109" s="26">
        <f t="shared" ref="U109" si="276">IF($F$6-$D$6 &lt;&gt; 0,(EXP(LN(1+(U72/100))/($F$6-$D$6))-1)*100,0)</f>
        <v>6.8413110241305475</v>
      </c>
      <c r="W109" s="24" t="str">
        <f>W35</f>
        <v>All occupations</v>
      </c>
      <c r="X109" s="26">
        <f>IF(AND(Y$6-X$6 &lt;&gt; 0,X35&lt;&gt;0,Y35&lt;&gt;0),(EXP(LN(Y35/X35)/(Y$6-X$6))-1)*100,0)</f>
        <v>1.6306702016859242</v>
      </c>
      <c r="Y109" s="26">
        <f>IF(AND(Z$6-Y$6 &lt;&gt; 0,Y35&lt;&gt;0,Z35&lt;&gt;0),(EXP(LN(Z35/Y35)/(Z$6-Y$6))-1)*100,0)</f>
        <v>2.2011063704869605</v>
      </c>
      <c r="Z109" s="26">
        <f>IF(AND(AA$6-Z$6 &lt;&gt; 0,Z35&lt;&gt;0,AA35&lt;&gt;0),(EXP(LN(AA35/Z35)/(AA$6-Z$6))-1)*100,0)</f>
        <v>2.351500419010133</v>
      </c>
      <c r="AA109" s="26">
        <f>IF(AND(AB$6-AA$6 &lt;&gt; 0,AA35&lt;&gt;0,AB35&lt;&gt;0),(EXP(LN(AB35/AA35)/(AB$6-AA$6))-1)*100,0)</f>
        <v>1.6914459613909028</v>
      </c>
      <c r="AB109" s="26">
        <f>IF(AND(AB$6-Y$6 &lt;&gt; 0,Y35&lt;&gt;0,AB35&lt;&gt;0),(EXP(LN(AB35/Y35)/(AB$6-Y$6))-1)*100,0)</f>
        <v>1.9290979292308386</v>
      </c>
      <c r="AD109" s="26">
        <f t="shared" ref="AD109" si="277">IF($F$6-$D$6 &lt;&gt; 0,(EXP(LN(1+(AD72/100))/($F$6-$D$6))-1)*100,0)</f>
        <v>1.91098979496791</v>
      </c>
      <c r="AE109" s="26">
        <f t="shared" ref="AE109" si="278">IF(Z35&gt;0,((1+(AE35/Z35))^(1/($F$6-$D$6))-1)*100,0)</f>
        <v>3.4030964084486026</v>
      </c>
      <c r="AF109" s="26">
        <f t="shared" ref="AF109" si="279">IF($F$6-$D$6 &lt;&gt; 0,(EXP(LN(1+(AF72/100))/($F$6-$D$6))-1)*100,0)</f>
        <v>4.6604356240701916</v>
      </c>
      <c r="AH109" s="24" t="str">
        <f>AH35</f>
        <v>All occupations</v>
      </c>
      <c r="AI109" s="26">
        <f>IF(AND(AJ$6-AI$6 &lt;&gt; 0,AI35&lt;&gt;0,AJ35&lt;&gt;0),(EXP(LN(AJ35/AI35)/(AJ$6-AI$6))-1)*100,0)</f>
        <v>-1.302726351250405</v>
      </c>
      <c r="AJ109" s="26">
        <f>IF(AND(AK$6-AJ$6 &lt;&gt; 0,AJ35&lt;&gt;0,AK35&lt;&gt;0),(EXP(LN(AK35/AJ35)/(AK$6-AJ$6))-1)*100,0)</f>
        <v>-2.2484071981914933</v>
      </c>
      <c r="AK109" s="26">
        <f>IF(AND(AL$6-AK$6 &lt;&gt; 0,AK35&lt;&gt;0,AL35&lt;&gt;0),(EXP(LN(AL35/AK35)/(AL$6-AK$6))-1)*100,0)</f>
        <v>1.192292742419232</v>
      </c>
      <c r="AL109" s="26">
        <f>IF(AND(AM$6-AL$6 &lt;&gt; 0,AL35&lt;&gt;0,AM35&lt;&gt;0),(EXP(LN(AM35/AL35)/(AM$6-AL$6))-1)*100,0)</f>
        <v>1.194162711814073</v>
      </c>
      <c r="AM109" s="26">
        <f>IF(AND(AM$6-AJ$6 &lt;&gt; 0,AJ35&lt;&gt;0,AM35&lt;&gt;0),(EXP(LN(AM35/AJ35)/(AM$6-AJ$6))-1)*100,0)</f>
        <v>0.97491058264087549</v>
      </c>
      <c r="AO109" s="26">
        <f t="shared" ref="AO109" si="280">IF($F$6-$D$6 &lt;&gt; 0,(EXP(LN(1+(AO72/100))/($F$6-$D$6))-1)*100,0)</f>
        <v>1.1935393848429454</v>
      </c>
      <c r="AP109" s="26">
        <f t="shared" ref="AP109" si="281">IF(AK35&gt;0,((1+(AP35/AK35))^(1/($F$6-$D$6))-1)*100,0)</f>
        <v>3.1773860712352997</v>
      </c>
      <c r="AQ109" s="26">
        <f t="shared" ref="AQ109" si="282">IF($F$6-$D$6 &lt;&gt; 0,(EXP(LN(1+(AQ72/100))/($F$6-$D$6))-1)*100,0)</f>
        <v>3.9712639296568764</v>
      </c>
      <c r="AS109" s="24" t="str">
        <f>AS35</f>
        <v>All occupations</v>
      </c>
      <c r="AT109" s="26">
        <f>IF(AND(AU$6-AT$6 &lt;&gt; 0,AT35&lt;&gt;0,AU35&lt;&gt;0),(EXP(LN(AU35/AT35)/(AU$6-AT$6))-1)*100,0)</f>
        <v>0.7490796583486059</v>
      </c>
      <c r="AU109" s="26">
        <f>IF(AND(AV$6-AU$6 &lt;&gt; 0,AU35&lt;&gt;0,AV35&lt;&gt;0),(EXP(LN(AV35/AU35)/(AV$6-AU$6))-1)*100,0)</f>
        <v>0.3618482716677196</v>
      </c>
      <c r="AV109" s="26">
        <f>IF(AND(AW$6-AV$6 &lt;&gt; 0,AV35&lt;&gt;0,AW35&lt;&gt;0),(EXP(LN(AW35/AV35)/(AW$6-AV$6))-1)*100,0)</f>
        <v>2.2101089816666031</v>
      </c>
      <c r="AW109" s="26">
        <f>IF(AND(AX$6-AW$6 &lt;&gt; 0,AW35&lt;&gt;0,AX35&lt;&gt;0),(EXP(LN(AX35/AW35)/(AX$6-AW$6))-1)*100,0)</f>
        <v>1.6872550099347627</v>
      </c>
      <c r="AX109" s="26">
        <f>IF(AND(AX$6-AU$6 &lt;&gt; 0,AU35&lt;&gt;0,AX35&lt;&gt;0),(EXP(LN(AX35/AU35)/(AX$6-AU$6))-1)*100,0)</f>
        <v>1.7668768841514471</v>
      </c>
      <c r="AZ109" s="26">
        <f t="shared" ref="AZ109" si="283">IF($F$6-$D$6 &lt;&gt; 0,(EXP(LN(1+(AZ72/100))/($F$6-$D$6))-1)*100,0)</f>
        <v>1.8612418061533909</v>
      </c>
      <c r="BA109" s="26">
        <f t="shared" ref="BA109" si="284">IF(AV35&gt;0,((1+(BA35/AV35))^(1/($F$6-$D$6))-1)*100,0)</f>
        <v>3.2806320809668499</v>
      </c>
      <c r="BB109" s="26">
        <f t="shared" ref="BB109" si="285">IF($F$6-$D$6 &lt;&gt; 0,(EXP(LN(1+(BB72/100))/($F$6-$D$6))-1)*100,0)</f>
        <v>4.5224686996151675</v>
      </c>
      <c r="BD109" s="24" t="str">
        <f>BD35</f>
        <v>All occupations</v>
      </c>
      <c r="BE109" s="26">
        <f>IF(AND(BF$6-BE$6 &lt;&gt; 0,BE35&lt;&gt;0,BF35&lt;&gt;0),(EXP(LN(BF35/BE35)/(BF$6-BE$6))-1)*100,0)</f>
        <v>-0.26504333565320337</v>
      </c>
      <c r="BF109" s="26">
        <f>IF(AND(BG$6-BF$6 &lt;&gt; 0,BF35&lt;&gt;0,BG35&lt;&gt;0),(EXP(LN(BG35/BF35)/(BG$6-BF$6))-1)*100,0)</f>
        <v>7.3445198506223885</v>
      </c>
      <c r="BG109" s="26">
        <f>IF(AND(BH$6-BG$6 &lt;&gt; 0,BG35&lt;&gt;0,BH35&lt;&gt;0),(EXP(LN(BH35/BG35)/(BH$6-BG$6))-1)*100,0)</f>
        <v>-0.59621898831873077</v>
      </c>
      <c r="BH109" s="26">
        <f>IF(AND(BI$6-BH$6 &lt;&gt; 0,BH35&lt;&gt;0,BI35&lt;&gt;0),(EXP(LN(BI35/BH35)/(BI$6-BH$6))-1)*100,0)</f>
        <v>0.71863184719558326</v>
      </c>
      <c r="BI109" s="26">
        <f>IF(AND(BI$6-BF$6 &lt;&gt; 0,BF35&lt;&gt;0,BI35&lt;&gt;0),(EXP(LN(BI35/BF35)/(BI$6-BF$6))-1)*100,0)</f>
        <v>0.70610193571534197</v>
      </c>
      <c r="BK109" s="26">
        <f t="shared" ref="BK109" si="286">IF($F$6-$D$6 &lt;&gt; 0,(EXP(LN(1+(BK72/100))/($F$6-$D$6))-1)*100,0)</f>
        <v>0.27842706213732082</v>
      </c>
      <c r="BL109" s="26">
        <f t="shared" ref="BL109" si="287">IF(BG35&gt;0,((1+(BL35/BG35))^(1/($F$6-$D$6))-1)*100,0)</f>
        <v>2.5033111306627998</v>
      </c>
      <c r="BM109" s="26">
        <f t="shared" ref="BM109" si="288">IF($F$6-$D$6 &lt;&gt; 0,(EXP(LN(1+(BM72/100))/($F$6-$D$6))-1)*100,0)</f>
        <v>2.7014541802633074</v>
      </c>
      <c r="BO109" s="24" t="str">
        <f>BO35</f>
        <v>All occupations</v>
      </c>
      <c r="BP109" s="26">
        <f>IF(AND(BQ$6-BP$6 &lt;&gt; 0,BP35&lt;&gt;0,BQ35&lt;&gt;0),(EXP(LN(BQ35/BP35)/(BQ$6-BP$6))-1)*100,0)</f>
        <v>-2.3099213549543585</v>
      </c>
      <c r="BQ109" s="26">
        <f>IF(AND(BR$6-BQ$6 &lt;&gt; 0,BQ35&lt;&gt;0,BR35&lt;&gt;0),(EXP(LN(BR35/BQ35)/(BR$6-BQ$6))-1)*100,0)</f>
        <v>7.1875831675664026</v>
      </c>
      <c r="BR109" s="26">
        <f>IF(AND(BS$6-BR$6 &lt;&gt; 0,BR35&lt;&gt;0,BS35&lt;&gt;0),(EXP(LN(BS35/BR35)/(BS$6-BR$6))-1)*100,0)</f>
        <v>-2.7986466359635531</v>
      </c>
      <c r="BS109" s="26">
        <f>IF(AND(BT$6-BS$6 &lt;&gt; 0,BS35&lt;&gt;0,BT35&lt;&gt;0),(EXP(LN(BT35/BS35)/(BT$6-BS$6))-1)*100,0)</f>
        <v>-2.1239031217760274</v>
      </c>
      <c r="BT109" s="26">
        <f>IF(AND(BT$6-BQ$6 &lt;&gt; 0,BQ35&lt;&gt;0,BT35&lt;&gt;0),(EXP(LN(BT35/BQ35)/(BT$6-BQ$6))-1)*100,0)</f>
        <v>-1.7789599085040186</v>
      </c>
      <c r="BV109" s="26">
        <f t="shared" ref="BV109" si="289">IF($F$6-$D$6 &lt;&gt; 0,(EXP(LN(1+(BV72/100))/($F$6-$D$6))-1)*100,0)</f>
        <v>-2.3493364576940734</v>
      </c>
      <c r="BW109" s="26">
        <f t="shared" ref="BW109" si="290">IF(BR35&gt;0,((1+(BW35/BR35))^(1/($F$6-$D$6))-1)*100,0)</f>
        <v>2.1346546293769642</v>
      </c>
      <c r="BX109" s="26">
        <f t="shared" ref="BX109" si="291">IF($F$6-$D$6 &lt;&gt; 0,(EXP(LN(1+(BX72/100))/($F$6-$D$6))-1)*100,0)</f>
        <v>0.46967548683281013</v>
      </c>
      <c r="BZ109" s="24" t="str">
        <f>BZ35</f>
        <v>All occupations</v>
      </c>
      <c r="CA109" s="26">
        <f>IF(AND(CB$6-CA$6 &lt;&gt; 0,CA35&lt;&gt;0,CB35&lt;&gt;0),(EXP(LN(CB35/CA35)/(CB$6-CA$6))-1)*100,0)</f>
        <v>-3.4566710801624767</v>
      </c>
      <c r="CB109" s="26">
        <f>IF(AND(CC$6-CB$6 &lt;&gt; 0,CB35&lt;&gt;0,CC35&lt;&gt;0),(EXP(LN(CC35/CB35)/(CC$6-CB$6))-1)*100,0)</f>
        <v>-10.068497207936367</v>
      </c>
      <c r="CC109" s="26">
        <f>IF(AND(CD$6-CC$6 &lt;&gt; 0,CC35&lt;&gt;0,CD35&lt;&gt;0),(EXP(LN(CD35/CC35)/(CD$6-CC$6))-1)*100,0)</f>
        <v>-2.1363957002395573</v>
      </c>
      <c r="CD109" s="26">
        <f>IF(AND(CE$6-CD$6 &lt;&gt; 0,CD35&lt;&gt;0,CE35&lt;&gt;0),(EXP(LN(CE35/CD35)/(CE$6-CD$6))-1)*100,0)</f>
        <v>-4.1317465734411085</v>
      </c>
      <c r="CE109" s="26">
        <f>IF(AND(CE$6-CB$6 &lt;&gt; 0,CB35&lt;&gt;0,CE35&lt;&gt;0),(EXP(LN(CE35/CB35)/(CE$6-CB$6))-1)*100,0)</f>
        <v>-3.8973469157577267</v>
      </c>
      <c r="CG109" s="26">
        <f t="shared" ref="CG109" si="292">IF($F$6-$D$6 &lt;&gt; 0,(EXP(LN(1+(CG72/100))/($F$6-$D$6))-1)*100,0)</f>
        <v>-3.4711914513512743</v>
      </c>
      <c r="CH109" s="26">
        <f t="shared" ref="CH109" si="293">IF(CC35&gt;0,((1+(CH35/CC35))^(1/($F$6-$D$6))-1)*100,0)</f>
        <v>1.7754340777154098</v>
      </c>
      <c r="CI109" s="26">
        <f t="shared" ref="CI109" si="294">IF($F$6-$D$6 &lt;&gt; 0,(EXP(LN(1+(CI72/100))/($F$6-$D$6))-1)*100,0)</f>
        <v>-0.76833713273424253</v>
      </c>
      <c r="CK109" s="24" t="str">
        <f>CK35</f>
        <v>All occupations</v>
      </c>
      <c r="CL109" s="26">
        <f>IF(AND(CM$6-CL$6 &lt;&gt; 0,CL35&lt;&gt;0,CM35&lt;&gt;0),(EXP(LN(CM35/CL35)/(CM$6-CL$6))-1)*100,0)</f>
        <v>-2.7021636407583038</v>
      </c>
      <c r="CM109" s="26">
        <f>IF(AND(CN$6-CM$6 &lt;&gt; 0,CM35&lt;&gt;0,CN35&lt;&gt;0),(EXP(LN(CN35/CM35)/(CN$6-CM$6))-1)*100,0)</f>
        <v>-22.095725543454815</v>
      </c>
      <c r="CN109" s="26">
        <f>IF(AND(CO$6-CN$6 &lt;&gt; 0,CN35&lt;&gt;0,CO35&lt;&gt;0),(EXP(LN(CO35/CN35)/(CO$6-CN$6))-1)*100,0)</f>
        <v>-4.0575929634996903</v>
      </c>
      <c r="CO109" s="26">
        <f>IF(AND(CP$6-CO$6 &lt;&gt; 0,CO35&lt;&gt;0,CP35&lt;&gt;0),(EXP(LN(CP35/CO35)/(CP$6-CO$6))-1)*100,0)</f>
        <v>-4.7082419417167181</v>
      </c>
      <c r="CP109" s="26">
        <f>IF(AND(CP$6-CM$6 &lt;&gt; 0,CM35&lt;&gt;0,CP35&lt;&gt;0),(EXP(LN(CP35/CM35)/(CP$6-CM$6))-1)*100,0)</f>
        <v>-5.7002626288747198</v>
      </c>
      <c r="CR109" s="26">
        <f t="shared" ref="CR109" si="295">IF($F$6-$D$6 &lt;&gt; 0,(EXP(LN(1+(CR72/100))/($F$6-$D$6))-1)*100,0)</f>
        <v>-4.4918507082948755</v>
      </c>
      <c r="CS109" s="26">
        <f t="shared" ref="CS109" si="296">IF(CN35&gt;0,((1+(CS35/CN35))^(1/($F$6-$D$6))-1)*100,0)</f>
        <v>1.4930597802853773</v>
      </c>
      <c r="CT109" s="26">
        <f t="shared" ref="CT109" si="297">IF($F$6-$D$6 &lt;&gt; 0,(EXP(LN(1+(CT72/100))/($F$6-$D$6))-1)*100,0)</f>
        <v>-1.8923029622210041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York and North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York and North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York and North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York and North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York and North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York and North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York and North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York and North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York and North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5.9186087592987158E-2</v>
      </c>
      <c r="C119" s="27">
        <f t="shared" si="299"/>
        <v>-1.884193504145415E-2</v>
      </c>
      <c r="D119" s="27">
        <f t="shared" si="299"/>
        <v>9.3660364046047495E-2</v>
      </c>
      <c r="E119" s="27">
        <f t="shared" si="299"/>
        <v>0.16059796605744642</v>
      </c>
      <c r="F119" s="27">
        <f t="shared" ref="F119:F144" si="300">F8-D8</f>
        <v>0.25425833010349391</v>
      </c>
      <c r="L119" t="str">
        <f>A119</f>
        <v>11 Corporate managers and directors</v>
      </c>
      <c r="M119" s="27">
        <f t="shared" ref="M119:P144" si="301">N8-M8</f>
        <v>0.64264970307693359</v>
      </c>
      <c r="N119" s="27">
        <f t="shared" si="301"/>
        <v>-0.1852640898152691</v>
      </c>
      <c r="O119" s="27">
        <f t="shared" si="301"/>
        <v>0.81201924013424742</v>
      </c>
      <c r="P119" s="27">
        <f t="shared" si="301"/>
        <v>1.5017577542125675</v>
      </c>
      <c r="Q119" s="27">
        <f t="shared" ref="Q119:Q144" si="302">Q8-O8</f>
        <v>2.3137769943468149</v>
      </c>
      <c r="W119" t="str">
        <f>A119</f>
        <v>11 Corporate managers and directors</v>
      </c>
      <c r="X119" s="27">
        <f t="shared" ref="X119:AA144" si="303">Y8-X8</f>
        <v>1.1754417133767427</v>
      </c>
      <c r="Y119" s="27">
        <f t="shared" si="303"/>
        <v>0.29185280521636425</v>
      </c>
      <c r="Z119" s="27">
        <f t="shared" si="303"/>
        <v>0.17211068971274202</v>
      </c>
      <c r="AA119" s="27">
        <f t="shared" si="303"/>
        <v>1.5503289969965639</v>
      </c>
      <c r="AB119" s="27">
        <f t="shared" ref="AB119:AB144" si="304">AB8-Z8</f>
        <v>1.7224396867093059</v>
      </c>
      <c r="AH119" t="str">
        <f>L119</f>
        <v>11 Corporate managers and directors</v>
      </c>
      <c r="AI119" s="27">
        <f t="shared" ref="AI119:AL144" si="305">AJ8-AI8</f>
        <v>0.11008658033344965</v>
      </c>
      <c r="AJ119" s="27">
        <f t="shared" si="305"/>
        <v>0.13064178077524957</v>
      </c>
      <c r="AK119" s="27">
        <f t="shared" si="305"/>
        <v>-7.2237104221167803E-2</v>
      </c>
      <c r="AL119" s="27">
        <f t="shared" si="305"/>
        <v>0.13821563944390736</v>
      </c>
      <c r="AM119" s="27">
        <f t="shared" ref="AM119:AM144" si="306">AM8-AK8</f>
        <v>6.5978535222739554E-2</v>
      </c>
      <c r="AS119" t="str">
        <f>W119</f>
        <v>11 Corporate managers and directors</v>
      </c>
      <c r="AT119" s="27">
        <f t="shared" ref="AT119:AW144" si="307">AU8-AT8</f>
        <v>0.19273129928703225</v>
      </c>
      <c r="AU119" s="27">
        <f t="shared" si="307"/>
        <v>0.16833464691317479</v>
      </c>
      <c r="AV119" s="27">
        <f t="shared" si="307"/>
        <v>-9.5820547254534816E-2</v>
      </c>
      <c r="AW119" s="27">
        <f t="shared" si="307"/>
        <v>0.28718820121610067</v>
      </c>
      <c r="AX119" s="27">
        <f t="shared" ref="AX119:AX144" si="308">AX8-AV8</f>
        <v>0.19136765396156585</v>
      </c>
      <c r="BD119" t="str">
        <f>AH119</f>
        <v>11 Corporate managers and directors</v>
      </c>
      <c r="BE119" s="27">
        <f t="shared" ref="BE119:BH144" si="309">BF8-BE8</f>
        <v>0.7025331539064279</v>
      </c>
      <c r="BF119" s="27">
        <f t="shared" si="309"/>
        <v>1.0899618657968571</v>
      </c>
      <c r="BG119" s="27">
        <f t="shared" si="309"/>
        <v>-1.3415643957211065</v>
      </c>
      <c r="BH119" s="27">
        <f t="shared" si="309"/>
        <v>0.5507812736450779</v>
      </c>
      <c r="BI119" s="27">
        <f t="shared" ref="BI119:BI144" si="310">BI8-BG8</f>
        <v>-0.79078312207602863</v>
      </c>
      <c r="BO119" t="str">
        <f>AS119</f>
        <v>11 Corporate managers and directors</v>
      </c>
      <c r="BP119" s="27">
        <f t="shared" ref="BP119:BS144" si="311">BQ8-BP8</f>
        <v>8.7856867187335208E-2</v>
      </c>
      <c r="BQ119" s="27">
        <f t="shared" si="311"/>
        <v>0.56505349083975132</v>
      </c>
      <c r="BR119" s="27">
        <f t="shared" si="311"/>
        <v>-1.2711340031970204</v>
      </c>
      <c r="BS119" s="27">
        <f t="shared" si="311"/>
        <v>-0.75557048867861543</v>
      </c>
      <c r="BT119" s="27">
        <f t="shared" ref="BT119:BT144" si="312">BT8-BR8</f>
        <v>-2.0267044918756358</v>
      </c>
      <c r="BZ119" t="str">
        <f>BD119</f>
        <v>11 Corporate managers and directors</v>
      </c>
      <c r="CA119" s="68">
        <f t="shared" ref="CA119:CD144" si="313">CB8-CA8</f>
        <v>2.1836493608149432E-2</v>
      </c>
      <c r="CB119" s="68">
        <f t="shared" si="313"/>
        <v>0.12814256597824603</v>
      </c>
      <c r="CC119" s="68">
        <f t="shared" si="313"/>
        <v>-0.44340636244522136</v>
      </c>
      <c r="CD119" s="68">
        <f t="shared" si="313"/>
        <v>-0.69745293668052932</v>
      </c>
      <c r="CE119" s="68">
        <f t="shared" ref="CE119:CE144" si="314">CE8-CC8</f>
        <v>-1.1408592991257507</v>
      </c>
      <c r="CK119" t="str">
        <f>BO119</f>
        <v>11 Corporate managers and directors</v>
      </c>
      <c r="CL119" s="68">
        <f t="shared" ref="CL119:CO144" si="315">CM8-CL8</f>
        <v>8.989696468375441E-2</v>
      </c>
      <c r="CM119" s="68">
        <f t="shared" si="315"/>
        <v>-0.15513102673756518</v>
      </c>
      <c r="CN119" s="68">
        <f t="shared" si="315"/>
        <v>-0.1384749989703265</v>
      </c>
      <c r="CO119" s="68">
        <f t="shared" si="315"/>
        <v>-7.5676974853479073E-2</v>
      </c>
      <c r="CP119" s="68">
        <f t="shared" ref="CP119:CP144" si="316">CP8-CN8</f>
        <v>-0.21415197382380557</v>
      </c>
    </row>
    <row r="120" spans="1:94" x14ac:dyDescent="0.2">
      <c r="A120" t="str">
        <f t="shared" si="298"/>
        <v>12 Other managers and proprietors</v>
      </c>
      <c r="B120" s="27">
        <f t="shared" si="299"/>
        <v>1.723529073863389E-2</v>
      </c>
      <c r="C120" s="27">
        <f t="shared" si="299"/>
        <v>-1.0480198742846752E-2</v>
      </c>
      <c r="D120" s="27">
        <f t="shared" si="299"/>
        <v>0.10944210681493458</v>
      </c>
      <c r="E120" s="27">
        <f t="shared" si="299"/>
        <v>0.14152664355281852</v>
      </c>
      <c r="F120" s="27">
        <f t="shared" si="300"/>
        <v>0.25096875036775312</v>
      </c>
      <c r="L120" t="str">
        <f t="shared" ref="L120:L143" si="317">A120</f>
        <v>12 Other managers and proprietors</v>
      </c>
      <c r="M120" s="27">
        <f t="shared" si="301"/>
        <v>0.23586645394164418</v>
      </c>
      <c r="N120" s="27">
        <f t="shared" si="301"/>
        <v>-0.1169051407508539</v>
      </c>
      <c r="O120" s="27">
        <f t="shared" si="301"/>
        <v>0.92165216089745239</v>
      </c>
      <c r="P120" s="27">
        <f t="shared" si="301"/>
        <v>1.3129414769531023</v>
      </c>
      <c r="Q120" s="27">
        <f t="shared" si="302"/>
        <v>2.2345936378505549</v>
      </c>
      <c r="W120" t="str">
        <f t="shared" ref="W120:W143" si="318">A120</f>
        <v>12 Other managers and proprietors</v>
      </c>
      <c r="X120" s="27">
        <f t="shared" si="303"/>
        <v>0.30968237997836034</v>
      </c>
      <c r="Y120" s="27">
        <f t="shared" si="303"/>
        <v>-1.5503257328343789E-2</v>
      </c>
      <c r="Z120" s="27">
        <f t="shared" si="303"/>
        <v>1.1909506882335701</v>
      </c>
      <c r="AA120" s="27">
        <f t="shared" si="303"/>
        <v>1.544986857708933</v>
      </c>
      <c r="AB120" s="27">
        <f t="shared" si="304"/>
        <v>2.735937545942503</v>
      </c>
      <c r="AH120" t="str">
        <f t="shared" ref="AH120:AH143" si="319">L120</f>
        <v>12 Other managers and proprietors</v>
      </c>
      <c r="AI120" s="27">
        <f t="shared" si="305"/>
        <v>9.4084623652475607E-2</v>
      </c>
      <c r="AJ120" s="27">
        <f t="shared" si="305"/>
        <v>2.9175842422687004E-2</v>
      </c>
      <c r="AK120" s="27">
        <f t="shared" si="305"/>
        <v>0.2657685670000085</v>
      </c>
      <c r="AL120" s="27">
        <f t="shared" si="305"/>
        <v>0.38391522982934001</v>
      </c>
      <c r="AM120" s="27">
        <f t="shared" si="306"/>
        <v>0.64968379682934851</v>
      </c>
      <c r="AS120" t="str">
        <f t="shared" ref="AS120:AS143" si="320">W120</f>
        <v>12 Other managers and proprietors</v>
      </c>
      <c r="AT120" s="27">
        <f t="shared" si="307"/>
        <v>5.2406689680536189E-2</v>
      </c>
      <c r="AU120" s="27">
        <f t="shared" si="307"/>
        <v>-9.5301774167301234E-3</v>
      </c>
      <c r="AV120" s="27">
        <f t="shared" si="307"/>
        <v>0.30901654081142116</v>
      </c>
      <c r="AW120" s="27">
        <f t="shared" si="307"/>
        <v>0.3441217305278963</v>
      </c>
      <c r="AX120" s="27">
        <f t="shared" si="308"/>
        <v>0.65313827133931746</v>
      </c>
      <c r="BD120" t="str">
        <f t="shared" ref="BD120:BD143" si="321">AH120</f>
        <v>12 Other managers and proprietors</v>
      </c>
      <c r="BE120" s="27">
        <f t="shared" si="309"/>
        <v>-5.7021469827346571E-2</v>
      </c>
      <c r="BF120" s="27">
        <f t="shared" si="309"/>
        <v>0.32758172757173609</v>
      </c>
      <c r="BG120" s="27">
        <f t="shared" si="309"/>
        <v>8.2529375318830756E-2</v>
      </c>
      <c r="BH120" s="27">
        <f t="shared" si="309"/>
        <v>0.49048670302278463</v>
      </c>
      <c r="BI120" s="27">
        <f t="shared" si="310"/>
        <v>0.57301607834161539</v>
      </c>
      <c r="BO120" t="str">
        <f t="shared" ref="BO120:BO143" si="322">AS120</f>
        <v>12 Other managers and proprietors</v>
      </c>
      <c r="BP120" s="27">
        <f t="shared" si="311"/>
        <v>-5.0270211620749183E-2</v>
      </c>
      <c r="BQ120" s="27">
        <f t="shared" si="311"/>
        <v>0.19833394405302585</v>
      </c>
      <c r="BR120" s="27">
        <f t="shared" si="311"/>
        <v>-1.065352111699891E-3</v>
      </c>
      <c r="BS120" s="27">
        <f t="shared" si="311"/>
        <v>-0.35225688830356772</v>
      </c>
      <c r="BT120" s="27">
        <f t="shared" si="312"/>
        <v>-0.35332224041526761</v>
      </c>
      <c r="BZ120" t="str">
        <f t="shared" ref="BZ120:BZ143" si="323">BD120</f>
        <v>12 Other managers and proprietors</v>
      </c>
      <c r="CA120" s="68">
        <f t="shared" si="313"/>
        <v>-5.1818593929263024E-2</v>
      </c>
      <c r="CB120" s="68">
        <f t="shared" si="313"/>
        <v>-0.26068945962044321</v>
      </c>
      <c r="CC120" s="68">
        <f t="shared" si="313"/>
        <v>2.2079490484558928E-2</v>
      </c>
      <c r="CD120" s="68">
        <f t="shared" si="313"/>
        <v>-0.63926004512914192</v>
      </c>
      <c r="CE120" s="68">
        <f t="shared" si="314"/>
        <v>-0.61718055464458299</v>
      </c>
      <c r="CK120" t="str">
        <f t="shared" ref="CK120:CK143" si="324">BO120</f>
        <v>12 Other managers and proprietors</v>
      </c>
      <c r="CL120" s="68">
        <f t="shared" si="315"/>
        <v>-2.9294424478689574E-2</v>
      </c>
      <c r="CM120" s="68">
        <f t="shared" si="315"/>
        <v>-0.23843914291836221</v>
      </c>
      <c r="CN120" s="68">
        <f t="shared" si="315"/>
        <v>8.0682271104314807E-2</v>
      </c>
      <c r="CO120" s="68">
        <f t="shared" si="315"/>
        <v>-0.11873458832793937</v>
      </c>
      <c r="CP120" s="68">
        <f t="shared" si="316"/>
        <v>-3.8052317223624565E-2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0.12928350456654558</v>
      </c>
      <c r="C121" s="27">
        <f t="shared" si="299"/>
        <v>-2.6162956037629526E-2</v>
      </c>
      <c r="D121" s="27">
        <f t="shared" si="299"/>
        <v>0.31735030806648146</v>
      </c>
      <c r="E121" s="27">
        <f t="shared" si="299"/>
        <v>0.38088958111069582</v>
      </c>
      <c r="F121" s="27">
        <f t="shared" si="300"/>
        <v>0.69823988917717728</v>
      </c>
      <c r="L121" t="str">
        <f t="shared" si="317"/>
        <v>21 Science, research, engineering and technology professionals</v>
      </c>
      <c r="M121" s="27">
        <f t="shared" si="301"/>
        <v>0.73125045618447171</v>
      </c>
      <c r="N121" s="27">
        <f t="shared" si="301"/>
        <v>-0.13468036655200155</v>
      </c>
      <c r="O121" s="27">
        <f t="shared" si="301"/>
        <v>1.4302400202010315</v>
      </c>
      <c r="P121" s="27">
        <f t="shared" si="301"/>
        <v>1.7267269967389156</v>
      </c>
      <c r="Q121" s="27">
        <f t="shared" si="302"/>
        <v>3.1569670169399471</v>
      </c>
      <c r="W121" t="str">
        <f t="shared" si="318"/>
        <v>21 Science, research, engineering and technology professionals</v>
      </c>
      <c r="X121" s="27">
        <f t="shared" si="303"/>
        <v>0.6308611185041002</v>
      </c>
      <c r="Y121" s="27">
        <f t="shared" si="303"/>
        <v>0.36241967253174678</v>
      </c>
      <c r="Z121" s="27">
        <f t="shared" si="303"/>
        <v>0.4256613821455959</v>
      </c>
      <c r="AA121" s="27">
        <f t="shared" si="303"/>
        <v>0.89893068541010113</v>
      </c>
      <c r="AB121" s="27">
        <f t="shared" si="304"/>
        <v>1.324592067555697</v>
      </c>
      <c r="AH121" t="str">
        <f t="shared" si="319"/>
        <v>21 Science, research, engineering and technology professionals</v>
      </c>
      <c r="AI121" s="27">
        <f t="shared" si="305"/>
        <v>3.1084357099370963E-2</v>
      </c>
      <c r="AJ121" s="27">
        <f t="shared" si="305"/>
        <v>9.3640783120453763E-2</v>
      </c>
      <c r="AK121" s="27">
        <f t="shared" si="305"/>
        <v>3.850890273272789E-2</v>
      </c>
      <c r="AL121" s="27">
        <f t="shared" si="305"/>
        <v>0.10160246391672589</v>
      </c>
      <c r="AM121" s="27">
        <f t="shared" si="306"/>
        <v>0.14011136664945378</v>
      </c>
      <c r="AS121" t="str">
        <f t="shared" si="320"/>
        <v>21 Science, research, engineering and technology professionals</v>
      </c>
      <c r="AT121" s="27">
        <f t="shared" si="307"/>
        <v>0.15297002417832806</v>
      </c>
      <c r="AU121" s="27">
        <f t="shared" si="307"/>
        <v>0.1287992782070424</v>
      </c>
      <c r="AV121" s="27">
        <f t="shared" si="307"/>
        <v>-7.6774850211187573E-3</v>
      </c>
      <c r="AW121" s="27">
        <f t="shared" si="307"/>
        <v>0.1284825546982864</v>
      </c>
      <c r="AX121" s="27">
        <f t="shared" si="308"/>
        <v>0.12080506967716764</v>
      </c>
      <c r="BD121" t="str">
        <f t="shared" si="321"/>
        <v>21 Science, research, engineering and technology professionals</v>
      </c>
      <c r="BE121" s="27">
        <f t="shared" si="309"/>
        <v>0.3149730439524081</v>
      </c>
      <c r="BF121" s="27">
        <f t="shared" si="309"/>
        <v>0.65162705080506678</v>
      </c>
      <c r="BG121" s="27">
        <f t="shared" si="309"/>
        <v>-0.6092213251283316</v>
      </c>
      <c r="BH121" s="27">
        <f t="shared" si="309"/>
        <v>6.3783313298891198E-2</v>
      </c>
      <c r="BI121" s="27">
        <f t="shared" si="310"/>
        <v>-0.54543801182944041</v>
      </c>
      <c r="BO121" t="str">
        <f t="shared" si="322"/>
        <v>21 Science, research, engineering and technology professionals</v>
      </c>
      <c r="BP121" s="27">
        <f t="shared" si="311"/>
        <v>3.7327907250797931E-2</v>
      </c>
      <c r="BQ121" s="27">
        <f t="shared" si="311"/>
        <v>0.38170907046711178</v>
      </c>
      <c r="BR121" s="27">
        <f t="shared" si="311"/>
        <v>-0.44040200247490091</v>
      </c>
      <c r="BS121" s="27">
        <f t="shared" si="311"/>
        <v>-0.31068078262178145</v>
      </c>
      <c r="BT121" s="27">
        <f t="shared" si="312"/>
        <v>-0.75108278509668236</v>
      </c>
      <c r="BZ121" t="str">
        <f t="shared" si="323"/>
        <v>21 Science, research, engineering and technology professionals</v>
      </c>
      <c r="CA121" s="68">
        <f t="shared" si="313"/>
        <v>-2.8428731529917206E-2</v>
      </c>
      <c r="CB121" s="68">
        <f t="shared" si="313"/>
        <v>7.9559780888469156E-2</v>
      </c>
      <c r="CC121" s="68">
        <f t="shared" si="313"/>
        <v>-9.6347301290878651E-2</v>
      </c>
      <c r="CD121" s="68">
        <f t="shared" si="313"/>
        <v>-0.3064054709616314</v>
      </c>
      <c r="CE121" s="68">
        <f t="shared" si="314"/>
        <v>-0.40275277225251005</v>
      </c>
      <c r="CK121" t="str">
        <f t="shared" si="324"/>
        <v>21 Science, research, engineering and technology professionals</v>
      </c>
      <c r="CL121" s="68">
        <f t="shared" si="315"/>
        <v>7.3012249610487634E-2</v>
      </c>
      <c r="CM121" s="68">
        <f t="shared" si="315"/>
        <v>-2.1717943505300707E-2</v>
      </c>
      <c r="CN121" s="68">
        <f t="shared" si="315"/>
        <v>1.7561960946763766E-2</v>
      </c>
      <c r="CO121" s="68">
        <f t="shared" si="315"/>
        <v>-7.3705355091398556E-2</v>
      </c>
      <c r="CP121" s="68">
        <f t="shared" si="316"/>
        <v>-5.6143394144634789E-2</v>
      </c>
    </row>
    <row r="122" spans="1:94" x14ac:dyDescent="0.2">
      <c r="A122" t="str">
        <f t="shared" si="298"/>
        <v>22 Health professionals</v>
      </c>
      <c r="B122" s="27">
        <f t="shared" si="299"/>
        <v>0.16055707589642165</v>
      </c>
      <c r="C122" s="27">
        <f t="shared" si="299"/>
        <v>-3.4304308615573431E-2</v>
      </c>
      <c r="D122" s="27">
        <f t="shared" si="299"/>
        <v>0.45054464514746395</v>
      </c>
      <c r="E122" s="27">
        <f t="shared" si="299"/>
        <v>0.56863450098285884</v>
      </c>
      <c r="F122" s="27">
        <f t="shared" si="300"/>
        <v>1.0191791461303228</v>
      </c>
      <c r="L122" t="str">
        <f t="shared" si="317"/>
        <v>22 Health professionals</v>
      </c>
      <c r="M122" s="27">
        <f t="shared" si="301"/>
        <v>0.65340550186145441</v>
      </c>
      <c r="N122" s="27">
        <f t="shared" si="301"/>
        <v>-0.16084926127891341</v>
      </c>
      <c r="O122" s="27">
        <f t="shared" si="301"/>
        <v>1.2439571341839035</v>
      </c>
      <c r="P122" s="27">
        <f t="shared" si="301"/>
        <v>1.5884814528488427</v>
      </c>
      <c r="Q122" s="27">
        <f t="shared" si="302"/>
        <v>2.8324385870327462</v>
      </c>
      <c r="W122" t="str">
        <f t="shared" si="318"/>
        <v>22 Health professionals</v>
      </c>
      <c r="X122" s="27">
        <f t="shared" si="303"/>
        <v>0.50082043114125607</v>
      </c>
      <c r="Y122" s="27">
        <f t="shared" si="303"/>
        <v>0.17254608206309907</v>
      </c>
      <c r="Z122" s="27">
        <f t="shared" si="303"/>
        <v>0.73658157060615448</v>
      </c>
      <c r="AA122" s="27">
        <f t="shared" si="303"/>
        <v>0.66771641741322707</v>
      </c>
      <c r="AB122" s="27">
        <f t="shared" si="304"/>
        <v>1.4042979880193815</v>
      </c>
      <c r="AH122" t="str">
        <f t="shared" si="319"/>
        <v>22 Health professionals</v>
      </c>
      <c r="AI122" s="27">
        <f t="shared" si="305"/>
        <v>-0.89647534055990619</v>
      </c>
      <c r="AJ122" s="27">
        <f t="shared" si="305"/>
        <v>-0.17777912530615625</v>
      </c>
      <c r="AK122" s="27">
        <f t="shared" si="305"/>
        <v>-0.85332064869629121</v>
      </c>
      <c r="AL122" s="27">
        <f t="shared" si="305"/>
        <v>-0.78418541536127839</v>
      </c>
      <c r="AM122" s="27">
        <f t="shared" si="306"/>
        <v>-1.6375060640575696</v>
      </c>
      <c r="AS122" t="str">
        <f t="shared" si="320"/>
        <v>22 Health professionals</v>
      </c>
      <c r="AT122" s="27">
        <f t="shared" si="307"/>
        <v>4.4002265123252282E-2</v>
      </c>
      <c r="AU122" s="27">
        <f t="shared" si="307"/>
        <v>5.0152713800356519E-2</v>
      </c>
      <c r="AV122" s="27">
        <f t="shared" si="307"/>
        <v>3.927283746042215E-2</v>
      </c>
      <c r="AW122" s="27">
        <f t="shared" si="307"/>
        <v>7.8522562649896988E-2</v>
      </c>
      <c r="AX122" s="27">
        <f t="shared" si="308"/>
        <v>0.11779540011031914</v>
      </c>
      <c r="BD122" t="str">
        <f t="shared" si="321"/>
        <v>22 Health professionals</v>
      </c>
      <c r="BE122" s="27">
        <f t="shared" si="309"/>
        <v>0.26833265691120189</v>
      </c>
      <c r="BF122" s="27">
        <f t="shared" si="309"/>
        <v>0.39385468405868118</v>
      </c>
      <c r="BG122" s="27">
        <f t="shared" si="309"/>
        <v>8.6613375778767487E-2</v>
      </c>
      <c r="BH122" s="27">
        <f t="shared" si="309"/>
        <v>0.44060408223617387</v>
      </c>
      <c r="BI122" s="27">
        <f t="shared" si="310"/>
        <v>0.52721745801494135</v>
      </c>
      <c r="BO122" t="str">
        <f t="shared" si="322"/>
        <v>22 Health professionals</v>
      </c>
      <c r="BP122" s="27">
        <f t="shared" si="311"/>
        <v>0.13603295049796915</v>
      </c>
      <c r="BQ122" s="27">
        <f t="shared" si="311"/>
        <v>0.27148082960254971</v>
      </c>
      <c r="BR122" s="27">
        <f t="shared" si="311"/>
        <v>-0.28316373604782208</v>
      </c>
      <c r="BS122" s="27">
        <f t="shared" si="311"/>
        <v>-0.30816310727502816</v>
      </c>
      <c r="BT122" s="27">
        <f t="shared" si="312"/>
        <v>-0.59132684332285024</v>
      </c>
      <c r="BZ122" t="str">
        <f t="shared" si="323"/>
        <v>22 Health professionals</v>
      </c>
      <c r="CA122" s="68">
        <f t="shared" si="313"/>
        <v>0.11903693693811157</v>
      </c>
      <c r="CB122" s="68">
        <f t="shared" si="313"/>
        <v>-0.10265427917111625</v>
      </c>
      <c r="CC122" s="68">
        <f t="shared" si="313"/>
        <v>-0.1423028741271728</v>
      </c>
      <c r="CD122" s="68">
        <f t="shared" si="313"/>
        <v>-0.2999760470424615</v>
      </c>
      <c r="CE122" s="68">
        <f t="shared" si="314"/>
        <v>-0.4422789211696343</v>
      </c>
      <c r="CK122" t="str">
        <f t="shared" si="324"/>
        <v>22 Health professionals</v>
      </c>
      <c r="CL122" s="68">
        <f t="shared" si="315"/>
        <v>3.53028234492654E-2</v>
      </c>
      <c r="CM122" s="68">
        <f t="shared" si="315"/>
        <v>-1.3196389423170279E-3</v>
      </c>
      <c r="CN122" s="68">
        <f t="shared" si="315"/>
        <v>7.4783192197635517E-3</v>
      </c>
      <c r="CO122" s="68">
        <f t="shared" si="315"/>
        <v>-1.9496415054621075E-2</v>
      </c>
      <c r="CP122" s="68">
        <f t="shared" si="316"/>
        <v>-1.2018095834857523E-2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0.11116897538546655</v>
      </c>
      <c r="C123" s="27">
        <f t="shared" si="299"/>
        <v>-3.4828458368619364E-2</v>
      </c>
      <c r="D123" s="27">
        <f t="shared" si="299"/>
        <v>0.31309327102315909</v>
      </c>
      <c r="E123" s="27">
        <f t="shared" si="299"/>
        <v>0.39630247532731389</v>
      </c>
      <c r="F123" s="27">
        <f t="shared" si="300"/>
        <v>0.70939574635047298</v>
      </c>
      <c r="L123" t="str">
        <f t="shared" si="317"/>
        <v>23 Teaching and other educational professionals</v>
      </c>
      <c r="M123" s="27">
        <f t="shared" si="301"/>
        <v>1.0378284484004805</v>
      </c>
      <c r="N123" s="27">
        <f t="shared" si="301"/>
        <v>1.7741338932021122E-2</v>
      </c>
      <c r="O123" s="27">
        <f t="shared" si="301"/>
        <v>1.9092930698947121</v>
      </c>
      <c r="P123" s="27">
        <f t="shared" si="301"/>
        <v>2.4988233394952672</v>
      </c>
      <c r="Q123" s="27">
        <f t="shared" si="302"/>
        <v>4.4081164093899794</v>
      </c>
      <c r="W123" t="str">
        <f t="shared" si="318"/>
        <v>23 Teaching and other educational professionals</v>
      </c>
      <c r="X123" s="27">
        <f t="shared" si="303"/>
        <v>-0.83014527425196238</v>
      </c>
      <c r="Y123" s="27">
        <f t="shared" si="303"/>
        <v>0.43351429667738284</v>
      </c>
      <c r="Z123" s="27">
        <f t="shared" si="303"/>
        <v>-1.0018308462332897</v>
      </c>
      <c r="AA123" s="27">
        <f t="shared" si="303"/>
        <v>-0.99639325244397625</v>
      </c>
      <c r="AB123" s="27">
        <f t="shared" si="304"/>
        <v>-1.9982240986772659</v>
      </c>
      <c r="AH123" t="str">
        <f t="shared" si="319"/>
        <v>23 Teaching and other educational professionals</v>
      </c>
      <c r="AI123" s="27">
        <f t="shared" si="305"/>
        <v>-0.37197153562046564</v>
      </c>
      <c r="AJ123" s="27">
        <f t="shared" si="305"/>
        <v>-4.2073638877723418E-2</v>
      </c>
      <c r="AK123" s="27">
        <f t="shared" si="305"/>
        <v>-0.15068916485596931</v>
      </c>
      <c r="AL123" s="27">
        <f t="shared" si="305"/>
        <v>-1.4096462102190205E-2</v>
      </c>
      <c r="AM123" s="27">
        <f t="shared" si="306"/>
        <v>-0.16478562695815951</v>
      </c>
      <c r="AS123" t="str">
        <f t="shared" si="320"/>
        <v>23 Teaching and other educational professionals</v>
      </c>
      <c r="AT123" s="27">
        <f t="shared" si="307"/>
        <v>-1.7559162103773701E-2</v>
      </c>
      <c r="AU123" s="27">
        <f t="shared" si="307"/>
        <v>7.8239844843351336E-3</v>
      </c>
      <c r="AV123" s="27">
        <f t="shared" si="307"/>
        <v>-3.5647337108853178E-2</v>
      </c>
      <c r="AW123" s="27">
        <f t="shared" si="307"/>
        <v>-1.5553204040216817E-2</v>
      </c>
      <c r="AX123" s="27">
        <f t="shared" si="308"/>
        <v>-5.1200541149069995E-2</v>
      </c>
      <c r="BD123" t="str">
        <f t="shared" si="321"/>
        <v>23 Teaching and other educational professionals</v>
      </c>
      <c r="BE123" s="27">
        <f t="shared" si="309"/>
        <v>-2.3785435742004757E-2</v>
      </c>
      <c r="BF123" s="27">
        <f t="shared" si="309"/>
        <v>0.22711806207832208</v>
      </c>
      <c r="BG123" s="27">
        <f t="shared" si="309"/>
        <v>-0.18149610372529612</v>
      </c>
      <c r="BH123" s="27">
        <f t="shared" si="309"/>
        <v>0.10696581015408213</v>
      </c>
      <c r="BI123" s="27">
        <f t="shared" si="310"/>
        <v>-7.453029357121399E-2</v>
      </c>
      <c r="BO123" t="str">
        <f t="shared" si="322"/>
        <v>23 Teaching and other educational professionals</v>
      </c>
      <c r="BP123" s="27">
        <f t="shared" si="311"/>
        <v>-4.3076864703988416E-2</v>
      </c>
      <c r="BQ123" s="27">
        <f t="shared" si="311"/>
        <v>0.17168342893916899</v>
      </c>
      <c r="BR123" s="27">
        <f t="shared" si="311"/>
        <v>-0.23965958844289659</v>
      </c>
      <c r="BS123" s="27">
        <f t="shared" si="311"/>
        <v>-0.13631466395603714</v>
      </c>
      <c r="BT123" s="27">
        <f t="shared" si="312"/>
        <v>-0.37597425239893373</v>
      </c>
      <c r="BZ123" t="str">
        <f t="shared" si="323"/>
        <v>23 Teaching and other educational professionals</v>
      </c>
      <c r="CA123" s="68">
        <f t="shared" si="313"/>
        <v>1.2054232766155693E-2</v>
      </c>
      <c r="CB123" s="68">
        <f t="shared" si="313"/>
        <v>6.1608720135543082E-3</v>
      </c>
      <c r="CC123" s="68">
        <f t="shared" si="313"/>
        <v>-0.11762877004410321</v>
      </c>
      <c r="CD123" s="68">
        <f t="shared" si="313"/>
        <v>-0.15467897354581955</v>
      </c>
      <c r="CE123" s="68">
        <f t="shared" si="314"/>
        <v>-0.27230774358992277</v>
      </c>
      <c r="CK123" t="str">
        <f t="shared" si="324"/>
        <v>23 Teaching and other educational professionals</v>
      </c>
      <c r="CL123" s="68">
        <f t="shared" si="315"/>
        <v>2.655902692314932E-2</v>
      </c>
      <c r="CM123" s="68">
        <f t="shared" si="315"/>
        <v>5.358360982121696E-3</v>
      </c>
      <c r="CN123" s="68">
        <f t="shared" si="315"/>
        <v>-1.5091369367658022E-2</v>
      </c>
      <c r="CO123" s="68">
        <f t="shared" si="315"/>
        <v>-2.8857308003160845E-2</v>
      </c>
      <c r="CP123" s="68">
        <f t="shared" si="316"/>
        <v>-4.3948677370818867E-2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9.3130809768721512E-2</v>
      </c>
      <c r="C124" s="27">
        <f t="shared" si="299"/>
        <v>-1.1444104398365962E-2</v>
      </c>
      <c r="D124" s="27">
        <f t="shared" si="299"/>
        <v>0.20333976418117011</v>
      </c>
      <c r="E124" s="27">
        <f t="shared" si="299"/>
        <v>0.24055977538872542</v>
      </c>
      <c r="F124" s="27">
        <f t="shared" si="300"/>
        <v>0.44389953956989553</v>
      </c>
      <c r="L124" t="str">
        <f t="shared" si="317"/>
        <v>24 Business, media and public service professionals</v>
      </c>
      <c r="M124" s="27">
        <f t="shared" si="301"/>
        <v>1.2207387861373</v>
      </c>
      <c r="N124" s="27">
        <f t="shared" si="301"/>
        <v>3.156633445566559E-2</v>
      </c>
      <c r="O124" s="27">
        <f t="shared" si="301"/>
        <v>2.2063629512374696</v>
      </c>
      <c r="P124" s="27">
        <f t="shared" si="301"/>
        <v>2.7138505206855674</v>
      </c>
      <c r="Q124" s="27">
        <f t="shared" si="302"/>
        <v>4.920213471923037</v>
      </c>
      <c r="W124" t="str">
        <f t="shared" si="318"/>
        <v>24 Business, media and public service professionals</v>
      </c>
      <c r="X124" s="27">
        <f t="shared" si="303"/>
        <v>1.2184466652349748</v>
      </c>
      <c r="Y124" s="27">
        <f t="shared" si="303"/>
        <v>1.1387813439685228</v>
      </c>
      <c r="Z124" s="27">
        <f t="shared" si="303"/>
        <v>1.2150490781413161</v>
      </c>
      <c r="AA124" s="27">
        <f t="shared" si="303"/>
        <v>1.503580292500672</v>
      </c>
      <c r="AB124" s="27">
        <f t="shared" si="304"/>
        <v>2.7186293706419882</v>
      </c>
      <c r="AH124" t="str">
        <f t="shared" si="319"/>
        <v>24 Business, media and public service professionals</v>
      </c>
      <c r="AI124" s="27">
        <f t="shared" si="305"/>
        <v>-8.3713466348121712E-2</v>
      </c>
      <c r="AJ124" s="27">
        <f t="shared" si="305"/>
        <v>0.10093374825630097</v>
      </c>
      <c r="AK124" s="27">
        <f t="shared" si="305"/>
        <v>-3.6847266534890344E-2</v>
      </c>
      <c r="AL124" s="27">
        <f t="shared" si="305"/>
        <v>5.6809322638968096E-2</v>
      </c>
      <c r="AM124" s="27">
        <f t="shared" si="306"/>
        <v>1.9962056104077752E-2</v>
      </c>
      <c r="AS124" t="str">
        <f t="shared" si="320"/>
        <v>24 Business, media and public service professionals</v>
      </c>
      <c r="AT124" s="27">
        <f t="shared" si="307"/>
        <v>0.15981148598250949</v>
      </c>
      <c r="AU124" s="27">
        <f t="shared" si="307"/>
        <v>0.17614745812770982</v>
      </c>
      <c r="AV124" s="27">
        <f t="shared" si="307"/>
        <v>0.17133110827107334</v>
      </c>
      <c r="AW124" s="27">
        <f t="shared" si="307"/>
        <v>0.28858062284351371</v>
      </c>
      <c r="AX124" s="27">
        <f t="shared" si="308"/>
        <v>0.45991173111458705</v>
      </c>
      <c r="BD124" t="str">
        <f t="shared" si="321"/>
        <v>24 Business, media and public service professionals</v>
      </c>
      <c r="BE124" s="27">
        <f t="shared" si="309"/>
        <v>0.53405679444735643</v>
      </c>
      <c r="BF124" s="27">
        <f t="shared" si="309"/>
        <v>0.95526255821425776</v>
      </c>
      <c r="BG124" s="27">
        <f t="shared" si="309"/>
        <v>-0.19715943835717731</v>
      </c>
      <c r="BH124" s="27">
        <f t="shared" si="309"/>
        <v>0.47512160347889854</v>
      </c>
      <c r="BI124" s="27">
        <f t="shared" si="310"/>
        <v>0.27796216512172123</v>
      </c>
      <c r="BO124" t="str">
        <f t="shared" si="322"/>
        <v>24 Business, media and public service professionals</v>
      </c>
      <c r="BP124" s="27">
        <f t="shared" si="311"/>
        <v>7.9438459728623734E-2</v>
      </c>
      <c r="BQ124" s="27">
        <f t="shared" si="311"/>
        <v>0.60009869427266738</v>
      </c>
      <c r="BR124" s="27">
        <f t="shared" si="311"/>
        <v>-0.50365620592027671</v>
      </c>
      <c r="BS124" s="27">
        <f t="shared" si="311"/>
        <v>-0.45326326737132705</v>
      </c>
      <c r="BT124" s="27">
        <f t="shared" si="312"/>
        <v>-0.95691947329160376</v>
      </c>
      <c r="BZ124" t="str">
        <f t="shared" si="323"/>
        <v>24 Business, media and public service professionals</v>
      </c>
      <c r="CA124" s="68">
        <f t="shared" si="313"/>
        <v>9.9741654474650998E-2</v>
      </c>
      <c r="CB124" s="68">
        <f t="shared" si="313"/>
        <v>0.11023418108432126</v>
      </c>
      <c r="CC124" s="68">
        <f t="shared" si="313"/>
        <v>-0.16195619670763506</v>
      </c>
      <c r="CD124" s="68">
        <f t="shared" si="313"/>
        <v>-0.51051718251805078</v>
      </c>
      <c r="CE124" s="68">
        <f t="shared" si="314"/>
        <v>-0.67247337922568584</v>
      </c>
      <c r="CK124" t="str">
        <f t="shared" si="324"/>
        <v>24 Business, media and public service professionals</v>
      </c>
      <c r="CL124" s="68">
        <f t="shared" si="315"/>
        <v>0.10838613869349289</v>
      </c>
      <c r="CM124" s="68">
        <f t="shared" si="315"/>
        <v>-3.1083086764824852E-2</v>
      </c>
      <c r="CN124" s="68">
        <f t="shared" si="315"/>
        <v>-2.9049367753013144E-2</v>
      </c>
      <c r="CO124" s="68">
        <f t="shared" si="315"/>
        <v>-0.10979555491989268</v>
      </c>
      <c r="CP124" s="68">
        <f t="shared" si="316"/>
        <v>-0.13884492267290582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3.4108244564882845E-2</v>
      </c>
      <c r="C125" s="27">
        <f t="shared" si="299"/>
        <v>-1.5347818180587447E-3</v>
      </c>
      <c r="D125" s="27">
        <f t="shared" si="299"/>
        <v>4.7493136960907428E-2</v>
      </c>
      <c r="E125" s="27">
        <f t="shared" si="299"/>
        <v>0.10201655267448154</v>
      </c>
      <c r="F125" s="27">
        <f t="shared" si="300"/>
        <v>0.14950968963538896</v>
      </c>
      <c r="L125" t="str">
        <f t="shared" si="317"/>
        <v>31 Science, engineering and technology associate professionals</v>
      </c>
      <c r="M125" s="27">
        <f t="shared" si="301"/>
        <v>0.16245326608029287</v>
      </c>
      <c r="N125" s="27">
        <f t="shared" si="301"/>
        <v>-1.3925594173115008E-2</v>
      </c>
      <c r="O125" s="27">
        <f t="shared" si="301"/>
        <v>0.17577489132527613</v>
      </c>
      <c r="P125" s="27">
        <f t="shared" si="301"/>
        <v>0.37349949209968814</v>
      </c>
      <c r="Q125" s="27">
        <f t="shared" si="302"/>
        <v>0.54927438342496426</v>
      </c>
      <c r="W125" t="str">
        <f t="shared" si="318"/>
        <v>31 Science, engineering and technology associate professionals</v>
      </c>
      <c r="X125" s="27">
        <f t="shared" si="303"/>
        <v>0.3465762252166158</v>
      </c>
      <c r="Y125" s="27">
        <f t="shared" si="303"/>
        <v>0.12334472045659339</v>
      </c>
      <c r="Z125" s="27">
        <f t="shared" si="303"/>
        <v>-8.2536043708317575E-2</v>
      </c>
      <c r="AA125" s="27">
        <f t="shared" si="303"/>
        <v>0.32398199095659885</v>
      </c>
      <c r="AB125" s="27">
        <f t="shared" si="304"/>
        <v>0.24144594724828128</v>
      </c>
      <c r="AH125" t="str">
        <f t="shared" si="319"/>
        <v>31 Science, engineering and technology associate professionals</v>
      </c>
      <c r="AI125" s="27">
        <f t="shared" si="305"/>
        <v>6.9354990979223763E-2</v>
      </c>
      <c r="AJ125" s="27">
        <f t="shared" si="305"/>
        <v>2.4846337228952076E-2</v>
      </c>
      <c r="AK125" s="27">
        <f t="shared" si="305"/>
        <v>2.1398659781247775E-2</v>
      </c>
      <c r="AL125" s="27">
        <f t="shared" si="305"/>
        <v>0.1363285187015994</v>
      </c>
      <c r="AM125" s="27">
        <f t="shared" si="306"/>
        <v>0.15772717848284717</v>
      </c>
      <c r="AS125" t="str">
        <f t="shared" si="320"/>
        <v>31 Science, engineering and technology associate professionals</v>
      </c>
      <c r="AT125" s="27">
        <f t="shared" si="307"/>
        <v>8.0066878510609119E-2</v>
      </c>
      <c r="AU125" s="27">
        <f t="shared" si="307"/>
        <v>2.7917410933716025E-2</v>
      </c>
      <c r="AV125" s="27">
        <f t="shared" si="307"/>
        <v>-0.11896788998822738</v>
      </c>
      <c r="AW125" s="27">
        <f t="shared" si="307"/>
        <v>4.3091185278933519E-2</v>
      </c>
      <c r="AX125" s="27">
        <f t="shared" si="308"/>
        <v>-7.5876704709293863E-2</v>
      </c>
      <c r="BD125" t="str">
        <f t="shared" si="321"/>
        <v>31 Science, engineering and technology associate professionals</v>
      </c>
      <c r="BE125" s="27">
        <f t="shared" si="309"/>
        <v>0.1195727441708232</v>
      </c>
      <c r="BF125" s="27">
        <f t="shared" si="309"/>
        <v>0.36798599847676239</v>
      </c>
      <c r="BG125" s="27">
        <f t="shared" si="309"/>
        <v>-0.59208654060344701</v>
      </c>
      <c r="BH125" s="27">
        <f t="shared" si="309"/>
        <v>-0.11249388750606193</v>
      </c>
      <c r="BI125" s="27">
        <f t="shared" si="310"/>
        <v>-0.70458042810950894</v>
      </c>
      <c r="BO125" t="str">
        <f t="shared" si="322"/>
        <v>31 Science, engineering and technology associate professionals</v>
      </c>
      <c r="BP125" s="27">
        <f t="shared" si="311"/>
        <v>8.7347343971310609E-2</v>
      </c>
      <c r="BQ125" s="27">
        <f t="shared" si="311"/>
        <v>0.23071254425166954</v>
      </c>
      <c r="BR125" s="27">
        <f t="shared" si="311"/>
        <v>-0.3845163963599133</v>
      </c>
      <c r="BS125" s="27">
        <f t="shared" si="311"/>
        <v>-0.10544094939149229</v>
      </c>
      <c r="BT125" s="27">
        <f t="shared" si="312"/>
        <v>-0.48995734575140559</v>
      </c>
      <c r="BZ125" t="str">
        <f t="shared" si="323"/>
        <v>31 Science, engineering and technology associate professionals</v>
      </c>
      <c r="CA125" s="68">
        <f t="shared" si="313"/>
        <v>4.5214760598296322E-2</v>
      </c>
      <c r="CB125" s="68">
        <f t="shared" si="313"/>
        <v>0.10971051566517831</v>
      </c>
      <c r="CC125" s="68">
        <f t="shared" si="313"/>
        <v>-0.19019785822805746</v>
      </c>
      <c r="CD125" s="68">
        <f t="shared" si="313"/>
        <v>-0.14092235523730701</v>
      </c>
      <c r="CE125" s="68">
        <f t="shared" si="314"/>
        <v>-0.33112021346536447</v>
      </c>
      <c r="CK125" t="str">
        <f t="shared" si="324"/>
        <v>31 Science, engineering and technology associate professionals</v>
      </c>
      <c r="CL125" s="68">
        <f t="shared" si="315"/>
        <v>6.3354648208628545E-2</v>
      </c>
      <c r="CM125" s="68">
        <f t="shared" si="315"/>
        <v>6.0065309569852787E-3</v>
      </c>
      <c r="CN125" s="68">
        <f t="shared" si="315"/>
        <v>-2.2278350858105755E-2</v>
      </c>
      <c r="CO125" s="68">
        <f t="shared" si="315"/>
        <v>-2.3513388678340019E-2</v>
      </c>
      <c r="CP125" s="68">
        <f t="shared" si="316"/>
        <v>-4.5791739536445775E-2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6.7883870928464041E-3</v>
      </c>
      <c r="C126" s="27">
        <f t="shared" si="299"/>
        <v>-6.9223134441161287E-3</v>
      </c>
      <c r="D126" s="27">
        <f t="shared" si="299"/>
        <v>1.3362623414221644E-2</v>
      </c>
      <c r="E126" s="27">
        <f t="shared" si="299"/>
        <v>2.3227718721820098E-2</v>
      </c>
      <c r="F126" s="27">
        <f t="shared" si="300"/>
        <v>3.6590342136041745E-2</v>
      </c>
      <c r="L126" t="str">
        <f t="shared" si="317"/>
        <v>32 Health and social care associate professionals</v>
      </c>
      <c r="M126" s="27">
        <f t="shared" si="301"/>
        <v>0.15883730719672462</v>
      </c>
      <c r="N126" s="27">
        <f t="shared" si="301"/>
        <v>-6.0142825606404382E-2</v>
      </c>
      <c r="O126" s="27">
        <f t="shared" si="301"/>
        <v>0.3060781884692646</v>
      </c>
      <c r="P126" s="27">
        <f t="shared" si="301"/>
        <v>0.52510473350013265</v>
      </c>
      <c r="Q126" s="27">
        <f t="shared" si="302"/>
        <v>0.83118292196939725</v>
      </c>
      <c r="W126" t="str">
        <f t="shared" si="318"/>
        <v>32 Health and social care associate professionals</v>
      </c>
      <c r="X126" s="27">
        <f t="shared" si="303"/>
        <v>0.18863825730631034</v>
      </c>
      <c r="Y126" s="27">
        <f t="shared" si="303"/>
        <v>-1.2242290773504916E-2</v>
      </c>
      <c r="Z126" s="27">
        <f t="shared" si="303"/>
        <v>0.28458138942311129</v>
      </c>
      <c r="AA126" s="27">
        <f t="shared" si="303"/>
        <v>0.40425692525131263</v>
      </c>
      <c r="AB126" s="27">
        <f t="shared" si="304"/>
        <v>0.68883831467442391</v>
      </c>
      <c r="AH126" t="str">
        <f t="shared" si="319"/>
        <v>32 Health and social care associate professionals</v>
      </c>
      <c r="AI126" s="27">
        <f t="shared" si="305"/>
        <v>-0.28379633719597286</v>
      </c>
      <c r="AJ126" s="27">
        <f t="shared" si="305"/>
        <v>-5.2528206501695207E-2</v>
      </c>
      <c r="AK126" s="27">
        <f t="shared" si="305"/>
        <v>-0.23792166072124044</v>
      </c>
      <c r="AL126" s="27">
        <f t="shared" si="305"/>
        <v>-0.30826147527299197</v>
      </c>
      <c r="AM126" s="27">
        <f t="shared" si="306"/>
        <v>-0.5461831359942324</v>
      </c>
      <c r="AS126" t="str">
        <f t="shared" si="320"/>
        <v>32 Health and social care associate professionals</v>
      </c>
      <c r="AT126" s="27">
        <f t="shared" si="307"/>
        <v>2.9066440133710569E-2</v>
      </c>
      <c r="AU126" s="27">
        <f t="shared" si="307"/>
        <v>1.9431806048400224E-2</v>
      </c>
      <c r="AV126" s="27">
        <f t="shared" si="307"/>
        <v>3.3547630786351368E-3</v>
      </c>
      <c r="AW126" s="27">
        <f t="shared" si="307"/>
        <v>4.5441479010224939E-2</v>
      </c>
      <c r="AX126" s="27">
        <f t="shared" si="308"/>
        <v>4.8796242088860076E-2</v>
      </c>
      <c r="BD126" t="str">
        <f t="shared" si="321"/>
        <v>32 Health and social care associate professionals</v>
      </c>
      <c r="BE126" s="27">
        <f t="shared" si="309"/>
        <v>0.18048432472846598</v>
      </c>
      <c r="BF126" s="27">
        <f t="shared" si="309"/>
        <v>0.27147659047817863</v>
      </c>
      <c r="BG126" s="27">
        <f t="shared" si="309"/>
        <v>-2.3793883076095312E-4</v>
      </c>
      <c r="BH126" s="27">
        <f t="shared" si="309"/>
        <v>0.46205199014373433</v>
      </c>
      <c r="BI126" s="27">
        <f t="shared" si="310"/>
        <v>0.46181405131297337</v>
      </c>
      <c r="BO126" t="str">
        <f t="shared" si="322"/>
        <v>32 Health and social care associate professionals</v>
      </c>
      <c r="BP126" s="27">
        <f t="shared" si="311"/>
        <v>4.3050929450497044E-2</v>
      </c>
      <c r="BQ126" s="27">
        <f t="shared" si="311"/>
        <v>0.21713193626188798</v>
      </c>
      <c r="BR126" s="27">
        <f t="shared" si="311"/>
        <v>-0.27806011168179512</v>
      </c>
      <c r="BS126" s="27">
        <f t="shared" si="311"/>
        <v>-0.22542375487039257</v>
      </c>
      <c r="BT126" s="27">
        <f t="shared" si="312"/>
        <v>-0.50348386655218769</v>
      </c>
      <c r="BZ126" t="str">
        <f t="shared" si="323"/>
        <v>32 Health and social care associate professionals</v>
      </c>
      <c r="CA126" s="68">
        <f t="shared" si="313"/>
        <v>-5.2199860382966423E-2</v>
      </c>
      <c r="CB126" s="68">
        <f t="shared" si="313"/>
        <v>-4.7479713610065033E-2</v>
      </c>
      <c r="CC126" s="68">
        <f t="shared" si="313"/>
        <v>-9.7209152629420092E-2</v>
      </c>
      <c r="CD126" s="68">
        <f t="shared" si="313"/>
        <v>-0.11321575264936368</v>
      </c>
      <c r="CE126" s="68">
        <f t="shared" si="314"/>
        <v>-0.21042490527878377</v>
      </c>
      <c r="CK126" t="str">
        <f t="shared" si="324"/>
        <v>32 Health and social care associate professionals</v>
      </c>
      <c r="CL126" s="68">
        <f t="shared" si="315"/>
        <v>9.5596806480539032E-3</v>
      </c>
      <c r="CM126" s="68">
        <f t="shared" si="315"/>
        <v>-4.617921377047432E-3</v>
      </c>
      <c r="CN126" s="68">
        <f t="shared" si="315"/>
        <v>-2.0122257139287419E-3</v>
      </c>
      <c r="CO126" s="68">
        <f t="shared" si="315"/>
        <v>-8.1824862049576091E-3</v>
      </c>
      <c r="CP126" s="68">
        <f t="shared" si="316"/>
        <v>-1.0194711918886351E-2</v>
      </c>
    </row>
    <row r="127" spans="1:94" x14ac:dyDescent="0.2">
      <c r="A127" t="str">
        <f t="shared" si="298"/>
        <v>33 Protective service occupations</v>
      </c>
      <c r="B127" s="27">
        <f t="shared" si="299"/>
        <v>1.4989888599978643E-4</v>
      </c>
      <c r="C127" s="27">
        <f t="shared" si="299"/>
        <v>-1.4934680194626133E-3</v>
      </c>
      <c r="D127" s="27">
        <f t="shared" si="299"/>
        <v>1.0641721464536879E-2</v>
      </c>
      <c r="E127" s="27">
        <f t="shared" si="299"/>
        <v>1.5235230024649084E-2</v>
      </c>
      <c r="F127" s="27">
        <f t="shared" si="300"/>
        <v>2.5876951489185965E-2</v>
      </c>
      <c r="L127" t="str">
        <f t="shared" si="317"/>
        <v>33 Protective service occupations</v>
      </c>
      <c r="M127" s="27">
        <f t="shared" si="301"/>
        <v>3.013946619249222E-2</v>
      </c>
      <c r="N127" s="27">
        <f t="shared" si="301"/>
        <v>-1.7480087137462713E-2</v>
      </c>
      <c r="O127" s="27">
        <f t="shared" si="301"/>
        <v>0.16825125114123146</v>
      </c>
      <c r="P127" s="27">
        <f t="shared" si="301"/>
        <v>0.21126579953114566</v>
      </c>
      <c r="Q127" s="27">
        <f t="shared" si="302"/>
        <v>0.37951705067237712</v>
      </c>
      <c r="W127" t="str">
        <f t="shared" si="318"/>
        <v>33 Protective service occupations</v>
      </c>
      <c r="X127" s="27">
        <f t="shared" si="303"/>
        <v>0.20953279036615047</v>
      </c>
      <c r="Y127" s="27">
        <f t="shared" si="303"/>
        <v>9.226559373024279E-2</v>
      </c>
      <c r="Z127" s="27">
        <f t="shared" si="303"/>
        <v>0.48604272870038145</v>
      </c>
      <c r="AA127" s="27">
        <f t="shared" si="303"/>
        <v>0.80603106219688425</v>
      </c>
      <c r="AB127" s="27">
        <f t="shared" si="304"/>
        <v>1.2920737908972657</v>
      </c>
      <c r="AH127" t="str">
        <f t="shared" si="319"/>
        <v>33 Protective service occupations</v>
      </c>
      <c r="AI127" s="27">
        <f t="shared" si="305"/>
        <v>3.9714008858365873E-2</v>
      </c>
      <c r="AJ127" s="27">
        <f t="shared" si="305"/>
        <v>3.2290907806188096E-2</v>
      </c>
      <c r="AK127" s="27">
        <f t="shared" si="305"/>
        <v>0.1374319749254353</v>
      </c>
      <c r="AL127" s="27">
        <f t="shared" si="305"/>
        <v>0.23460381990538565</v>
      </c>
      <c r="AM127" s="27">
        <f t="shared" si="306"/>
        <v>0.37203579483082094</v>
      </c>
      <c r="AS127" t="str">
        <f t="shared" si="320"/>
        <v>33 Protective service occupations</v>
      </c>
      <c r="AT127" s="27">
        <f t="shared" si="307"/>
        <v>4.7319312486712173E-3</v>
      </c>
      <c r="AU127" s="27">
        <f t="shared" si="307"/>
        <v>1.1587461773863106E-2</v>
      </c>
      <c r="AV127" s="27">
        <f t="shared" si="307"/>
        <v>5.1337247916083489E-2</v>
      </c>
      <c r="AW127" s="27">
        <f t="shared" si="307"/>
        <v>8.5906286848741464E-2</v>
      </c>
      <c r="AX127" s="27">
        <f t="shared" si="308"/>
        <v>0.13724353476482495</v>
      </c>
      <c r="BD127" t="str">
        <f t="shared" si="321"/>
        <v>33 Protective service occupations</v>
      </c>
      <c r="BE127" s="27">
        <f t="shared" si="309"/>
        <v>4.7816531509223381E-2</v>
      </c>
      <c r="BF127" s="27">
        <f t="shared" si="309"/>
        <v>0.1086210728775221</v>
      </c>
      <c r="BG127" s="27">
        <f t="shared" si="309"/>
        <v>4.5888543945042493E-2</v>
      </c>
      <c r="BH127" s="27">
        <f t="shared" si="309"/>
        <v>-1.8310619176909793E-2</v>
      </c>
      <c r="BI127" s="27">
        <f t="shared" si="310"/>
        <v>2.75779247681327E-2</v>
      </c>
      <c r="BO127" t="str">
        <f t="shared" si="322"/>
        <v>33 Protective service occupations</v>
      </c>
      <c r="BP127" s="27">
        <f t="shared" si="311"/>
        <v>2.9626487095354204E-2</v>
      </c>
      <c r="BQ127" s="27">
        <f t="shared" si="311"/>
        <v>0.11562634849702524</v>
      </c>
      <c r="BR127" s="27">
        <f t="shared" si="311"/>
        <v>-2.2305614132703822E-2</v>
      </c>
      <c r="BS127" s="27">
        <f t="shared" si="311"/>
        <v>-0.26187658253069213</v>
      </c>
      <c r="BT127" s="27">
        <f t="shared" si="312"/>
        <v>-0.28418219666339595</v>
      </c>
      <c r="BZ127" t="str">
        <f t="shared" si="323"/>
        <v>33 Protective service occupations</v>
      </c>
      <c r="CA127" s="68">
        <f t="shared" si="313"/>
        <v>-5.8543214037931612E-3</v>
      </c>
      <c r="CB127" s="68">
        <f t="shared" si="313"/>
        <v>1.9495908734629142E-3</v>
      </c>
      <c r="CC127" s="68">
        <f t="shared" si="313"/>
        <v>6.1551519510728681E-2</v>
      </c>
      <c r="CD127" s="68">
        <f t="shared" si="313"/>
        <v>-0.2312194245275262</v>
      </c>
      <c r="CE127" s="68">
        <f t="shared" si="314"/>
        <v>-0.16966790501679752</v>
      </c>
      <c r="CK127" t="str">
        <f t="shared" si="324"/>
        <v>33 Protective service occupations</v>
      </c>
      <c r="CL127" s="68">
        <f t="shared" si="315"/>
        <v>-3.4783026861387734E-3</v>
      </c>
      <c r="CM127" s="68">
        <f t="shared" si="315"/>
        <v>-1.3996909320742573E-2</v>
      </c>
      <c r="CN127" s="68">
        <f t="shared" si="315"/>
        <v>1.7920811634541844E-2</v>
      </c>
      <c r="CO127" s="68">
        <f t="shared" si="315"/>
        <v>-1.0841400207209334E-2</v>
      </c>
      <c r="CP127" s="68">
        <f t="shared" si="316"/>
        <v>7.0794114273325104E-3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5.4350112944055021E-2</v>
      </c>
      <c r="C128" s="27">
        <f t="shared" si="299"/>
        <v>-5.4374021197988592E-3</v>
      </c>
      <c r="D128" s="27">
        <f t="shared" si="299"/>
        <v>3.5656560019038663E-2</v>
      </c>
      <c r="E128" s="27">
        <f t="shared" si="299"/>
        <v>6.7944585379060479E-2</v>
      </c>
      <c r="F128" s="27">
        <f t="shared" si="300"/>
        <v>0.10360114539809914</v>
      </c>
      <c r="L128" t="str">
        <f t="shared" si="317"/>
        <v>34 Culture, media and sports occupations</v>
      </c>
      <c r="M128" s="27">
        <f t="shared" si="301"/>
        <v>0.21474222092258499</v>
      </c>
      <c r="N128" s="27">
        <f t="shared" si="301"/>
        <v>6.1000875656507247E-2</v>
      </c>
      <c r="O128" s="27">
        <f t="shared" si="301"/>
        <v>0.24568481586862934</v>
      </c>
      <c r="P128" s="27">
        <f t="shared" si="301"/>
        <v>0.48648643771790478</v>
      </c>
      <c r="Q128" s="27">
        <f t="shared" si="302"/>
        <v>0.73217125358653412</v>
      </c>
      <c r="W128" t="str">
        <f t="shared" si="318"/>
        <v>34 Culture, media and sports occupations</v>
      </c>
      <c r="X128" s="27">
        <f t="shared" si="303"/>
        <v>0.21452644268776533</v>
      </c>
      <c r="Y128" s="27">
        <f t="shared" si="303"/>
        <v>0.2402879502035451</v>
      </c>
      <c r="Z128" s="27">
        <f t="shared" si="303"/>
        <v>-0.16922147286684419</v>
      </c>
      <c r="AA128" s="27">
        <f t="shared" si="303"/>
        <v>0.22489861640930497</v>
      </c>
      <c r="AB128" s="27">
        <f t="shared" si="304"/>
        <v>5.5677143542460783E-2</v>
      </c>
      <c r="AH128" t="str">
        <f t="shared" si="319"/>
        <v>34 Culture, media and sports occupations</v>
      </c>
      <c r="AI128" s="27">
        <f t="shared" si="305"/>
        <v>2.7789769949494336E-2</v>
      </c>
      <c r="AJ128" s="27">
        <f t="shared" si="305"/>
        <v>6.1272492680849444E-3</v>
      </c>
      <c r="AK128" s="27">
        <f t="shared" si="305"/>
        <v>-8.9815138640170766E-3</v>
      </c>
      <c r="AL128" s="27">
        <f t="shared" si="305"/>
        <v>8.177390924498168E-2</v>
      </c>
      <c r="AM128" s="27">
        <f t="shared" si="306"/>
        <v>7.2792395380964603E-2</v>
      </c>
      <c r="AS128" t="str">
        <f t="shared" si="320"/>
        <v>34 Culture, media and sports occupations</v>
      </c>
      <c r="AT128" s="27">
        <f t="shared" si="307"/>
        <v>-7.5580568075366283E-3</v>
      </c>
      <c r="AU128" s="27">
        <f t="shared" si="307"/>
        <v>5.0428896167442505E-2</v>
      </c>
      <c r="AV128" s="27">
        <f t="shared" si="307"/>
        <v>-4.6183932670015526E-2</v>
      </c>
      <c r="AW128" s="27">
        <f t="shared" si="307"/>
        <v>2.0761098597586847E-2</v>
      </c>
      <c r="AX128" s="27">
        <f t="shared" si="308"/>
        <v>-2.5422834072428679E-2</v>
      </c>
      <c r="BD128" t="str">
        <f t="shared" si="321"/>
        <v>34 Culture, media and sports occupations</v>
      </c>
      <c r="BE128" s="27">
        <f t="shared" si="309"/>
        <v>2.0585226159774761E-2</v>
      </c>
      <c r="BF128" s="27">
        <f t="shared" si="309"/>
        <v>0.25421386095547449</v>
      </c>
      <c r="BG128" s="27">
        <f t="shared" si="309"/>
        <v>-0.31515033535615022</v>
      </c>
      <c r="BH128" s="27">
        <f t="shared" si="309"/>
        <v>5.6387192346305959E-2</v>
      </c>
      <c r="BI128" s="27">
        <f t="shared" si="310"/>
        <v>-0.25876314300984427</v>
      </c>
      <c r="BO128" t="str">
        <f t="shared" si="322"/>
        <v>34 Culture, media and sports occupations</v>
      </c>
      <c r="BP128" s="27">
        <f t="shared" si="311"/>
        <v>-0.11748558622795968</v>
      </c>
      <c r="BQ128" s="27">
        <f t="shared" si="311"/>
        <v>0.13618184124553179</v>
      </c>
      <c r="BR128" s="27">
        <f t="shared" si="311"/>
        <v>-0.21981766750396786</v>
      </c>
      <c r="BS128" s="27">
        <f t="shared" si="311"/>
        <v>-0.11812807034073092</v>
      </c>
      <c r="BT128" s="27">
        <f t="shared" si="312"/>
        <v>-0.33794573784469878</v>
      </c>
      <c r="BZ128" t="str">
        <f t="shared" si="323"/>
        <v>34 Culture, media and sports occupations</v>
      </c>
      <c r="CA128" s="68">
        <f t="shared" si="313"/>
        <v>-2.2615664616661924E-2</v>
      </c>
      <c r="CB128" s="68">
        <f t="shared" si="313"/>
        <v>-5.8163288071744201E-3</v>
      </c>
      <c r="CC128" s="68">
        <f t="shared" si="313"/>
        <v>-0.12198190716606483</v>
      </c>
      <c r="CD128" s="68">
        <f t="shared" si="313"/>
        <v>-0.14497158162346355</v>
      </c>
      <c r="CE128" s="68">
        <f t="shared" si="314"/>
        <v>-0.2669534887895284</v>
      </c>
      <c r="CK128" t="str">
        <f t="shared" si="324"/>
        <v>34 Culture, media and sports occupations</v>
      </c>
      <c r="CL128" s="68">
        <f t="shared" si="315"/>
        <v>7.6179724952117445E-2</v>
      </c>
      <c r="CM128" s="68">
        <f t="shared" si="315"/>
        <v>-3.890430832477168E-2</v>
      </c>
      <c r="CN128" s="68">
        <f t="shared" si="315"/>
        <v>-2.2482265428157011E-2</v>
      </c>
      <c r="CO128" s="68">
        <f t="shared" si="315"/>
        <v>-6.7601833554178994E-2</v>
      </c>
      <c r="CP128" s="68">
        <f t="shared" si="316"/>
        <v>-9.0084098982336006E-2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4.1978874654497594E-2</v>
      </c>
      <c r="C129" s="27">
        <f t="shared" si="299"/>
        <v>-2.2400559343188409E-2</v>
      </c>
      <c r="D129" s="27">
        <f t="shared" si="299"/>
        <v>8.850092052683517E-2</v>
      </c>
      <c r="E129" s="27">
        <f t="shared" si="299"/>
        <v>0.13487299076269499</v>
      </c>
      <c r="F129" s="27">
        <f t="shared" si="300"/>
        <v>0.22337391128953016</v>
      </c>
      <c r="L129" t="str">
        <f t="shared" si="317"/>
        <v>35 Business and public service associate professionals</v>
      </c>
      <c r="M129" s="27">
        <f t="shared" si="301"/>
        <v>0.50054819680824902</v>
      </c>
      <c r="N129" s="27">
        <f t="shared" si="301"/>
        <v>-0.14863848630025167</v>
      </c>
      <c r="O129" s="27">
        <f t="shared" si="301"/>
        <v>0.91256308282426435</v>
      </c>
      <c r="P129" s="27">
        <f t="shared" si="301"/>
        <v>1.394464529717613</v>
      </c>
      <c r="Q129" s="27">
        <f t="shared" si="302"/>
        <v>2.3070276125418774</v>
      </c>
      <c r="W129" t="str">
        <f t="shared" si="318"/>
        <v>35 Business and public service associate professionals</v>
      </c>
      <c r="X129" s="27">
        <f t="shared" si="303"/>
        <v>0.3097697536983155</v>
      </c>
      <c r="Y129" s="27">
        <f t="shared" si="303"/>
        <v>0.16720100784411152</v>
      </c>
      <c r="Z129" s="27">
        <f t="shared" si="303"/>
        <v>0.19811940167444408</v>
      </c>
      <c r="AA129" s="27">
        <f t="shared" si="303"/>
        <v>0.57849798099696503</v>
      </c>
      <c r="AB129" s="27">
        <f t="shared" si="304"/>
        <v>0.77661738267140912</v>
      </c>
      <c r="AH129" t="str">
        <f t="shared" si="319"/>
        <v>35 Business and public service associate professionals</v>
      </c>
      <c r="AI129" s="27">
        <f t="shared" si="305"/>
        <v>6.1239439158013553E-2</v>
      </c>
      <c r="AJ129" s="27">
        <f t="shared" si="305"/>
        <v>0.13108881793464944</v>
      </c>
      <c r="AK129" s="27">
        <f t="shared" si="305"/>
        <v>5.2596585595527046E-2</v>
      </c>
      <c r="AL129" s="27">
        <f t="shared" si="305"/>
        <v>0.21955683953998761</v>
      </c>
      <c r="AM129" s="27">
        <f t="shared" si="306"/>
        <v>0.27215342513551466</v>
      </c>
      <c r="AS129" t="str">
        <f t="shared" si="320"/>
        <v>35 Business and public service associate professionals</v>
      </c>
      <c r="AT129" s="27">
        <f t="shared" si="307"/>
        <v>3.4556356450415882E-2</v>
      </c>
      <c r="AU129" s="27">
        <f t="shared" si="307"/>
        <v>9.0035677125726465E-2</v>
      </c>
      <c r="AV129" s="27">
        <f t="shared" si="307"/>
        <v>3.318963330714908E-2</v>
      </c>
      <c r="AW129" s="27">
        <f t="shared" si="307"/>
        <v>0.18109372754538278</v>
      </c>
      <c r="AX129" s="27">
        <f t="shared" si="308"/>
        <v>0.21428336085253186</v>
      </c>
      <c r="BD129" t="str">
        <f t="shared" si="321"/>
        <v>35 Business and public service associate professionals</v>
      </c>
      <c r="BE129" s="27">
        <f t="shared" si="309"/>
        <v>9.6427403446377014E-2</v>
      </c>
      <c r="BF129" s="27">
        <f t="shared" si="309"/>
        <v>0.90483678928800337</v>
      </c>
      <c r="BG129" s="27">
        <f t="shared" si="309"/>
        <v>-0.81068672444165468</v>
      </c>
      <c r="BH129" s="27">
        <f t="shared" si="309"/>
        <v>0.26327003603910892</v>
      </c>
      <c r="BI129" s="27">
        <f t="shared" si="310"/>
        <v>-0.54741668840254576</v>
      </c>
      <c r="BO129" t="str">
        <f t="shared" si="322"/>
        <v>35 Business and public service associate professionals</v>
      </c>
      <c r="BP129" s="27">
        <f t="shared" si="311"/>
        <v>-0.2241776803580251</v>
      </c>
      <c r="BQ129" s="27">
        <f t="shared" si="311"/>
        <v>0.69367270622085586</v>
      </c>
      <c r="BR129" s="27">
        <f t="shared" si="311"/>
        <v>-1.0121471833095463</v>
      </c>
      <c r="BS129" s="27">
        <f t="shared" si="311"/>
        <v>-0.69866585250363356</v>
      </c>
      <c r="BT129" s="27">
        <f t="shared" si="312"/>
        <v>-1.7108130358131799</v>
      </c>
      <c r="BZ129" t="str">
        <f t="shared" si="323"/>
        <v>35 Business and public service associate professionals</v>
      </c>
      <c r="CA129" s="68">
        <f t="shared" si="313"/>
        <v>-0.21153815522704456</v>
      </c>
      <c r="CB129" s="68">
        <f t="shared" si="313"/>
        <v>-2.2844365374769637E-2</v>
      </c>
      <c r="CC129" s="68">
        <f t="shared" si="313"/>
        <v>-0.47372129088767756</v>
      </c>
      <c r="CD129" s="68">
        <f t="shared" si="313"/>
        <v>-0.66143196399350002</v>
      </c>
      <c r="CE129" s="68">
        <f t="shared" si="314"/>
        <v>-1.1351532548811776</v>
      </c>
      <c r="CK129" t="str">
        <f t="shared" si="324"/>
        <v>35 Business and public service associate professionals</v>
      </c>
      <c r="CL129" s="68">
        <f t="shared" si="315"/>
        <v>2.7656045094535231E-2</v>
      </c>
      <c r="CM129" s="68">
        <f t="shared" si="315"/>
        <v>-6.8569564764543678E-2</v>
      </c>
      <c r="CN129" s="68">
        <f t="shared" si="315"/>
        <v>-0.13840635912704435</v>
      </c>
      <c r="CO129" s="68">
        <f t="shared" si="315"/>
        <v>-7.966299002287347E-2</v>
      </c>
      <c r="CP129" s="68">
        <f t="shared" si="316"/>
        <v>-0.21806934914991782</v>
      </c>
    </row>
    <row r="130" spans="1:94" x14ac:dyDescent="0.2">
      <c r="A130" t="str">
        <f t="shared" si="298"/>
        <v>41 Administrative occupations</v>
      </c>
      <c r="B130" s="27">
        <f t="shared" si="299"/>
        <v>1.995856717107225E-2</v>
      </c>
      <c r="C130" s="27">
        <f t="shared" si="299"/>
        <v>-1.9250670675235698E-2</v>
      </c>
      <c r="D130" s="27">
        <f t="shared" si="299"/>
        <v>0.10725845678518872</v>
      </c>
      <c r="E130" s="27">
        <f t="shared" si="299"/>
        <v>0.17458580138729896</v>
      </c>
      <c r="F130" s="27">
        <f t="shared" si="300"/>
        <v>0.2818442581724877</v>
      </c>
      <c r="L130" t="str">
        <f t="shared" si="317"/>
        <v>41 Administrative occupations</v>
      </c>
      <c r="M130" s="27">
        <f t="shared" si="301"/>
        <v>0.33924325627634477</v>
      </c>
      <c r="N130" s="27">
        <f t="shared" si="301"/>
        <v>-0.12699104965830932</v>
      </c>
      <c r="O130" s="27">
        <f t="shared" si="301"/>
        <v>1.0439177634945511</v>
      </c>
      <c r="P130" s="27">
        <f t="shared" si="301"/>
        <v>1.3995873548895159</v>
      </c>
      <c r="Q130" s="27">
        <f t="shared" si="302"/>
        <v>2.443505118384067</v>
      </c>
      <c r="W130" t="str">
        <f t="shared" si="318"/>
        <v>41 Administrative occupations</v>
      </c>
      <c r="X130" s="27">
        <f t="shared" si="303"/>
        <v>-2.4779819929984903E-2</v>
      </c>
      <c r="Y130" s="27">
        <f t="shared" si="303"/>
        <v>0.28662134948067042</v>
      </c>
      <c r="Z130" s="27">
        <f t="shared" si="303"/>
        <v>0.97364537408847163</v>
      </c>
      <c r="AA130" s="27">
        <f t="shared" si="303"/>
        <v>1.7796931257687181</v>
      </c>
      <c r="AB130" s="27">
        <f t="shared" si="304"/>
        <v>2.7533384998571897</v>
      </c>
      <c r="AH130" t="str">
        <f t="shared" si="319"/>
        <v>41 Administrative occupations</v>
      </c>
      <c r="AI130" s="27">
        <f t="shared" si="305"/>
        <v>9.9872544461234281E-2</v>
      </c>
      <c r="AJ130" s="27">
        <f t="shared" si="305"/>
        <v>5.9022443778221412E-2</v>
      </c>
      <c r="AK130" s="27">
        <f t="shared" si="305"/>
        <v>0.24723092357465148</v>
      </c>
      <c r="AL130" s="27">
        <f t="shared" si="305"/>
        <v>0.39595916394496511</v>
      </c>
      <c r="AM130" s="27">
        <f t="shared" si="306"/>
        <v>0.64319008751961659</v>
      </c>
      <c r="AS130" t="str">
        <f t="shared" si="320"/>
        <v>41 Administrative occupations</v>
      </c>
      <c r="AT130" s="27">
        <f t="shared" si="307"/>
        <v>8.3882166759066124E-3</v>
      </c>
      <c r="AU130" s="27">
        <f t="shared" si="307"/>
        <v>0.11265727887430987</v>
      </c>
      <c r="AV130" s="27">
        <f t="shared" si="307"/>
        <v>0.16475957798399232</v>
      </c>
      <c r="AW130" s="27">
        <f t="shared" si="307"/>
        <v>0.44394618873559244</v>
      </c>
      <c r="AX130" s="27">
        <f t="shared" si="308"/>
        <v>0.60870576671958476</v>
      </c>
      <c r="BD130" t="str">
        <f t="shared" si="321"/>
        <v>41 Administrative occupations</v>
      </c>
      <c r="BE130" s="27">
        <f t="shared" si="309"/>
        <v>-0.56253768630901391</v>
      </c>
      <c r="BF130" s="27">
        <f t="shared" si="309"/>
        <v>1.4637079642503537</v>
      </c>
      <c r="BG130" s="27">
        <f t="shared" si="309"/>
        <v>-1.3174105683714092</v>
      </c>
      <c r="BH130" s="27">
        <f t="shared" si="309"/>
        <v>-0.40095541574352289</v>
      </c>
      <c r="BI130" s="27">
        <f t="shared" si="310"/>
        <v>-1.7183659841149321</v>
      </c>
      <c r="BO130" t="str">
        <f t="shared" si="322"/>
        <v>41 Administrative occupations</v>
      </c>
      <c r="BP130" s="27">
        <f t="shared" si="311"/>
        <v>-1.4730050539478476</v>
      </c>
      <c r="BQ130" s="27">
        <f t="shared" si="311"/>
        <v>1.7387165875591375</v>
      </c>
      <c r="BR130" s="27">
        <f t="shared" si="311"/>
        <v>-2.6533558243255193</v>
      </c>
      <c r="BS130" s="27">
        <f t="shared" si="311"/>
        <v>-2.5149448057615293</v>
      </c>
      <c r="BT130" s="27">
        <f t="shared" si="312"/>
        <v>-5.1683006300870487</v>
      </c>
      <c r="BZ130" t="str">
        <f t="shared" si="323"/>
        <v>41 Administrative occupations</v>
      </c>
      <c r="CA130" s="68">
        <f t="shared" si="313"/>
        <v>-1.0247331392999559</v>
      </c>
      <c r="CB130" s="68">
        <f t="shared" si="313"/>
        <v>-0.32634787226391726</v>
      </c>
      <c r="CC130" s="68">
        <f t="shared" si="313"/>
        <v>-1.5018505015369983</v>
      </c>
      <c r="CD130" s="68">
        <f t="shared" si="313"/>
        <v>-1.9145779816196804</v>
      </c>
      <c r="CE130" s="68">
        <f t="shared" si="314"/>
        <v>-3.4164284831566789</v>
      </c>
      <c r="CK130" t="str">
        <f t="shared" si="324"/>
        <v>41 Administrative occupations</v>
      </c>
      <c r="CL130" s="68">
        <f t="shared" si="315"/>
        <v>-0.16879872336595692</v>
      </c>
      <c r="CM130" s="68">
        <f t="shared" si="315"/>
        <v>-9.3858217709275493E-2</v>
      </c>
      <c r="CN130" s="68">
        <f t="shared" si="315"/>
        <v>-0.30249618471883388</v>
      </c>
      <c r="CO130" s="68">
        <f t="shared" si="315"/>
        <v>-0.36493099612341462</v>
      </c>
      <c r="CP130" s="68">
        <f t="shared" si="316"/>
        <v>-0.6674271808422485</v>
      </c>
    </row>
    <row r="131" spans="1:94" x14ac:dyDescent="0.2">
      <c r="A131" t="str">
        <f t="shared" si="298"/>
        <v>42 Secretarial and related occupations</v>
      </c>
      <c r="B131" s="27">
        <f t="shared" si="299"/>
        <v>4.5211189884511657E-3</v>
      </c>
      <c r="C131" s="27">
        <f t="shared" si="299"/>
        <v>-5.0315432650330331E-3</v>
      </c>
      <c r="D131" s="27">
        <f t="shared" si="299"/>
        <v>1.9130351946448677E-2</v>
      </c>
      <c r="E131" s="27">
        <f t="shared" si="299"/>
        <v>3.472902077186367E-2</v>
      </c>
      <c r="F131" s="27">
        <f t="shared" si="300"/>
        <v>5.3859372718312343E-2</v>
      </c>
      <c r="L131" t="str">
        <f t="shared" si="317"/>
        <v>42 Secretarial and related occupations</v>
      </c>
      <c r="M131" s="27">
        <f t="shared" si="301"/>
        <v>2.3955927000842148E-2</v>
      </c>
      <c r="N131" s="27">
        <f t="shared" si="301"/>
        <v>-4.2861253947995337E-2</v>
      </c>
      <c r="O131" s="27">
        <f t="shared" si="301"/>
        <v>0.34796376505793736</v>
      </c>
      <c r="P131" s="27">
        <f t="shared" si="301"/>
        <v>0.29967816102923606</v>
      </c>
      <c r="Q131" s="27">
        <f t="shared" si="302"/>
        <v>0.64764192608717341</v>
      </c>
      <c r="W131" t="str">
        <f t="shared" si="318"/>
        <v>42 Secretarial and related occupations</v>
      </c>
      <c r="X131" s="27">
        <f t="shared" si="303"/>
        <v>-8.2148118217407751E-2</v>
      </c>
      <c r="Y131" s="27">
        <f t="shared" si="303"/>
        <v>-7.3768943979397594E-2</v>
      </c>
      <c r="Z131" s="27">
        <f t="shared" si="303"/>
        <v>0.721683767991397</v>
      </c>
      <c r="AA131" s="27">
        <f t="shared" si="303"/>
        <v>0.82154433781217606</v>
      </c>
      <c r="AB131" s="27">
        <f t="shared" si="304"/>
        <v>1.5432281058035731</v>
      </c>
      <c r="AH131" t="str">
        <f t="shared" si="319"/>
        <v>42 Secretarial and related occupations</v>
      </c>
      <c r="AI131" s="27">
        <f t="shared" si="305"/>
        <v>-9.0572463860189356E-2</v>
      </c>
      <c r="AJ131" s="27">
        <f t="shared" si="305"/>
        <v>-2.3373203405113729E-3</v>
      </c>
      <c r="AK131" s="27">
        <f t="shared" si="305"/>
        <v>0.2454619679523079</v>
      </c>
      <c r="AL131" s="27">
        <f t="shared" si="305"/>
        <v>0.15938041629713018</v>
      </c>
      <c r="AM131" s="27">
        <f t="shared" si="306"/>
        <v>0.40484238424943808</v>
      </c>
      <c r="AS131" t="str">
        <f t="shared" si="320"/>
        <v>42 Secretarial and related occupations</v>
      </c>
      <c r="AT131" s="27">
        <f t="shared" si="307"/>
        <v>-8.585455321095764E-2</v>
      </c>
      <c r="AU131" s="27">
        <f t="shared" si="307"/>
        <v>-8.6795102269016655E-3</v>
      </c>
      <c r="AV131" s="27">
        <f t="shared" si="307"/>
        <v>0.1312915277189235</v>
      </c>
      <c r="AW131" s="27">
        <f t="shared" si="307"/>
        <v>1.8130766534874332E-2</v>
      </c>
      <c r="AX131" s="27">
        <f t="shared" si="308"/>
        <v>0.14942229425379783</v>
      </c>
      <c r="BD131" t="str">
        <f t="shared" si="321"/>
        <v>42 Secretarial and related occupations</v>
      </c>
      <c r="BE131" s="27">
        <f t="shared" si="309"/>
        <v>-0.31282726856512877</v>
      </c>
      <c r="BF131" s="27">
        <f t="shared" si="309"/>
        <v>0.23955260752825458</v>
      </c>
      <c r="BG131" s="27">
        <f t="shared" si="309"/>
        <v>0.38825770648104729</v>
      </c>
      <c r="BH131" s="27">
        <f t="shared" si="309"/>
        <v>-1.204657116812369</v>
      </c>
      <c r="BI131" s="27">
        <f t="shared" si="310"/>
        <v>-0.81639941033132168</v>
      </c>
      <c r="BO131" t="str">
        <f t="shared" si="322"/>
        <v>42 Secretarial and related occupations</v>
      </c>
      <c r="BP131" s="27">
        <f t="shared" si="311"/>
        <v>-0.70228903411219612</v>
      </c>
      <c r="BQ131" s="27">
        <f t="shared" si="311"/>
        <v>0.28234784354130049</v>
      </c>
      <c r="BR131" s="27">
        <f t="shared" si="311"/>
        <v>-0.4389902821500784</v>
      </c>
      <c r="BS131" s="27">
        <f t="shared" si="311"/>
        <v>-1.3436252195688447</v>
      </c>
      <c r="BT131" s="27">
        <f t="shared" si="312"/>
        <v>-1.7826155017189231</v>
      </c>
      <c r="BZ131" t="str">
        <f t="shared" si="323"/>
        <v>42 Secretarial and related occupations</v>
      </c>
      <c r="CA131" s="68">
        <f t="shared" si="313"/>
        <v>-0.34949651716459895</v>
      </c>
      <c r="CB131" s="68">
        <f t="shared" si="313"/>
        <v>-0.3357691595090917</v>
      </c>
      <c r="CC131" s="68">
        <f t="shared" si="313"/>
        <v>-0.59228605273278223</v>
      </c>
      <c r="CD131" s="68">
        <f t="shared" si="313"/>
        <v>-0.91256411033317919</v>
      </c>
      <c r="CE131" s="68">
        <f t="shared" si="314"/>
        <v>-1.5048501630659614</v>
      </c>
      <c r="CK131" t="str">
        <f t="shared" si="324"/>
        <v>42 Secretarial and related occupations</v>
      </c>
      <c r="CL131" s="68">
        <f t="shared" si="315"/>
        <v>-2.9635116013492224E-3</v>
      </c>
      <c r="CM131" s="68">
        <f t="shared" si="315"/>
        <v>-8.268665843644496E-2</v>
      </c>
      <c r="CN131" s="68">
        <f t="shared" si="315"/>
        <v>1.7485658980259222E-2</v>
      </c>
      <c r="CO131" s="68">
        <f t="shared" si="315"/>
        <v>0.10336587305786815</v>
      </c>
      <c r="CP131" s="68">
        <f t="shared" si="316"/>
        <v>0.12085153203812737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1.2622681496280484E-2</v>
      </c>
      <c r="C132" s="27">
        <f t="shared" si="299"/>
        <v>-1.4344558950508705E-2</v>
      </c>
      <c r="D132" s="27">
        <f t="shared" si="299"/>
        <v>3.3079056147301972E-3</v>
      </c>
      <c r="E132" s="27">
        <f t="shared" si="299"/>
        <v>6.4480772248657978E-3</v>
      </c>
      <c r="F132" s="27">
        <f t="shared" si="300"/>
        <v>9.755982839595995E-3</v>
      </c>
      <c r="L132" t="str">
        <f t="shared" si="317"/>
        <v>51 Skilled agricultural and related trades</v>
      </c>
      <c r="M132" s="27">
        <f t="shared" si="301"/>
        <v>-4.5755408104490025E-3</v>
      </c>
      <c r="N132" s="27">
        <f t="shared" si="301"/>
        <v>-3.8583356535072486E-2</v>
      </c>
      <c r="O132" s="27">
        <f t="shared" si="301"/>
        <v>4.0797643755419846E-2</v>
      </c>
      <c r="P132" s="27">
        <f t="shared" si="301"/>
        <v>8.0423730514347119E-2</v>
      </c>
      <c r="Q132" s="27">
        <f t="shared" si="302"/>
        <v>0.12122137426976697</v>
      </c>
      <c r="W132" t="str">
        <f t="shared" si="318"/>
        <v>51 Skilled agricultural and related trades</v>
      </c>
      <c r="X132" s="27">
        <f t="shared" si="303"/>
        <v>6.4672391122152062E-2</v>
      </c>
      <c r="Y132" s="27">
        <f t="shared" si="303"/>
        <v>-0.22011836011407448</v>
      </c>
      <c r="Z132" s="27">
        <f t="shared" si="303"/>
        <v>0.17273228698102749</v>
      </c>
      <c r="AA132" s="27">
        <f t="shared" si="303"/>
        <v>0.40536823430225521</v>
      </c>
      <c r="AB132" s="27">
        <f t="shared" si="304"/>
        <v>0.57810052128328271</v>
      </c>
      <c r="AH132" t="str">
        <f t="shared" si="319"/>
        <v>51 Skilled agricultural and related trades</v>
      </c>
      <c r="AI132" s="27">
        <f t="shared" si="305"/>
        <v>4.7441083233173365E-2</v>
      </c>
      <c r="AJ132" s="27">
        <f t="shared" si="305"/>
        <v>-9.4878316781525862E-2</v>
      </c>
      <c r="AK132" s="27">
        <f t="shared" si="305"/>
        <v>8.5143501046346159E-2</v>
      </c>
      <c r="AL132" s="27">
        <f t="shared" si="305"/>
        <v>0.18426975174445026</v>
      </c>
      <c r="AM132" s="27">
        <f t="shared" si="306"/>
        <v>0.26941325279079642</v>
      </c>
      <c r="AS132" t="str">
        <f t="shared" si="320"/>
        <v>51 Skilled agricultural and related trades</v>
      </c>
      <c r="AT132" s="27">
        <f t="shared" si="307"/>
        <v>-1.1523605231711365E-2</v>
      </c>
      <c r="AU132" s="27">
        <f t="shared" si="307"/>
        <v>-6.6200880345442359E-2</v>
      </c>
      <c r="AV132" s="27">
        <f t="shared" si="307"/>
        <v>9.2595646121443775E-2</v>
      </c>
      <c r="AW132" s="27">
        <f t="shared" si="307"/>
        <v>0.25065457619285003</v>
      </c>
      <c r="AX132" s="27">
        <f t="shared" si="308"/>
        <v>0.34325022231429381</v>
      </c>
      <c r="BD132" t="str">
        <f t="shared" si="321"/>
        <v>51 Skilled agricultural and related trades</v>
      </c>
      <c r="BE132" s="27">
        <f t="shared" si="309"/>
        <v>-1.7807035844117802E-2</v>
      </c>
      <c r="BF132" s="27">
        <f t="shared" si="309"/>
        <v>-0.26932740551142231</v>
      </c>
      <c r="BG132" s="27">
        <f t="shared" si="309"/>
        <v>-9.1909840850936786E-2</v>
      </c>
      <c r="BH132" s="27">
        <f t="shared" si="309"/>
        <v>9.4836125257570791E-2</v>
      </c>
      <c r="BI132" s="27">
        <f t="shared" si="310"/>
        <v>2.9262844066340055E-3</v>
      </c>
      <c r="BO132" t="str">
        <f t="shared" si="322"/>
        <v>51 Skilled agricultural and related trades</v>
      </c>
      <c r="BP132" s="27">
        <f t="shared" si="311"/>
        <v>-0.1342442977246403</v>
      </c>
      <c r="BQ132" s="27">
        <f t="shared" si="311"/>
        <v>-0.40634736521030956</v>
      </c>
      <c r="BR132" s="27">
        <f t="shared" si="311"/>
        <v>-0.15945526499273721</v>
      </c>
      <c r="BS132" s="27">
        <f t="shared" si="311"/>
        <v>-0.13359487102608414</v>
      </c>
      <c r="BT132" s="27">
        <f t="shared" si="312"/>
        <v>-0.29305013601882135</v>
      </c>
      <c r="BZ132" t="str">
        <f t="shared" si="323"/>
        <v>51 Skilled agricultural and related trades</v>
      </c>
      <c r="CA132" s="68">
        <f t="shared" si="313"/>
        <v>-0.42660568049180148</v>
      </c>
      <c r="CB132" s="68">
        <f t="shared" si="313"/>
        <v>-0.29113470506788297</v>
      </c>
      <c r="CC132" s="68">
        <f t="shared" si="313"/>
        <v>-4.5815250677232466E-3</v>
      </c>
      <c r="CD132" s="68">
        <f t="shared" si="313"/>
        <v>5.5957103537166875E-2</v>
      </c>
      <c r="CE132" s="68">
        <f t="shared" si="314"/>
        <v>5.1375578469443628E-2</v>
      </c>
      <c r="CK132" t="str">
        <f t="shared" si="324"/>
        <v>51 Skilled agricultural and related trades</v>
      </c>
      <c r="CL132" s="68">
        <f t="shared" si="315"/>
        <v>-0.19575348338349263</v>
      </c>
      <c r="CM132" s="68">
        <f t="shared" si="315"/>
        <v>-0.34491632657855986</v>
      </c>
      <c r="CN132" s="68">
        <f t="shared" si="315"/>
        <v>-4.8854107301912086E-2</v>
      </c>
      <c r="CO132" s="68">
        <f t="shared" si="315"/>
        <v>-0.41747890816642858</v>
      </c>
      <c r="CP132" s="68">
        <f t="shared" si="316"/>
        <v>-0.46633301546834066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3.282921325197339E-4</v>
      </c>
      <c r="C133" s="27">
        <f t="shared" si="299"/>
        <v>-1.2726967060974585E-3</v>
      </c>
      <c r="D133" s="27">
        <f t="shared" si="299"/>
        <v>4.3799396570241653E-3</v>
      </c>
      <c r="E133" s="27">
        <f t="shared" si="299"/>
        <v>5.5238392491099193E-3</v>
      </c>
      <c r="F133" s="27">
        <f t="shared" si="300"/>
        <v>9.9037789061340847E-3</v>
      </c>
      <c r="L133" t="str">
        <f t="shared" si="317"/>
        <v>52 Skilled metal, electrical and electronic trades</v>
      </c>
      <c r="M133" s="27">
        <f t="shared" si="301"/>
        <v>2.9895049304220433E-2</v>
      </c>
      <c r="N133" s="27">
        <f t="shared" si="301"/>
        <v>-5.6864784255624801E-2</v>
      </c>
      <c r="O133" s="27">
        <f t="shared" si="301"/>
        <v>0.17568175942135578</v>
      </c>
      <c r="P133" s="27">
        <f t="shared" si="301"/>
        <v>0.20109364334382202</v>
      </c>
      <c r="Q133" s="27">
        <f t="shared" si="302"/>
        <v>0.37677540276517779</v>
      </c>
      <c r="W133" t="str">
        <f t="shared" si="318"/>
        <v>52 Skilled metal, electrical and electronic trades</v>
      </c>
      <c r="X133" s="27">
        <f t="shared" si="303"/>
        <v>3.3258030983674081E-2</v>
      </c>
      <c r="Y133" s="27">
        <f t="shared" si="303"/>
        <v>-9.8477540789229434E-2</v>
      </c>
      <c r="Z133" s="27">
        <f t="shared" si="303"/>
        <v>0.23565971778872552</v>
      </c>
      <c r="AA133" s="27">
        <f t="shared" si="303"/>
        <v>0.28330372862045106</v>
      </c>
      <c r="AB133" s="27">
        <f t="shared" si="304"/>
        <v>0.51896344640917658</v>
      </c>
      <c r="AH133" t="str">
        <f t="shared" si="319"/>
        <v>52 Skilled metal, electrical and electronic trades</v>
      </c>
      <c r="AI133" s="27">
        <f t="shared" si="305"/>
        <v>8.7730420991602442E-3</v>
      </c>
      <c r="AJ133" s="27">
        <f t="shared" si="305"/>
        <v>-1.8658223996527612E-2</v>
      </c>
      <c r="AK133" s="27">
        <f t="shared" si="305"/>
        <v>5.1181279889560005E-2</v>
      </c>
      <c r="AL133" s="27">
        <f t="shared" si="305"/>
        <v>9.5933330389106619E-2</v>
      </c>
      <c r="AM133" s="27">
        <f t="shared" si="306"/>
        <v>0.14711461027866662</v>
      </c>
      <c r="AS133" t="str">
        <f t="shared" si="320"/>
        <v>52 Skilled metal, electrical and electronic trades</v>
      </c>
      <c r="AT133" s="27">
        <f t="shared" si="307"/>
        <v>-2.7110346817246E-2</v>
      </c>
      <c r="AU133" s="27">
        <f t="shared" si="307"/>
        <v>-0.11332020237066842</v>
      </c>
      <c r="AV133" s="27">
        <f t="shared" si="307"/>
        <v>0.18088366295809</v>
      </c>
      <c r="AW133" s="27">
        <f t="shared" si="307"/>
        <v>0.23947275447512983</v>
      </c>
      <c r="AX133" s="27">
        <f t="shared" si="308"/>
        <v>0.42035641743321983</v>
      </c>
      <c r="BD133" t="str">
        <f t="shared" si="321"/>
        <v>52 Skilled metal, electrical and electronic trades</v>
      </c>
      <c r="BE133" s="27">
        <f t="shared" si="309"/>
        <v>-0.18564582148375397</v>
      </c>
      <c r="BF133" s="27">
        <f t="shared" si="309"/>
        <v>-0.20947333355725117</v>
      </c>
      <c r="BG133" s="27">
        <f t="shared" si="309"/>
        <v>-0.49146348978056409</v>
      </c>
      <c r="BH133" s="27">
        <f t="shared" si="309"/>
        <v>-0.33408682914236909</v>
      </c>
      <c r="BI133" s="27">
        <f t="shared" si="310"/>
        <v>-0.82555031892293318</v>
      </c>
      <c r="BO133" t="str">
        <f t="shared" si="322"/>
        <v>52 Skilled metal, electrical and electronic trades</v>
      </c>
      <c r="BP133" s="27">
        <f t="shared" si="311"/>
        <v>-0.37946050887474847</v>
      </c>
      <c r="BQ133" s="27">
        <f t="shared" si="311"/>
        <v>-0.23229504533751433</v>
      </c>
      <c r="BR133" s="27">
        <f t="shared" si="311"/>
        <v>-0.44460178318526244</v>
      </c>
      <c r="BS133" s="27">
        <f t="shared" si="311"/>
        <v>-0.64320346504262504</v>
      </c>
      <c r="BT133" s="27">
        <f t="shared" si="312"/>
        <v>-1.0878052482278875</v>
      </c>
      <c r="BZ133" t="str">
        <f t="shared" si="323"/>
        <v>52 Skilled metal, electrical and electronic trades</v>
      </c>
      <c r="CA133" s="68">
        <f t="shared" si="313"/>
        <v>-0.41226033108042914</v>
      </c>
      <c r="CB133" s="68">
        <f t="shared" si="313"/>
        <v>-0.24128729802187232</v>
      </c>
      <c r="CC133" s="68">
        <f t="shared" si="313"/>
        <v>-2.6146465126000606E-2</v>
      </c>
      <c r="CD133" s="68">
        <f t="shared" si="313"/>
        <v>-0.56068915395101437</v>
      </c>
      <c r="CE133" s="68">
        <f t="shared" si="314"/>
        <v>-0.58683561907701498</v>
      </c>
      <c r="CK133" t="str">
        <f t="shared" si="324"/>
        <v>52 Skilled metal, electrical and electronic trades</v>
      </c>
      <c r="CL133" s="68">
        <f t="shared" si="315"/>
        <v>2.9098312436182439E-2</v>
      </c>
      <c r="CM133" s="68">
        <f t="shared" si="315"/>
        <v>-0.19606181849667881</v>
      </c>
      <c r="CN133" s="68">
        <f t="shared" si="315"/>
        <v>-2.7208250442340431E-2</v>
      </c>
      <c r="CO133" s="68">
        <f t="shared" si="315"/>
        <v>-0.22257452657942406</v>
      </c>
      <c r="CP133" s="68">
        <f t="shared" si="316"/>
        <v>-0.24978277702176449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-2.5957482249386269E-3</v>
      </c>
      <c r="C134" s="27">
        <f t="shared" si="299"/>
        <v>-1.9725563707209182E-3</v>
      </c>
      <c r="D134" s="27">
        <f t="shared" si="299"/>
        <v>2.8432996857329488E-3</v>
      </c>
      <c r="E134" s="27">
        <f t="shared" si="299"/>
        <v>3.9541993743284938E-4</v>
      </c>
      <c r="F134" s="27">
        <f t="shared" si="300"/>
        <v>3.2387196231657982E-3</v>
      </c>
      <c r="L134" t="str">
        <f t="shared" si="317"/>
        <v>53 Skilled construction and building trades</v>
      </c>
      <c r="M134" s="27">
        <f t="shared" si="301"/>
        <v>-1.9427854053360727E-3</v>
      </c>
      <c r="N134" s="27">
        <f t="shared" si="301"/>
        <v>-3.6990304925676773E-2</v>
      </c>
      <c r="O134" s="27">
        <f t="shared" si="301"/>
        <v>5.9647831842898777E-2</v>
      </c>
      <c r="P134" s="27">
        <f t="shared" si="301"/>
        <v>3.988176776006222E-2</v>
      </c>
      <c r="Q134" s="27">
        <f t="shared" si="302"/>
        <v>9.9529599602960997E-2</v>
      </c>
      <c r="W134" t="str">
        <f t="shared" si="318"/>
        <v>53 Skilled construction and building trades</v>
      </c>
      <c r="X134" s="27">
        <f t="shared" si="303"/>
        <v>-2.0332667501093415E-2</v>
      </c>
      <c r="Y134" s="27">
        <f t="shared" si="303"/>
        <v>-7.1361413998535295E-2</v>
      </c>
      <c r="Z134" s="27">
        <f t="shared" si="303"/>
        <v>0.12922771475746631</v>
      </c>
      <c r="AA134" s="27">
        <f t="shared" si="303"/>
        <v>0.1188717137069436</v>
      </c>
      <c r="AB134" s="27">
        <f t="shared" si="304"/>
        <v>0.24809942846440991</v>
      </c>
      <c r="AH134" t="str">
        <f t="shared" si="319"/>
        <v>53 Skilled construction and building trades</v>
      </c>
      <c r="AI134" s="27">
        <f t="shared" si="305"/>
        <v>1.3513933998935745E-2</v>
      </c>
      <c r="AJ134" s="27">
        <f t="shared" si="305"/>
        <v>-4.3782949718504605E-2</v>
      </c>
      <c r="AK134" s="27">
        <f t="shared" si="305"/>
        <v>8.2730531714275024E-2</v>
      </c>
      <c r="AL134" s="27">
        <f t="shared" si="305"/>
        <v>9.2913462294148208E-2</v>
      </c>
      <c r="AM134" s="27">
        <f t="shared" si="306"/>
        <v>0.17564399400842323</v>
      </c>
      <c r="AS134" t="str">
        <f t="shared" si="320"/>
        <v>53 Skilled construction and building trades</v>
      </c>
      <c r="AT134" s="27">
        <f t="shared" si="307"/>
        <v>-1.7693557794052794E-2</v>
      </c>
      <c r="AU134" s="27">
        <f t="shared" si="307"/>
        <v>-6.1007276875145289E-2</v>
      </c>
      <c r="AV134" s="27">
        <f t="shared" si="307"/>
        <v>0.12614767765922008</v>
      </c>
      <c r="AW134" s="27">
        <f t="shared" si="307"/>
        <v>7.9527482096731994E-2</v>
      </c>
      <c r="AX134" s="27">
        <f t="shared" si="308"/>
        <v>0.20567515975595208</v>
      </c>
      <c r="BD134" t="str">
        <f t="shared" si="321"/>
        <v>53 Skilled construction and building trades</v>
      </c>
      <c r="BE134" s="27">
        <f t="shared" si="309"/>
        <v>-0.37904367610954726</v>
      </c>
      <c r="BF134" s="27">
        <f t="shared" si="309"/>
        <v>-0.57213393375116084</v>
      </c>
      <c r="BG134" s="27">
        <f t="shared" si="309"/>
        <v>-0.36044426163682619</v>
      </c>
      <c r="BH134" s="27">
        <f t="shared" si="309"/>
        <v>-0.49420880951223989</v>
      </c>
      <c r="BI134" s="27">
        <f t="shared" si="310"/>
        <v>-0.85465307114906608</v>
      </c>
      <c r="BO134" t="str">
        <f t="shared" si="322"/>
        <v>53 Skilled construction and building trades</v>
      </c>
      <c r="BP134" s="27">
        <f t="shared" si="311"/>
        <v>-0.24101779158509284</v>
      </c>
      <c r="BQ134" s="27">
        <f t="shared" si="311"/>
        <v>-0.44319098518828071</v>
      </c>
      <c r="BR134" s="27">
        <f t="shared" si="311"/>
        <v>-5.8727538399618417E-2</v>
      </c>
      <c r="BS134" s="27">
        <f t="shared" si="311"/>
        <v>-0.5638297942948447</v>
      </c>
      <c r="BT134" s="27">
        <f t="shared" si="312"/>
        <v>-0.62255733269446312</v>
      </c>
      <c r="BZ134" t="str">
        <f t="shared" si="323"/>
        <v>53 Skilled construction and building trades</v>
      </c>
      <c r="CA134" s="68">
        <f t="shared" si="313"/>
        <v>-0.54129569136673661</v>
      </c>
      <c r="CB134" s="68">
        <f t="shared" si="313"/>
        <v>-0.40330751991854319</v>
      </c>
      <c r="CC134" s="68">
        <f t="shared" si="313"/>
        <v>0.10183927885884714</v>
      </c>
      <c r="CD134" s="68">
        <f t="shared" si="313"/>
        <v>-0.38796215747129237</v>
      </c>
      <c r="CE134" s="68">
        <f t="shared" si="314"/>
        <v>-0.28612287861244523</v>
      </c>
      <c r="CK134" t="str">
        <f t="shared" si="324"/>
        <v>53 Skilled construction and building trades</v>
      </c>
      <c r="CL134" s="68">
        <f t="shared" si="315"/>
        <v>-0.13460543054134844</v>
      </c>
      <c r="CM134" s="68">
        <f t="shared" si="315"/>
        <v>-0.40212319361800586</v>
      </c>
      <c r="CN134" s="68">
        <f t="shared" si="315"/>
        <v>-0.19873783910239207</v>
      </c>
      <c r="CO134" s="68">
        <f t="shared" si="315"/>
        <v>-0.52951350500653738</v>
      </c>
      <c r="CP134" s="68">
        <f t="shared" si="316"/>
        <v>-0.72825134410892944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-6.8473531200599728E-3</v>
      </c>
      <c r="C135" s="27">
        <f t="shared" si="299"/>
        <v>-2.5393741221484446E-3</v>
      </c>
      <c r="D135" s="27">
        <f t="shared" si="299"/>
        <v>1.5120655692083082E-2</v>
      </c>
      <c r="E135" s="27">
        <f t="shared" si="299"/>
        <v>1.9518448675500739E-2</v>
      </c>
      <c r="F135" s="27">
        <f t="shared" si="300"/>
        <v>3.4639104367583821E-2</v>
      </c>
      <c r="L135" t="str">
        <f t="shared" si="317"/>
        <v>54 Textiles, printing and other skilled trades</v>
      </c>
      <c r="M135" s="27">
        <f t="shared" si="301"/>
        <v>5.2577979374539563E-3</v>
      </c>
      <c r="N135" s="27">
        <f t="shared" si="301"/>
        <v>-5.7430427154359642E-3</v>
      </c>
      <c r="O135" s="27">
        <f t="shared" si="301"/>
        <v>0.14429225520664135</v>
      </c>
      <c r="P135" s="27">
        <f t="shared" si="301"/>
        <v>0.22818836980785479</v>
      </c>
      <c r="Q135" s="27">
        <f t="shared" si="302"/>
        <v>0.37248062501449614</v>
      </c>
      <c r="W135" t="str">
        <f t="shared" si="318"/>
        <v>54 Textiles, printing and other skilled trades</v>
      </c>
      <c r="X135" s="27">
        <f t="shared" si="303"/>
        <v>-8.8077784503927559E-2</v>
      </c>
      <c r="Y135" s="27">
        <f t="shared" si="303"/>
        <v>-1.2111932994520624E-2</v>
      </c>
      <c r="Z135" s="27">
        <f t="shared" si="303"/>
        <v>0.15938501552361539</v>
      </c>
      <c r="AA135" s="27">
        <f t="shared" si="303"/>
        <v>0.17584797771427274</v>
      </c>
      <c r="AB135" s="27">
        <f t="shared" si="304"/>
        <v>0.33523299323788813</v>
      </c>
      <c r="AH135" t="str">
        <f t="shared" si="319"/>
        <v>54 Textiles, printing and other skilled trades</v>
      </c>
      <c r="AI135" s="27">
        <f t="shared" si="305"/>
        <v>-1.3751589728185853E-2</v>
      </c>
      <c r="AJ135" s="27">
        <f t="shared" si="305"/>
        <v>-2.6570712436277177E-2</v>
      </c>
      <c r="AK135" s="27">
        <f t="shared" si="305"/>
        <v>5.0294953294397038E-2</v>
      </c>
      <c r="AL135" s="27">
        <f t="shared" si="305"/>
        <v>9.2235762014295508E-2</v>
      </c>
      <c r="AM135" s="27">
        <f t="shared" si="306"/>
        <v>0.14253071530869255</v>
      </c>
      <c r="AS135" t="str">
        <f t="shared" si="320"/>
        <v>54 Textiles, printing and other skilled trades</v>
      </c>
      <c r="AT135" s="27">
        <f t="shared" si="307"/>
        <v>-5.3359239749125487E-2</v>
      </c>
      <c r="AU135" s="27">
        <f t="shared" si="307"/>
        <v>-2.1971415588845966E-2</v>
      </c>
      <c r="AV135" s="27">
        <f t="shared" si="307"/>
        <v>5.3853422018646513E-2</v>
      </c>
      <c r="AW135" s="27">
        <f t="shared" si="307"/>
        <v>5.3174676885020478E-2</v>
      </c>
      <c r="AX135" s="27">
        <f t="shared" si="308"/>
        <v>0.10702809890366699</v>
      </c>
      <c r="BD135" t="str">
        <f t="shared" si="321"/>
        <v>54 Textiles, printing and other skilled trades</v>
      </c>
      <c r="BE135" s="27">
        <f t="shared" si="309"/>
        <v>-0.35157714650855088</v>
      </c>
      <c r="BF135" s="27">
        <f t="shared" si="309"/>
        <v>4.776656201993168E-2</v>
      </c>
      <c r="BG135" s="27">
        <f t="shared" si="309"/>
        <v>1.1023669360738619E-2</v>
      </c>
      <c r="BH135" s="27">
        <f t="shared" si="309"/>
        <v>0.16606647348580417</v>
      </c>
      <c r="BI135" s="27">
        <f t="shared" si="310"/>
        <v>0.17709014284654279</v>
      </c>
      <c r="BO135" t="str">
        <f t="shared" si="322"/>
        <v>54 Textiles, printing and other skilled trades</v>
      </c>
      <c r="BP135" s="27">
        <f t="shared" si="311"/>
        <v>-0.76888427878991017</v>
      </c>
      <c r="BQ135" s="27">
        <f t="shared" si="311"/>
        <v>0.18406503771530014</v>
      </c>
      <c r="BR135" s="27">
        <f t="shared" si="311"/>
        <v>-0.46165880479820176</v>
      </c>
      <c r="BS135" s="27">
        <f t="shared" si="311"/>
        <v>-0.29290032687432621</v>
      </c>
      <c r="BT135" s="27">
        <f t="shared" si="312"/>
        <v>-0.75455913167252797</v>
      </c>
      <c r="BZ135" t="str">
        <f t="shared" si="323"/>
        <v>54 Textiles, printing and other skilled trades</v>
      </c>
      <c r="CA135" s="68">
        <f t="shared" si="313"/>
        <v>-0.56821516309490194</v>
      </c>
      <c r="CB135" s="68">
        <f t="shared" si="313"/>
        <v>-9.9904065093144645E-2</v>
      </c>
      <c r="CC135" s="68">
        <f t="shared" si="313"/>
        <v>-0.14629459340194262</v>
      </c>
      <c r="CD135" s="68">
        <f t="shared" si="313"/>
        <v>-0.53221547669148217</v>
      </c>
      <c r="CE135" s="68">
        <f t="shared" si="314"/>
        <v>-0.67851007009342479</v>
      </c>
      <c r="CK135" t="str">
        <f t="shared" si="324"/>
        <v>54 Textiles, printing and other skilled trades</v>
      </c>
      <c r="CL135" s="68">
        <f t="shared" si="315"/>
        <v>-0.19161737302624737</v>
      </c>
      <c r="CM135" s="68">
        <f t="shared" si="315"/>
        <v>-0.1896153248986755</v>
      </c>
      <c r="CN135" s="68">
        <f t="shared" si="315"/>
        <v>-0.27020571607464039</v>
      </c>
      <c r="CO135" s="68">
        <f t="shared" si="315"/>
        <v>-0.24082235477864378</v>
      </c>
      <c r="CP135" s="68">
        <f t="shared" si="316"/>
        <v>-0.51102807085328417</v>
      </c>
    </row>
    <row r="136" spans="1:94" x14ac:dyDescent="0.2">
      <c r="A136" t="str">
        <f t="shared" si="298"/>
        <v>61 Caring personal service occupations</v>
      </c>
      <c r="B136" s="27">
        <f t="shared" si="299"/>
        <v>6.4761108824435212E-4</v>
      </c>
      <c r="C136" s="27">
        <f t="shared" si="299"/>
        <v>-3.9679404820980278E-3</v>
      </c>
      <c r="D136" s="27">
        <f t="shared" si="299"/>
        <v>1.3192371845613348E-2</v>
      </c>
      <c r="E136" s="27">
        <f t="shared" si="299"/>
        <v>1.6276047575604954E-2</v>
      </c>
      <c r="F136" s="27">
        <f t="shared" si="300"/>
        <v>2.9468419421218302E-2</v>
      </c>
      <c r="L136" t="str">
        <f t="shared" si="317"/>
        <v>61 Caring personal service occupations</v>
      </c>
      <c r="M136" s="27">
        <f t="shared" si="301"/>
        <v>0.20461561397055372</v>
      </c>
      <c r="N136" s="27">
        <f t="shared" si="301"/>
        <v>-0.2112473071178953</v>
      </c>
      <c r="O136" s="27">
        <f t="shared" si="301"/>
        <v>0.64062251718092234</v>
      </c>
      <c r="P136" s="27">
        <f t="shared" si="301"/>
        <v>0.90751487219335081</v>
      </c>
      <c r="Q136" s="27">
        <f t="shared" si="302"/>
        <v>1.5481373893742731</v>
      </c>
      <c r="W136" t="str">
        <f t="shared" si="318"/>
        <v>61 Caring personal service occupations</v>
      </c>
      <c r="X136" s="27">
        <f t="shared" si="303"/>
        <v>0.14334552835633119</v>
      </c>
      <c r="Y136" s="27">
        <f t="shared" si="303"/>
        <v>-0.44628757775391348</v>
      </c>
      <c r="Z136" s="27">
        <f t="shared" si="303"/>
        <v>0.84116116738733959</v>
      </c>
      <c r="AA136" s="27">
        <f t="shared" si="303"/>
        <v>0.66809976381646674</v>
      </c>
      <c r="AB136" s="27">
        <f t="shared" si="304"/>
        <v>1.5092609312038063</v>
      </c>
      <c r="AH136" t="str">
        <f t="shared" si="319"/>
        <v>61 Caring personal service occupations</v>
      </c>
      <c r="AI136" s="27">
        <f t="shared" si="305"/>
        <v>-0.31782085332802534</v>
      </c>
      <c r="AJ136" s="27">
        <f t="shared" si="305"/>
        <v>-0.35820453574299682</v>
      </c>
      <c r="AK136" s="27">
        <f t="shared" si="305"/>
        <v>0.29060625389380323</v>
      </c>
      <c r="AL136" s="27">
        <f t="shared" si="305"/>
        <v>-2.9500572739506126E-2</v>
      </c>
      <c r="AM136" s="27">
        <f t="shared" si="306"/>
        <v>0.26110568115429711</v>
      </c>
      <c r="AS136" t="str">
        <f t="shared" si="320"/>
        <v>61 Caring personal service occupations</v>
      </c>
      <c r="AT136" s="27">
        <f t="shared" si="307"/>
        <v>-3.551152843878036E-2</v>
      </c>
      <c r="AU136" s="27">
        <f t="shared" si="307"/>
        <v>-0.20425020501842073</v>
      </c>
      <c r="AV136" s="27">
        <f t="shared" si="307"/>
        <v>0.21065581629018215</v>
      </c>
      <c r="AW136" s="27">
        <f t="shared" si="307"/>
        <v>8.5853114791769825E-2</v>
      </c>
      <c r="AX136" s="27">
        <f t="shared" si="308"/>
        <v>0.29650893108195198</v>
      </c>
      <c r="BD136" t="str">
        <f t="shared" si="321"/>
        <v>61 Caring personal service occupations</v>
      </c>
      <c r="BE136" s="27">
        <f t="shared" si="309"/>
        <v>6.159182133343144E-2</v>
      </c>
      <c r="BF136" s="27">
        <f t="shared" si="309"/>
        <v>0.37536455626905685</v>
      </c>
      <c r="BG136" s="27">
        <f t="shared" si="309"/>
        <v>1.7633055374237525</v>
      </c>
      <c r="BH136" s="27">
        <f t="shared" si="309"/>
        <v>3.644177172390954</v>
      </c>
      <c r="BI136" s="27">
        <f t="shared" si="310"/>
        <v>5.4074827098147065</v>
      </c>
      <c r="BO136" t="str">
        <f t="shared" si="322"/>
        <v>61 Caring personal service occupations</v>
      </c>
      <c r="BP136" s="27">
        <f t="shared" si="311"/>
        <v>-1.1583704855180628</v>
      </c>
      <c r="BQ136" s="27">
        <f t="shared" si="311"/>
        <v>0.59275168499897823</v>
      </c>
      <c r="BR136" s="27">
        <f t="shared" si="311"/>
        <v>-1.0583214523920832</v>
      </c>
      <c r="BS136" s="27">
        <f t="shared" si="311"/>
        <v>-1.659740681900324</v>
      </c>
      <c r="BT136" s="27">
        <f t="shared" si="312"/>
        <v>-2.7180621342924072</v>
      </c>
      <c r="BZ136" t="str">
        <f t="shared" si="323"/>
        <v>61 Caring personal service occupations</v>
      </c>
      <c r="CA136" s="68">
        <f t="shared" si="313"/>
        <v>-1.2634450078560848</v>
      </c>
      <c r="CB136" s="68">
        <f t="shared" si="313"/>
        <v>-0.30102690905776996</v>
      </c>
      <c r="CC136" s="68">
        <f t="shared" si="313"/>
        <v>-0.3641023000601914</v>
      </c>
      <c r="CD136" s="68">
        <f t="shared" si="313"/>
        <v>-0.22894002626807031</v>
      </c>
      <c r="CE136" s="68">
        <f t="shared" si="314"/>
        <v>-0.5930423263282617</v>
      </c>
      <c r="CK136" t="str">
        <f t="shared" si="324"/>
        <v>61 Caring personal service occupations</v>
      </c>
      <c r="CL136" s="68">
        <f t="shared" si="315"/>
        <v>-4.3007201463140521E-2</v>
      </c>
      <c r="CM136" s="68">
        <f t="shared" si="315"/>
        <v>-7.8746025717200852E-2</v>
      </c>
      <c r="CN136" s="68">
        <f t="shared" si="315"/>
        <v>1.9105587852766226E-2</v>
      </c>
      <c r="CO136" s="68">
        <f t="shared" si="315"/>
        <v>-6.6802159923040505E-2</v>
      </c>
      <c r="CP136" s="68">
        <f t="shared" si="316"/>
        <v>-4.7696572070274279E-2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3.9315148296541463E-3</v>
      </c>
      <c r="C137" s="27">
        <f t="shared" si="299"/>
        <v>3.3333275438584414E-4</v>
      </c>
      <c r="D137" s="27">
        <f t="shared" si="299"/>
        <v>8.7925675349008192E-3</v>
      </c>
      <c r="E137" s="27">
        <f t="shared" si="299"/>
        <v>1.6306684159545254E-2</v>
      </c>
      <c r="F137" s="27">
        <f t="shared" si="300"/>
        <v>2.5099251694446073E-2</v>
      </c>
      <c r="L137" t="str">
        <f t="shared" si="317"/>
        <v>62 Leisure, travel and related personal service occupations</v>
      </c>
      <c r="M137" s="27">
        <f t="shared" si="301"/>
        <v>5.3096823023734002E-2</v>
      </c>
      <c r="N137" s="27">
        <f t="shared" si="301"/>
        <v>-6.6762849927366696E-2</v>
      </c>
      <c r="O137" s="27">
        <f t="shared" si="301"/>
        <v>0.10479330297101858</v>
      </c>
      <c r="P137" s="27">
        <f t="shared" si="301"/>
        <v>0.19087142471350377</v>
      </c>
      <c r="Q137" s="27">
        <f t="shared" si="302"/>
        <v>0.29566472768452234</v>
      </c>
      <c r="W137" t="str">
        <f t="shared" si="318"/>
        <v>62 Leisure, travel and related personal service occupations</v>
      </c>
      <c r="X137" s="27">
        <f t="shared" si="303"/>
        <v>0.19857948451203977</v>
      </c>
      <c r="Y137" s="27">
        <f t="shared" si="303"/>
        <v>-0.16215603585471117</v>
      </c>
      <c r="Z137" s="27">
        <f t="shared" si="303"/>
        <v>0.28686485523495819</v>
      </c>
      <c r="AA137" s="27">
        <f t="shared" si="303"/>
        <v>0.48326035354795427</v>
      </c>
      <c r="AB137" s="27">
        <f t="shared" si="304"/>
        <v>0.77012520878291246</v>
      </c>
      <c r="AH137" t="str">
        <f t="shared" si="319"/>
        <v>62 Leisure, travel and related personal service occupations</v>
      </c>
      <c r="AI137" s="27">
        <f t="shared" si="305"/>
        <v>0.15125518365096158</v>
      </c>
      <c r="AJ137" s="27">
        <f t="shared" si="305"/>
        <v>-0.11185242546394736</v>
      </c>
      <c r="AK137" s="27">
        <f t="shared" si="305"/>
        <v>0.12284793334371757</v>
      </c>
      <c r="AL137" s="27">
        <f t="shared" si="305"/>
        <v>0.23367720245740697</v>
      </c>
      <c r="AM137" s="27">
        <f t="shared" si="306"/>
        <v>0.35652513580112455</v>
      </c>
      <c r="AS137" t="str">
        <f t="shared" si="320"/>
        <v>62 Leisure, travel and related personal service occupations</v>
      </c>
      <c r="AT137" s="27">
        <f t="shared" si="307"/>
        <v>0.19608599511677771</v>
      </c>
      <c r="AU137" s="27">
        <f t="shared" si="307"/>
        <v>-5.3811420433638513E-2</v>
      </c>
      <c r="AV137" s="27">
        <f t="shared" si="307"/>
        <v>0.16820236572012692</v>
      </c>
      <c r="AW137" s="27">
        <f t="shared" si="307"/>
        <v>0.34249888136929141</v>
      </c>
      <c r="AX137" s="27">
        <f t="shared" si="308"/>
        <v>0.51070124708941833</v>
      </c>
      <c r="BD137" t="str">
        <f t="shared" si="321"/>
        <v>62 Leisure, travel and related personal service occupations</v>
      </c>
      <c r="BE137" s="27">
        <f t="shared" si="309"/>
        <v>0.10016347054780494</v>
      </c>
      <c r="BF137" s="27">
        <f t="shared" si="309"/>
        <v>-5.2120401432798946E-2</v>
      </c>
      <c r="BG137" s="27">
        <f t="shared" si="309"/>
        <v>-0.25523357368116928</v>
      </c>
      <c r="BH137" s="27">
        <f t="shared" si="309"/>
        <v>-0.23557077305108542</v>
      </c>
      <c r="BI137" s="27">
        <f t="shared" si="310"/>
        <v>-0.4908043467322547</v>
      </c>
      <c r="BO137" t="str">
        <f t="shared" si="322"/>
        <v>62 Leisure, travel and related personal service occupations</v>
      </c>
      <c r="BP137" s="27">
        <f t="shared" si="311"/>
        <v>-9.5042190139085658E-2</v>
      </c>
      <c r="BQ137" s="27">
        <f t="shared" si="311"/>
        <v>0.18045150282267075</v>
      </c>
      <c r="BR137" s="27">
        <f t="shared" si="311"/>
        <v>-0.61858231356527993</v>
      </c>
      <c r="BS137" s="27">
        <f t="shared" si="311"/>
        <v>-0.50923801135443791</v>
      </c>
      <c r="BT137" s="27">
        <f t="shared" si="312"/>
        <v>-1.1278203249197178</v>
      </c>
      <c r="BZ137" t="str">
        <f t="shared" si="323"/>
        <v>62 Leisure, travel and related personal service occupations</v>
      </c>
      <c r="CA137" s="68">
        <f t="shared" si="313"/>
        <v>0.15767490435321396</v>
      </c>
      <c r="CB137" s="68">
        <f t="shared" si="313"/>
        <v>-0.29333294435286161</v>
      </c>
      <c r="CC137" s="68">
        <f t="shared" si="313"/>
        <v>-0.18876687345967258</v>
      </c>
      <c r="CD137" s="68">
        <f t="shared" si="313"/>
        <v>-0.53405839810002353</v>
      </c>
      <c r="CE137" s="68">
        <f t="shared" si="314"/>
        <v>-0.72282527155969611</v>
      </c>
      <c r="CK137" t="str">
        <f t="shared" si="324"/>
        <v>62 Leisure, travel and related personal service occupations</v>
      </c>
      <c r="CL137" s="68">
        <f t="shared" si="315"/>
        <v>-7.796973020425757E-2</v>
      </c>
      <c r="CM137" s="68">
        <f t="shared" si="315"/>
        <v>-0.16067769694128653</v>
      </c>
      <c r="CN137" s="68">
        <f t="shared" si="315"/>
        <v>-0.16134093001771299</v>
      </c>
      <c r="CO137" s="68">
        <f t="shared" si="315"/>
        <v>-0.18268578250556994</v>
      </c>
      <c r="CP137" s="68">
        <f t="shared" si="316"/>
        <v>-0.34402671252328293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-1.0033907984845387E-4</v>
      </c>
      <c r="C138" s="27">
        <f t="shared" si="299"/>
        <v>3.0806721927278133E-5</v>
      </c>
      <c r="D138" s="27">
        <f t="shared" si="299"/>
        <v>2.4654624179050975E-4</v>
      </c>
      <c r="E138" s="27">
        <f t="shared" si="299"/>
        <v>6.2993071988875983E-4</v>
      </c>
      <c r="F138" s="27">
        <f t="shared" si="300"/>
        <v>8.7647696167926959E-4</v>
      </c>
      <c r="L138" t="str">
        <f t="shared" si="317"/>
        <v>63 Community and civil enforcement occupations</v>
      </c>
      <c r="M138" s="27">
        <f t="shared" si="301"/>
        <v>-1.9376761520212907E-3</v>
      </c>
      <c r="N138" s="27">
        <f t="shared" si="301"/>
        <v>2.2837189092508731E-3</v>
      </c>
      <c r="O138" s="27">
        <f t="shared" si="301"/>
        <v>2.1108021428146422E-3</v>
      </c>
      <c r="P138" s="27">
        <f t="shared" si="301"/>
        <v>9.0778609163131435E-3</v>
      </c>
      <c r="Q138" s="27">
        <f t="shared" si="302"/>
        <v>1.1188663059127786E-2</v>
      </c>
      <c r="W138" t="str">
        <f t="shared" si="318"/>
        <v>63 Community and civil enforcement occupations</v>
      </c>
      <c r="X138" s="27">
        <f t="shared" si="303"/>
        <v>5.8342531134951553E-3</v>
      </c>
      <c r="Y138" s="27">
        <f t="shared" si="303"/>
        <v>8.4579094276756861E-3</v>
      </c>
      <c r="Z138" s="27">
        <f t="shared" si="303"/>
        <v>1.3255638434398795E-2</v>
      </c>
      <c r="AA138" s="27">
        <f t="shared" si="303"/>
        <v>3.4194476749057179E-2</v>
      </c>
      <c r="AB138" s="27">
        <f t="shared" si="304"/>
        <v>4.7450115183455974E-2</v>
      </c>
      <c r="AH138" t="str">
        <f t="shared" si="319"/>
        <v>63 Community and civil enforcement occupations</v>
      </c>
      <c r="AI138" s="27">
        <f t="shared" si="305"/>
        <v>-4.9314559512785364E-4</v>
      </c>
      <c r="AJ138" s="27">
        <f t="shared" si="305"/>
        <v>5.7584688774360814E-3</v>
      </c>
      <c r="AK138" s="27">
        <f t="shared" si="305"/>
        <v>-9.5016235747743746E-4</v>
      </c>
      <c r="AL138" s="27">
        <f t="shared" si="305"/>
        <v>8.3896868020349319E-3</v>
      </c>
      <c r="AM138" s="27">
        <f t="shared" si="306"/>
        <v>7.4395244445574944E-3</v>
      </c>
      <c r="AS138" t="str">
        <f t="shared" si="320"/>
        <v>63 Community and civil enforcement occupations</v>
      </c>
      <c r="AT138" s="27">
        <f t="shared" si="307"/>
        <v>-1.9894283378792711E-3</v>
      </c>
      <c r="AU138" s="27">
        <f t="shared" si="307"/>
        <v>4.2003925055389066E-3</v>
      </c>
      <c r="AV138" s="27">
        <f t="shared" si="307"/>
        <v>-2.6299153149774539E-3</v>
      </c>
      <c r="AW138" s="27">
        <f t="shared" si="307"/>
        <v>4.1285166184123513E-3</v>
      </c>
      <c r="AX138" s="27">
        <f t="shared" si="308"/>
        <v>1.4986013034348974E-3</v>
      </c>
      <c r="BD138" t="str">
        <f t="shared" si="321"/>
        <v>63 Community and civil enforcement occupations</v>
      </c>
      <c r="BE138" s="27">
        <f t="shared" si="309"/>
        <v>-2.4001502279047918E-2</v>
      </c>
      <c r="BF138" s="27">
        <f t="shared" si="309"/>
        <v>3.4902443399787916E-2</v>
      </c>
      <c r="BG138" s="27">
        <f t="shared" si="309"/>
        <v>-3.6302853556157852E-2</v>
      </c>
      <c r="BH138" s="27">
        <f t="shared" si="309"/>
        <v>1.2494819747233474E-2</v>
      </c>
      <c r="BI138" s="27">
        <f t="shared" si="310"/>
        <v>-2.3808033808924378E-2</v>
      </c>
      <c r="BO138" t="str">
        <f t="shared" si="322"/>
        <v>63 Community and civil enforcement occupations</v>
      </c>
      <c r="BP138" s="27">
        <f t="shared" si="311"/>
        <v>-2.367868832587168E-2</v>
      </c>
      <c r="BQ138" s="27">
        <f t="shared" si="311"/>
        <v>4.0010186233817455E-2</v>
      </c>
      <c r="BR138" s="27">
        <f t="shared" si="311"/>
        <v>-4.3699659927075085E-2</v>
      </c>
      <c r="BS138" s="27">
        <f t="shared" si="311"/>
        <v>-6.0510491896274277E-3</v>
      </c>
      <c r="BT138" s="27">
        <f t="shared" si="312"/>
        <v>-4.9750709116702513E-2</v>
      </c>
      <c r="BZ138" t="str">
        <f t="shared" si="323"/>
        <v>63 Community and civil enforcement occupations</v>
      </c>
      <c r="CA138" s="68">
        <f t="shared" si="313"/>
        <v>-2.0521349528043548E-2</v>
      </c>
      <c r="CB138" s="68">
        <f t="shared" si="313"/>
        <v>2.1031766548115741E-2</v>
      </c>
      <c r="CC138" s="68">
        <f t="shared" si="313"/>
        <v>-2.2520955885636379E-2</v>
      </c>
      <c r="CD138" s="68">
        <f t="shared" si="313"/>
        <v>-1.6297918673326611E-2</v>
      </c>
      <c r="CE138" s="68">
        <f t="shared" si="314"/>
        <v>-3.881887455896299E-2</v>
      </c>
      <c r="CK138" t="str">
        <f t="shared" si="324"/>
        <v>63 Community and civil enforcement occupations</v>
      </c>
      <c r="CL138" s="68">
        <f t="shared" si="315"/>
        <v>-1.1115068156368757E-2</v>
      </c>
      <c r="CM138" s="68">
        <f t="shared" si="315"/>
        <v>5.8050861910675308E-3</v>
      </c>
      <c r="CN138" s="68">
        <f t="shared" si="315"/>
        <v>-1.4200126761781853E-2</v>
      </c>
      <c r="CO138" s="68">
        <f t="shared" si="315"/>
        <v>-5.6440335216754803E-3</v>
      </c>
      <c r="CP138" s="68">
        <f t="shared" si="316"/>
        <v>-1.9844160283457334E-2</v>
      </c>
    </row>
    <row r="139" spans="1:94" x14ac:dyDescent="0.2">
      <c r="A139" t="str">
        <f t="shared" si="298"/>
        <v>71 Sales occupations</v>
      </c>
      <c r="B139" s="27">
        <f t="shared" si="299"/>
        <v>-3.0948272504134344E-3</v>
      </c>
      <c r="C139" s="27">
        <f t="shared" si="299"/>
        <v>-1.0319584321741689E-2</v>
      </c>
      <c r="D139" s="27">
        <f t="shared" si="299"/>
        <v>2.3556493317324782E-2</v>
      </c>
      <c r="E139" s="27">
        <f t="shared" si="299"/>
        <v>2.6599909521293819E-2</v>
      </c>
      <c r="F139" s="27">
        <f t="shared" si="300"/>
        <v>5.0156402838618601E-2</v>
      </c>
      <c r="L139" t="str">
        <f t="shared" si="317"/>
        <v>71 Sales occupations</v>
      </c>
      <c r="M139" s="27">
        <f t="shared" si="301"/>
        <v>0.10154124590183655</v>
      </c>
      <c r="N139" s="27">
        <f t="shared" si="301"/>
        <v>-0.14104843353345886</v>
      </c>
      <c r="O139" s="27">
        <f t="shared" si="301"/>
        <v>0.36041602131083073</v>
      </c>
      <c r="P139" s="27">
        <f t="shared" si="301"/>
        <v>0.54318787003021951</v>
      </c>
      <c r="Q139" s="27">
        <f t="shared" si="302"/>
        <v>0.90360389134105024</v>
      </c>
      <c r="W139" t="str">
        <f t="shared" si="318"/>
        <v>71 Sales occupations</v>
      </c>
      <c r="X139" s="27">
        <f t="shared" si="303"/>
        <v>0.15436808494976972</v>
      </c>
      <c r="Y139" s="27">
        <f t="shared" si="303"/>
        <v>-0.18786527340490533</v>
      </c>
      <c r="Z139" s="27">
        <f t="shared" si="303"/>
        <v>0.52012271128307352</v>
      </c>
      <c r="AA139" s="27">
        <f t="shared" si="303"/>
        <v>0.98294213552530385</v>
      </c>
      <c r="AB139" s="27">
        <f t="shared" si="304"/>
        <v>1.5030648468083774</v>
      </c>
      <c r="AH139" t="str">
        <f t="shared" si="319"/>
        <v>71 Sales occupations</v>
      </c>
      <c r="AI139" s="27">
        <f t="shared" si="305"/>
        <v>-4.3976396006905505E-2</v>
      </c>
      <c r="AJ139" s="27">
        <f t="shared" si="305"/>
        <v>-5.0421955899595305E-2</v>
      </c>
      <c r="AK139" s="27">
        <f t="shared" si="305"/>
        <v>0.11952790900364407</v>
      </c>
      <c r="AL139" s="27">
        <f t="shared" si="305"/>
        <v>0.23685762653557196</v>
      </c>
      <c r="AM139" s="27">
        <f t="shared" si="306"/>
        <v>0.35638553553921604</v>
      </c>
      <c r="AS139" t="str">
        <f t="shared" si="320"/>
        <v>71 Sales occupations</v>
      </c>
      <c r="AT139" s="27">
        <f t="shared" si="307"/>
        <v>-8.2012058415557032E-3</v>
      </c>
      <c r="AU139" s="27">
        <f t="shared" si="307"/>
        <v>-9.8136160492598878E-2</v>
      </c>
      <c r="AV139" s="27">
        <f t="shared" si="307"/>
        <v>5.9232356059540137E-2</v>
      </c>
      <c r="AW139" s="27">
        <f t="shared" si="307"/>
        <v>0.17655366617162205</v>
      </c>
      <c r="AX139" s="27">
        <f t="shared" si="308"/>
        <v>0.23578602223116218</v>
      </c>
      <c r="BD139" t="str">
        <f t="shared" si="321"/>
        <v>71 Sales occupations</v>
      </c>
      <c r="BE139" s="27">
        <f t="shared" si="309"/>
        <v>-4.9804536945160294E-2</v>
      </c>
      <c r="BF139" s="27">
        <f t="shared" si="309"/>
        <v>0.37380858495995106</v>
      </c>
      <c r="BG139" s="27">
        <f t="shared" si="309"/>
        <v>-0.43155806236198302</v>
      </c>
      <c r="BH139" s="27">
        <f t="shared" si="309"/>
        <v>0.64932530074915107</v>
      </c>
      <c r="BI139" s="27">
        <f t="shared" si="310"/>
        <v>0.21776723838716805</v>
      </c>
      <c r="BO139" t="str">
        <f t="shared" si="322"/>
        <v>71 Sales occupations</v>
      </c>
      <c r="BP139" s="27">
        <f t="shared" si="311"/>
        <v>-1.0809486166067668</v>
      </c>
      <c r="BQ139" s="27">
        <f t="shared" si="311"/>
        <v>0.57367257784512127</v>
      </c>
      <c r="BR139" s="27">
        <f t="shared" si="311"/>
        <v>-1.629280826503142</v>
      </c>
      <c r="BS139" s="27">
        <f t="shared" si="311"/>
        <v>-1.4148575686260774</v>
      </c>
      <c r="BT139" s="27">
        <f t="shared" si="312"/>
        <v>-3.0441383951292194</v>
      </c>
      <c r="BZ139" t="str">
        <f t="shared" si="323"/>
        <v>71 Sales occupations</v>
      </c>
      <c r="CA139" s="68">
        <f t="shared" si="313"/>
        <v>-0.53756324424145063</v>
      </c>
      <c r="CB139" s="68">
        <f t="shared" si="313"/>
        <v>-0.91956371688354643</v>
      </c>
      <c r="CC139" s="68">
        <f t="shared" si="313"/>
        <v>-1.0502916730700891</v>
      </c>
      <c r="CD139" s="68">
        <f t="shared" si="313"/>
        <v>-1.999217023845689</v>
      </c>
      <c r="CE139" s="68">
        <f t="shared" si="314"/>
        <v>-3.0495086969157779</v>
      </c>
      <c r="CK139" t="str">
        <f t="shared" si="324"/>
        <v>71 Sales occupations</v>
      </c>
      <c r="CL139" s="68">
        <f t="shared" si="315"/>
        <v>-0.37314065865795687</v>
      </c>
      <c r="CM139" s="68">
        <f t="shared" si="315"/>
        <v>-0.69687684612109502</v>
      </c>
      <c r="CN139" s="68">
        <f t="shared" si="315"/>
        <v>-0.56628637443492602</v>
      </c>
      <c r="CO139" s="68">
        <f t="shared" si="315"/>
        <v>-0.53448838154484202</v>
      </c>
      <c r="CP139" s="68">
        <f t="shared" si="316"/>
        <v>-1.100774755979768</v>
      </c>
    </row>
    <row r="140" spans="1:94" x14ac:dyDescent="0.2">
      <c r="A140" t="str">
        <f t="shared" si="298"/>
        <v>72 Customer service occupations</v>
      </c>
      <c r="B140" s="27">
        <f t="shared" si="299"/>
        <v>6.5430499762816202E-4</v>
      </c>
      <c r="C140" s="27">
        <f t="shared" si="299"/>
        <v>-1.790298882282073E-3</v>
      </c>
      <c r="D140" s="27">
        <f t="shared" si="299"/>
        <v>2.6605653770338113E-2</v>
      </c>
      <c r="E140" s="27">
        <f t="shared" si="299"/>
        <v>2.9851576642012316E-2</v>
      </c>
      <c r="F140" s="27">
        <f t="shared" si="300"/>
        <v>5.6457230412350429E-2</v>
      </c>
      <c r="L140" t="str">
        <f t="shared" si="317"/>
        <v>72 Customer service occupations</v>
      </c>
      <c r="M140" s="27">
        <f t="shared" si="301"/>
        <v>3.9417183216881257E-2</v>
      </c>
      <c r="N140" s="27">
        <f t="shared" si="301"/>
        <v>-2.4343377561259205E-2</v>
      </c>
      <c r="O140" s="27">
        <f t="shared" si="301"/>
        <v>0.26137000458461135</v>
      </c>
      <c r="P140" s="27">
        <f t="shared" si="301"/>
        <v>0.30461498256271957</v>
      </c>
      <c r="Q140" s="27">
        <f t="shared" si="302"/>
        <v>0.56598498714733092</v>
      </c>
      <c r="W140" t="str">
        <f t="shared" si="318"/>
        <v>72 Customer service occupations</v>
      </c>
      <c r="X140" s="27">
        <f t="shared" si="303"/>
        <v>5.5850953410563786E-2</v>
      </c>
      <c r="Y140" s="27">
        <f t="shared" si="303"/>
        <v>5.0105109138743664E-2</v>
      </c>
      <c r="Z140" s="27">
        <f t="shared" si="303"/>
        <v>0.63848871772663096</v>
      </c>
      <c r="AA140" s="27">
        <f t="shared" si="303"/>
        <v>0.67040596461279711</v>
      </c>
      <c r="AB140" s="27">
        <f t="shared" si="304"/>
        <v>1.3088946823394281</v>
      </c>
      <c r="AH140" t="str">
        <f t="shared" si="319"/>
        <v>72 Customer service occupations</v>
      </c>
      <c r="AI140" s="27">
        <f t="shared" si="305"/>
        <v>4.2718239106633527E-2</v>
      </c>
      <c r="AJ140" s="27">
        <f t="shared" si="305"/>
        <v>8.6642650090671403E-3</v>
      </c>
      <c r="AK140" s="27">
        <f t="shared" si="305"/>
        <v>0.19565468605325215</v>
      </c>
      <c r="AL140" s="27">
        <f t="shared" si="305"/>
        <v>0.19605476754779316</v>
      </c>
      <c r="AM140" s="27">
        <f t="shared" si="306"/>
        <v>0.39170945360104531</v>
      </c>
      <c r="AS140" t="str">
        <f t="shared" si="320"/>
        <v>72 Customer service occupations</v>
      </c>
      <c r="AT140" s="27">
        <f t="shared" si="307"/>
        <v>4.3295606873255954E-4</v>
      </c>
      <c r="AU140" s="27">
        <f t="shared" si="307"/>
        <v>9.7573624831447936E-3</v>
      </c>
      <c r="AV140" s="27">
        <f t="shared" si="307"/>
        <v>0.23275058380626523</v>
      </c>
      <c r="AW140" s="27">
        <f t="shared" si="307"/>
        <v>0.18714071089576201</v>
      </c>
      <c r="AX140" s="27">
        <f t="shared" si="308"/>
        <v>0.41989129470202724</v>
      </c>
      <c r="BD140" t="str">
        <f t="shared" si="321"/>
        <v>72 Customer service occupations</v>
      </c>
      <c r="BE140" s="27">
        <f t="shared" si="309"/>
        <v>-4.5686179816163186E-2</v>
      </c>
      <c r="BF140" s="27">
        <f t="shared" si="309"/>
        <v>0.29583504367342739</v>
      </c>
      <c r="BG140" s="27">
        <f t="shared" si="309"/>
        <v>0.60578020214049921</v>
      </c>
      <c r="BH140" s="27">
        <f t="shared" si="309"/>
        <v>0.67991805402609762</v>
      </c>
      <c r="BI140" s="27">
        <f t="shared" si="310"/>
        <v>1.2856982561665968</v>
      </c>
      <c r="BO140" t="str">
        <f t="shared" si="322"/>
        <v>72 Customer service occupations</v>
      </c>
      <c r="BP140" s="27">
        <f t="shared" si="311"/>
        <v>-6.7009297385234312E-2</v>
      </c>
      <c r="BQ140" s="27">
        <f t="shared" si="311"/>
        <v>0.26864152426564258</v>
      </c>
      <c r="BR140" s="27">
        <f t="shared" si="311"/>
        <v>0.23847766361354061</v>
      </c>
      <c r="BS140" s="27">
        <f t="shared" si="311"/>
        <v>-0.16846587310981098</v>
      </c>
      <c r="BT140" s="27">
        <f t="shared" si="312"/>
        <v>7.0011790503729632E-2</v>
      </c>
      <c r="BZ140" t="str">
        <f t="shared" si="323"/>
        <v>72 Customer service occupations</v>
      </c>
      <c r="CA140" s="68">
        <f t="shared" si="313"/>
        <v>-0.16146322688143044</v>
      </c>
      <c r="CB140" s="68">
        <f t="shared" si="313"/>
        <v>-1.7547012540560347E-2</v>
      </c>
      <c r="CC140" s="68">
        <f t="shared" si="313"/>
        <v>0.17356499917203139</v>
      </c>
      <c r="CD140" s="68">
        <f t="shared" si="313"/>
        <v>-3.0023168317226512E-2</v>
      </c>
      <c r="CE140" s="68">
        <f t="shared" si="314"/>
        <v>0.14354183085480487</v>
      </c>
      <c r="CK140" t="str">
        <f t="shared" si="324"/>
        <v>72 Customer service occupations</v>
      </c>
      <c r="CL140" s="68">
        <f t="shared" si="315"/>
        <v>7.6054922359069965E-2</v>
      </c>
      <c r="CM140" s="68">
        <f t="shared" si="315"/>
        <v>-6.4974210073616978E-2</v>
      </c>
      <c r="CN140" s="68">
        <f t="shared" si="315"/>
        <v>0.10759912593189552</v>
      </c>
      <c r="CO140" s="68">
        <f t="shared" si="315"/>
        <v>-3.7499885194606675E-2</v>
      </c>
      <c r="CP140" s="68">
        <f t="shared" si="316"/>
        <v>7.0099240737288848E-2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8.5991818710919044E-4</v>
      </c>
      <c r="C141" s="27">
        <f t="shared" si="299"/>
        <v>-1.0122057107005648E-2</v>
      </c>
      <c r="D141" s="27">
        <f t="shared" si="299"/>
        <v>2.6568443432736923E-2</v>
      </c>
      <c r="E141" s="27">
        <f t="shared" si="299"/>
        <v>5.2773184830354064E-2</v>
      </c>
      <c r="F141" s="27">
        <f t="shared" si="300"/>
        <v>7.9341628263090991E-2</v>
      </c>
      <c r="L141" t="str">
        <f t="shared" si="317"/>
        <v>81 Process, plant and machine operatives</v>
      </c>
      <c r="M141" s="27">
        <f t="shared" si="301"/>
        <v>5.7089815462967541E-2</v>
      </c>
      <c r="N141" s="27">
        <f t="shared" si="301"/>
        <v>-6.6160467288218089E-2</v>
      </c>
      <c r="O141" s="27">
        <f t="shared" si="301"/>
        <v>0.24134971370386951</v>
      </c>
      <c r="P141" s="27">
        <f t="shared" si="301"/>
        <v>0.34105714752378458</v>
      </c>
      <c r="Q141" s="27">
        <f t="shared" si="302"/>
        <v>0.58240686122765406</v>
      </c>
      <c r="W141" t="str">
        <f t="shared" si="318"/>
        <v>81 Process, plant and machine operatives</v>
      </c>
      <c r="X141" s="27">
        <f t="shared" si="303"/>
        <v>-2.8414752082654093E-2</v>
      </c>
      <c r="Y141" s="27">
        <f t="shared" si="303"/>
        <v>-6.7676425286120223E-2</v>
      </c>
      <c r="Z141" s="27">
        <f t="shared" si="303"/>
        <v>0.36557111395609038</v>
      </c>
      <c r="AA141" s="27">
        <f t="shared" si="303"/>
        <v>0.54684931562069594</v>
      </c>
      <c r="AB141" s="27">
        <f t="shared" si="304"/>
        <v>0.91242042957678637</v>
      </c>
      <c r="AH141" t="str">
        <f t="shared" si="319"/>
        <v>81 Process, plant and machine operatives</v>
      </c>
      <c r="AI141" s="27">
        <f t="shared" si="305"/>
        <v>-3.6853868160759418E-3</v>
      </c>
      <c r="AJ141" s="27">
        <f t="shared" si="305"/>
        <v>-1.844412112174984E-2</v>
      </c>
      <c r="AK141" s="27">
        <f t="shared" si="305"/>
        <v>0.15452600411704939</v>
      </c>
      <c r="AL141" s="27">
        <f t="shared" si="305"/>
        <v>0.18315806828786363</v>
      </c>
      <c r="AM141" s="27">
        <f t="shared" si="306"/>
        <v>0.33768407240491305</v>
      </c>
      <c r="AS141" t="str">
        <f t="shared" si="320"/>
        <v>81 Process, plant and machine operatives</v>
      </c>
      <c r="AT141" s="27">
        <f t="shared" si="307"/>
        <v>-1.3943008487087183E-2</v>
      </c>
      <c r="AU141" s="27">
        <f t="shared" si="307"/>
        <v>-4.8786328595104955E-2</v>
      </c>
      <c r="AV141" s="27">
        <f t="shared" si="307"/>
        <v>0.26316028163490462</v>
      </c>
      <c r="AW141" s="27">
        <f t="shared" si="307"/>
        <v>0.28134159650480028</v>
      </c>
      <c r="AX141" s="27">
        <f t="shared" si="308"/>
        <v>0.54450187813970485</v>
      </c>
      <c r="BD141" t="str">
        <f t="shared" si="321"/>
        <v>81 Process, plant and machine operatives</v>
      </c>
      <c r="BE141" s="27">
        <f t="shared" si="309"/>
        <v>-6.6036074345780182E-2</v>
      </c>
      <c r="BF141" s="27">
        <f t="shared" si="309"/>
        <v>-4.1081069985236418E-2</v>
      </c>
      <c r="BG141" s="27">
        <f t="shared" si="309"/>
        <v>0.89489791282943854</v>
      </c>
      <c r="BH141" s="27">
        <f t="shared" si="309"/>
        <v>0.64371112111465401</v>
      </c>
      <c r="BI141" s="27">
        <f t="shared" si="310"/>
        <v>1.5386090339440925</v>
      </c>
      <c r="BO141" t="str">
        <f t="shared" si="322"/>
        <v>81 Process, plant and machine operatives</v>
      </c>
      <c r="BP141" s="27">
        <f t="shared" si="311"/>
        <v>-0.23233472562694857</v>
      </c>
      <c r="BQ141" s="27">
        <f t="shared" si="311"/>
        <v>2.4244460773085841E-2</v>
      </c>
      <c r="BR141" s="27">
        <f t="shared" si="311"/>
        <v>0.78268304595538307</v>
      </c>
      <c r="BS141" s="27">
        <f t="shared" si="311"/>
        <v>-0.53881648315819497</v>
      </c>
      <c r="BT141" s="27">
        <f t="shared" si="312"/>
        <v>0.2438665627971881</v>
      </c>
      <c r="BZ141" t="str">
        <f t="shared" si="323"/>
        <v>81 Process, plant and machine operatives</v>
      </c>
      <c r="CA141" s="68">
        <f t="shared" si="313"/>
        <v>-0.66608030788644612</v>
      </c>
      <c r="CB141" s="68">
        <f t="shared" si="313"/>
        <v>-0.59902539469210492</v>
      </c>
      <c r="CC141" s="68">
        <f t="shared" si="313"/>
        <v>0.45991170310328133</v>
      </c>
      <c r="CD141" s="68">
        <f t="shared" si="313"/>
        <v>-1.8582250897848258</v>
      </c>
      <c r="CE141" s="68">
        <f t="shared" si="314"/>
        <v>-1.3983133866815445</v>
      </c>
      <c r="CK141" t="str">
        <f t="shared" si="324"/>
        <v>81 Process, plant and machine operatives</v>
      </c>
      <c r="CL141" s="68">
        <f t="shared" si="315"/>
        <v>-0.3897981284697658</v>
      </c>
      <c r="CM141" s="68">
        <f t="shared" si="315"/>
        <v>-0.47653908982162152</v>
      </c>
      <c r="CN141" s="68">
        <f t="shared" si="315"/>
        <v>-0.5891380994821207</v>
      </c>
      <c r="CO141" s="68">
        <f t="shared" si="315"/>
        <v>-0.64563885107429553</v>
      </c>
      <c r="CP141" s="68">
        <f t="shared" si="316"/>
        <v>-1.2347769505564163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1.3344962749012659E-4</v>
      </c>
      <c r="C142" s="27">
        <f t="shared" si="299"/>
        <v>-4.0749729186740462E-3</v>
      </c>
      <c r="D142" s="27">
        <f t="shared" si="299"/>
        <v>2.1905038871736424E-2</v>
      </c>
      <c r="E142" s="27">
        <f t="shared" si="299"/>
        <v>2.6122898560216004E-2</v>
      </c>
      <c r="F142" s="27">
        <f t="shared" si="300"/>
        <v>4.8027937431952425E-2</v>
      </c>
      <c r="L142" t="str">
        <f t="shared" si="317"/>
        <v>82 Transport and mobile machine drivers and operatives</v>
      </c>
      <c r="M142" s="27">
        <f t="shared" si="301"/>
        <v>1.5041815929603686E-2</v>
      </c>
      <c r="N142" s="27">
        <f t="shared" si="301"/>
        <v>-3.6821395535286572E-2</v>
      </c>
      <c r="O142" s="27">
        <f t="shared" si="301"/>
        <v>0.11300849420271078</v>
      </c>
      <c r="P142" s="27">
        <f t="shared" si="301"/>
        <v>0.15226919706561842</v>
      </c>
      <c r="Q142" s="27">
        <f t="shared" si="302"/>
        <v>0.26527769126832923</v>
      </c>
      <c r="W142" t="str">
        <f t="shared" si="318"/>
        <v>82 Transport and mobile machine drivers and operatives</v>
      </c>
      <c r="X142" s="27">
        <f t="shared" si="303"/>
        <v>3.4356967535765226E-2</v>
      </c>
      <c r="Y142" s="27">
        <f t="shared" si="303"/>
        <v>1.1177588367523916E-2</v>
      </c>
      <c r="Z142" s="27">
        <f t="shared" si="303"/>
        <v>0.22215105144238245</v>
      </c>
      <c r="AA142" s="27">
        <f t="shared" si="303"/>
        <v>0.46635990667208194</v>
      </c>
      <c r="AB142" s="27">
        <f t="shared" si="304"/>
        <v>0.68851095811446439</v>
      </c>
      <c r="AH142" t="str">
        <f t="shared" si="319"/>
        <v>82 Transport and mobile machine drivers and operatives</v>
      </c>
      <c r="AI142" s="27">
        <f t="shared" si="305"/>
        <v>1.1102897063995865E-2</v>
      </c>
      <c r="AJ142" s="27">
        <f t="shared" si="305"/>
        <v>-2.5345243059354816E-3</v>
      </c>
      <c r="AK142" s="27">
        <f t="shared" si="305"/>
        <v>8.8854647466198533E-2</v>
      </c>
      <c r="AL142" s="27">
        <f t="shared" si="305"/>
        <v>0.11580145553992688</v>
      </c>
      <c r="AM142" s="27">
        <f t="shared" si="306"/>
        <v>0.20465610300612541</v>
      </c>
      <c r="AS142" t="str">
        <f t="shared" si="320"/>
        <v>82 Transport and mobile machine drivers and operatives</v>
      </c>
      <c r="AT142" s="27">
        <f t="shared" si="307"/>
        <v>-1.1272498713090773E-3</v>
      </c>
      <c r="AU142" s="27">
        <f t="shared" si="307"/>
        <v>-1.228124064999303E-2</v>
      </c>
      <c r="AV142" s="27">
        <f t="shared" si="307"/>
        <v>0.16942528504692234</v>
      </c>
      <c r="AW142" s="27">
        <f t="shared" si="307"/>
        <v>0.22046170105770613</v>
      </c>
      <c r="AX142" s="27">
        <f t="shared" si="308"/>
        <v>0.38988698610462846</v>
      </c>
      <c r="BD142" t="str">
        <f t="shared" si="321"/>
        <v>82 Transport and mobile machine drivers and operatives</v>
      </c>
      <c r="BE142" s="27">
        <f t="shared" si="309"/>
        <v>-8.9046235699060006E-2</v>
      </c>
      <c r="BF142" s="27">
        <f t="shared" si="309"/>
        <v>-2.6055889483216799E-2</v>
      </c>
      <c r="BG142" s="27">
        <f t="shared" si="309"/>
        <v>0.171038907354085</v>
      </c>
      <c r="BH142" s="27">
        <f t="shared" si="309"/>
        <v>0.46892547586252498</v>
      </c>
      <c r="BI142" s="27">
        <f t="shared" si="310"/>
        <v>0.63996438321660998</v>
      </c>
      <c r="BO142" t="str">
        <f t="shared" si="322"/>
        <v>82 Transport and mobile machine drivers and operatives</v>
      </c>
      <c r="BP142" s="27">
        <f t="shared" si="311"/>
        <v>-0.54731241014024157</v>
      </c>
      <c r="BQ142" s="27">
        <f t="shared" si="311"/>
        <v>-9.8090815713162804E-2</v>
      </c>
      <c r="BR142" s="27">
        <f t="shared" si="311"/>
        <v>3.6160736301559027E-2</v>
      </c>
      <c r="BS142" s="27">
        <f t="shared" si="311"/>
        <v>-0.29614314292527677</v>
      </c>
      <c r="BT142" s="27">
        <f t="shared" si="312"/>
        <v>-0.25998240662371774</v>
      </c>
      <c r="BZ142" t="str">
        <f t="shared" si="323"/>
        <v>82 Transport and mobile machine drivers and operatives</v>
      </c>
      <c r="CA142" s="68">
        <f t="shared" si="313"/>
        <v>-1.2311198926840241</v>
      </c>
      <c r="CB142" s="68">
        <f t="shared" si="313"/>
        <v>-0.36157534552260984</v>
      </c>
      <c r="CC142" s="68">
        <f t="shared" si="313"/>
        <v>2.1149955663948283E-2</v>
      </c>
      <c r="CD142" s="68">
        <f t="shared" si="313"/>
        <v>-0.84189806227571351</v>
      </c>
      <c r="CE142" s="68">
        <f t="shared" si="314"/>
        <v>-0.82074810661176523</v>
      </c>
      <c r="CK142" t="str">
        <f t="shared" si="324"/>
        <v>82 Transport and mobile machine drivers and operatives</v>
      </c>
      <c r="CL142" s="68">
        <f t="shared" si="315"/>
        <v>-2.3679143331166053E-2</v>
      </c>
      <c r="CM142" s="68">
        <f t="shared" si="315"/>
        <v>-0.38291714476305083</v>
      </c>
      <c r="CN142" s="68">
        <f t="shared" si="315"/>
        <v>-0.12899799123260225</v>
      </c>
      <c r="CO142" s="68">
        <f t="shared" si="315"/>
        <v>-0.74481051827283395</v>
      </c>
      <c r="CP142" s="68">
        <f t="shared" si="316"/>
        <v>-0.8738085095054362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-5.7822659907500081E-7</v>
      </c>
      <c r="C143" s="27">
        <f t="shared" si="299"/>
        <v>-8.0577061587821998E-5</v>
      </c>
      <c r="D143" s="27">
        <f t="shared" si="299"/>
        <v>1.2179441147692989E-4</v>
      </c>
      <c r="E143" s="27">
        <f t="shared" si="299"/>
        <v>2.9655260933372877E-4</v>
      </c>
      <c r="F143" s="27">
        <f t="shared" si="300"/>
        <v>4.1834702081065865E-4</v>
      </c>
      <c r="L143" t="str">
        <f t="shared" si="317"/>
        <v>91 Elementary trades and related occupations</v>
      </c>
      <c r="M143" s="27">
        <f t="shared" si="301"/>
        <v>-8.7030218870387255E-3</v>
      </c>
      <c r="N143" s="27">
        <f t="shared" si="301"/>
        <v>-4.0514490875077511E-2</v>
      </c>
      <c r="O143" s="27">
        <f t="shared" si="301"/>
        <v>3.0814373173505383E-2</v>
      </c>
      <c r="P143" s="27">
        <f t="shared" si="301"/>
        <v>5.9914877448602993E-2</v>
      </c>
      <c r="Q143" s="27">
        <f t="shared" si="302"/>
        <v>9.0729250622108376E-2</v>
      </c>
      <c r="W143" t="str">
        <f t="shared" si="318"/>
        <v>91 Elementary trades and related occupations</v>
      </c>
      <c r="X143" s="27">
        <f t="shared" si="303"/>
        <v>-3.9698884651337196E-2</v>
      </c>
      <c r="Y143" s="27">
        <f t="shared" si="303"/>
        <v>-6.2041318420539782E-2</v>
      </c>
      <c r="Z143" s="27">
        <f t="shared" si="303"/>
        <v>1.2421435232978062E-2</v>
      </c>
      <c r="AA143" s="27">
        <f t="shared" si="303"/>
        <v>7.2013251025460467E-2</v>
      </c>
      <c r="AB143" s="27">
        <f t="shared" si="304"/>
        <v>8.4434686258438529E-2</v>
      </c>
      <c r="AH143" t="str">
        <f t="shared" si="319"/>
        <v>91 Elementary trades and related occupations</v>
      </c>
      <c r="AI143" s="27">
        <f t="shared" si="305"/>
        <v>-1.1607745460811197E-2</v>
      </c>
      <c r="AJ143" s="27">
        <f t="shared" si="305"/>
        <v>-3.8661621269076712E-2</v>
      </c>
      <c r="AK143" s="27">
        <f t="shared" si="305"/>
        <v>6.4798965892416127E-3</v>
      </c>
      <c r="AL143" s="27">
        <f t="shared" si="305"/>
        <v>6.0447713663553893E-2</v>
      </c>
      <c r="AM143" s="27">
        <f t="shared" si="306"/>
        <v>6.6927610252795505E-2</v>
      </c>
      <c r="AS143" t="str">
        <f t="shared" si="320"/>
        <v>91 Elementary trades and related occupations</v>
      </c>
      <c r="AT143" s="27">
        <f t="shared" si="307"/>
        <v>-3.994993787184814E-2</v>
      </c>
      <c r="AU143" s="27">
        <f t="shared" si="307"/>
        <v>-1.6522494859894293E-2</v>
      </c>
      <c r="AV143" s="27">
        <f t="shared" si="307"/>
        <v>6.1972518395023157E-3</v>
      </c>
      <c r="AW143" s="27">
        <f t="shared" si="307"/>
        <v>5.3925296913032411E-2</v>
      </c>
      <c r="AX143" s="27">
        <f t="shared" si="308"/>
        <v>6.0122548752534727E-2</v>
      </c>
      <c r="BD143" t="str">
        <f t="shared" si="321"/>
        <v>91 Elementary trades and related occupations</v>
      </c>
      <c r="BE143" s="27">
        <f t="shared" si="309"/>
        <v>-0.2629988435527959</v>
      </c>
      <c r="BF143" s="27">
        <f t="shared" si="309"/>
        <v>-1.7401219540671642E-2</v>
      </c>
      <c r="BG143" s="27">
        <f t="shared" si="309"/>
        <v>-0.18080508983161514</v>
      </c>
      <c r="BH143" s="27">
        <f t="shared" si="309"/>
        <v>0.23621973870660073</v>
      </c>
      <c r="BI143" s="27">
        <f t="shared" si="310"/>
        <v>5.5414648874985595E-2</v>
      </c>
      <c r="BO143" t="str">
        <f t="shared" si="322"/>
        <v>91 Elementary trades and related occupations</v>
      </c>
      <c r="BP143" s="27">
        <f t="shared" si="311"/>
        <v>-0.54985140669903121</v>
      </c>
      <c r="BQ143" s="27">
        <f t="shared" si="311"/>
        <v>1.0841930645957287E-2</v>
      </c>
      <c r="BR143" s="27">
        <f t="shared" si="311"/>
        <v>-0.49476197265289446</v>
      </c>
      <c r="BS143" s="27">
        <f t="shared" si="311"/>
        <v>-0.20064582116493135</v>
      </c>
      <c r="BT143" s="27">
        <f t="shared" si="312"/>
        <v>-0.6954077938178258</v>
      </c>
      <c r="BZ143" t="str">
        <f t="shared" si="323"/>
        <v>91 Elementary trades and related occupations</v>
      </c>
      <c r="CA143" s="68">
        <f t="shared" si="313"/>
        <v>-0.72683359837372752</v>
      </c>
      <c r="CB143" s="68">
        <f t="shared" si="313"/>
        <v>-0.36965997766358827</v>
      </c>
      <c r="CC143" s="68">
        <f t="shared" si="313"/>
        <v>-0.48905517197321791</v>
      </c>
      <c r="CD143" s="68">
        <f t="shared" si="313"/>
        <v>-0.47172327971080952</v>
      </c>
      <c r="CE143" s="68">
        <f t="shared" si="314"/>
        <v>-0.96077845168402742</v>
      </c>
      <c r="CK143" t="str">
        <f t="shared" si="324"/>
        <v>91 Elementary trades and related occupations</v>
      </c>
      <c r="CL143" s="68">
        <f t="shared" si="315"/>
        <v>-0.34595238011337193</v>
      </c>
      <c r="CM143" s="68">
        <f t="shared" si="315"/>
        <v>-0.32284830194591652</v>
      </c>
      <c r="CN143" s="68">
        <f t="shared" si="315"/>
        <v>-0.32937561803009618</v>
      </c>
      <c r="CO143" s="68">
        <f t="shared" si="315"/>
        <v>-0.32587239365078746</v>
      </c>
      <c r="CP143" s="68">
        <f t="shared" si="316"/>
        <v>-0.65524801168088365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4.3465009581451879E-3</v>
      </c>
      <c r="C144" s="27">
        <f t="shared" si="299"/>
        <v>-5.6446013161758277E-3</v>
      </c>
      <c r="D144" s="27">
        <f t="shared" si="299"/>
        <v>1.7384871199520927E-2</v>
      </c>
      <c r="E144" s="27">
        <f t="shared" si="299"/>
        <v>2.2622023173950588E-2</v>
      </c>
      <c r="F144" s="27">
        <f t="shared" si="300"/>
        <v>4.0006894373471519E-2</v>
      </c>
      <c r="L144" t="str">
        <f t="shared" ref="L144" si="325">A144</f>
        <v>92 Elementary administration and service occupations</v>
      </c>
      <c r="M144" s="27">
        <f t="shared" si="301"/>
        <v>7.752314219079115E-2</v>
      </c>
      <c r="N144" s="27">
        <f t="shared" si="301"/>
        <v>-0.1553995404429741</v>
      </c>
      <c r="O144" s="27">
        <f t="shared" si="301"/>
        <v>0.51476042195379246</v>
      </c>
      <c r="P144" s="27">
        <f t="shared" si="301"/>
        <v>0.67971338101315326</v>
      </c>
      <c r="Q144" s="27">
        <f t="shared" si="302"/>
        <v>1.1944738029669457</v>
      </c>
      <c r="W144" t="str">
        <f t="shared" ref="W144" si="326">A144</f>
        <v>92 Elementary administration and service occupations</v>
      </c>
      <c r="X144" s="27">
        <f t="shared" si="303"/>
        <v>0.17270253783897216</v>
      </c>
      <c r="Y144" s="27">
        <f t="shared" si="303"/>
        <v>-0.24376313194032528</v>
      </c>
      <c r="Z144" s="27">
        <f t="shared" si="303"/>
        <v>1.0093940219665276</v>
      </c>
      <c r="AA144" s="27">
        <f t="shared" si="303"/>
        <v>1.2250773214606223</v>
      </c>
      <c r="AB144" s="27">
        <f t="shared" si="304"/>
        <v>2.2344713434271499</v>
      </c>
      <c r="AH144" t="str">
        <f t="shared" ref="AH144" si="327">L144</f>
        <v>92 Elementary administration and service occupations</v>
      </c>
      <c r="AI144" s="27">
        <f t="shared" si="305"/>
        <v>0.1019547146104367</v>
      </c>
      <c r="AJ144" s="27">
        <f t="shared" si="305"/>
        <v>-8.7777373066350917E-2</v>
      </c>
      <c r="AK144" s="27">
        <f t="shared" si="305"/>
        <v>0.44332766036944693</v>
      </c>
      <c r="AL144" s="27">
        <f t="shared" si="305"/>
        <v>0.66042285192022088</v>
      </c>
      <c r="AM144" s="27">
        <f t="shared" si="306"/>
        <v>1.1037505122896678</v>
      </c>
      <c r="AS144" t="str">
        <f t="shared" ref="AS144" si="328">W144</f>
        <v>92 Elementary administration and service occupations</v>
      </c>
      <c r="AT144" s="27">
        <f t="shared" si="307"/>
        <v>1.053071809354722E-2</v>
      </c>
      <c r="AU144" s="27">
        <f t="shared" si="307"/>
        <v>-6.34937224699752E-2</v>
      </c>
      <c r="AV144" s="27">
        <f t="shared" si="307"/>
        <v>0.38008962757294418</v>
      </c>
      <c r="AW144" s="27">
        <f t="shared" si="307"/>
        <v>0.54315905661738273</v>
      </c>
      <c r="AX144" s="27">
        <f t="shared" si="308"/>
        <v>0.92324868419032691</v>
      </c>
      <c r="BD144" t="str">
        <f t="shared" ref="BD144" si="329">AH144</f>
        <v>92 Elementary administration and service occupations</v>
      </c>
      <c r="BE144" s="27">
        <f t="shared" si="309"/>
        <v>-1.0527714411627596</v>
      </c>
      <c r="BF144" s="27">
        <f t="shared" si="309"/>
        <v>-7.9719902408751153E-2</v>
      </c>
      <c r="BG144" s="27">
        <f t="shared" si="309"/>
        <v>9.9600925208305213E-2</v>
      </c>
      <c r="BH144" s="27">
        <f t="shared" si="309"/>
        <v>0.78839438326187938</v>
      </c>
      <c r="BI144" s="27">
        <f t="shared" si="310"/>
        <v>0.8879953084701846</v>
      </c>
      <c r="BO144" t="str">
        <f t="shared" ref="BO144" si="330">AS144</f>
        <v>92 Elementary administration and service occupations</v>
      </c>
      <c r="BP144" s="27">
        <f t="shared" si="311"/>
        <v>-1.3098249753746458</v>
      </c>
      <c r="BQ144" s="27">
        <f t="shared" si="311"/>
        <v>8.2239242834186044E-2</v>
      </c>
      <c r="BR144" s="27">
        <f t="shared" si="311"/>
        <v>-0.92855558125400961</v>
      </c>
      <c r="BS144" s="27">
        <f t="shared" si="311"/>
        <v>-1.9370775103745519</v>
      </c>
      <c r="BT144" s="27">
        <f t="shared" si="312"/>
        <v>-2.8656330916285615</v>
      </c>
      <c r="BZ144" t="str">
        <f t="shared" ref="BZ144" si="331">BD144</f>
        <v>92 Elementary administration and service occupations</v>
      </c>
      <c r="CA144" s="68">
        <f t="shared" si="313"/>
        <v>-1.5700086973911773</v>
      </c>
      <c r="CB144" s="68">
        <f t="shared" si="313"/>
        <v>-1.7327362100120816</v>
      </c>
      <c r="CC144" s="68">
        <f t="shared" si="313"/>
        <v>-0.34600908768482341</v>
      </c>
      <c r="CD144" s="68">
        <f t="shared" si="313"/>
        <v>-3.186246586297953</v>
      </c>
      <c r="CE144" s="68">
        <f t="shared" si="314"/>
        <v>-3.5322556739827764</v>
      </c>
      <c r="CK144" t="str">
        <f t="shared" ref="CK144" si="332">BO144</f>
        <v>92 Elementary administration and service occupations</v>
      </c>
      <c r="CL144" s="68">
        <f t="shared" si="315"/>
        <v>-1.581161504577314</v>
      </c>
      <c r="CM144" s="68">
        <f t="shared" si="315"/>
        <v>-1.5931924812757661</v>
      </c>
      <c r="CN144" s="68">
        <f t="shared" si="315"/>
        <v>-0.98488735475385925</v>
      </c>
      <c r="CO144" s="68">
        <f t="shared" si="315"/>
        <v>-1.3566015017994117</v>
      </c>
      <c r="CP144" s="68">
        <f t="shared" si="316"/>
        <v>-2.341488856553271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0.74330237566579349</v>
      </c>
      <c r="C146" s="29">
        <f>D35-C35</f>
        <v>-0.25389777865211194</v>
      </c>
      <c r="D146" s="29">
        <f>E35-D35</f>
        <v>1.9734998116714459</v>
      </c>
      <c r="E146" s="29">
        <f>F35-E35</f>
        <v>2.6644874350208383</v>
      </c>
      <c r="F146" s="29">
        <f t="shared" ref="F146" si="334">F35-D35</f>
        <v>4.6379872466922842</v>
      </c>
      <c r="L146" s="24" t="str">
        <f t="shared" ref="L146" si="335">L35</f>
        <v>All occupations</v>
      </c>
      <c r="M146" s="29">
        <f>N35-M35</f>
        <v>6.5179784527630105</v>
      </c>
      <c r="N146" s="29">
        <f t="shared" ref="N146" si="336">O35-N35</f>
        <v>-1.7756252379804778</v>
      </c>
      <c r="O146" s="29">
        <f>P35-O35</f>
        <v>14.41342347618037</v>
      </c>
      <c r="P146" s="29">
        <f>Q35-P35</f>
        <v>19.770477174312852</v>
      </c>
      <c r="Q146" s="29">
        <f>Q35-O35</f>
        <v>34.183900650493221</v>
      </c>
      <c r="W146" s="24" t="str">
        <f t="shared" ref="W146" si="337">W35</f>
        <v>All occupations</v>
      </c>
      <c r="X146" s="29">
        <f>Y35-X35</f>
        <v>4.8536667081949645</v>
      </c>
      <c r="Y146" s="29">
        <f t="shared" ref="Y146" si="338">Z35-Y35</f>
        <v>1.705201926468078</v>
      </c>
      <c r="Z146" s="29">
        <f>AA35-Z35</f>
        <v>9.7572731556239489</v>
      </c>
      <c r="AA146" s="29">
        <f>AB35-AA35</f>
        <v>16.240648180351869</v>
      </c>
      <c r="AB146" s="29">
        <f>AB35-Z35</f>
        <v>25.997921335975818</v>
      </c>
      <c r="AH146" s="24" t="str">
        <f t="shared" ref="AH146" si="339">AH35</f>
        <v>All occupations</v>
      </c>
      <c r="AI146" s="29">
        <f>AJ35-AI35</f>
        <v>-1.2078788522648587</v>
      </c>
      <c r="AJ146" s="29">
        <f t="shared" ref="AJ146" si="340">AK35-AJ35</f>
        <v>-0.50431440635128766</v>
      </c>
      <c r="AK146" s="29">
        <f>AL35-AK35</f>
        <v>1.3386253170917826</v>
      </c>
      <c r="AL146" s="29">
        <f>AM35-AL35</f>
        <v>2.9322630771833964</v>
      </c>
      <c r="AM146" s="29">
        <f>AM35-AK35</f>
        <v>4.270888394275179</v>
      </c>
      <c r="AS146" s="24" t="str">
        <f t="shared" ref="AS146" si="341">AS35</f>
        <v>All occupations</v>
      </c>
      <c r="AT146" s="29">
        <f>AU35-AT35</f>
        <v>0.6444003759871606</v>
      </c>
      <c r="AU146" s="29">
        <f t="shared" ref="AU146" si="342">AV35-AU35</f>
        <v>7.9283332101407922E-2</v>
      </c>
      <c r="AV146" s="29">
        <f>AW35-AV35</f>
        <v>2.5398201059177516</v>
      </c>
      <c r="AW146" s="29">
        <f>AX35-AW35</f>
        <v>4.4676052310363339</v>
      </c>
      <c r="AX146" s="29">
        <f>AX35-AV35</f>
        <v>7.0074253369540855</v>
      </c>
      <c r="BD146" s="24" t="str">
        <f t="shared" ref="BD146" si="343">BD35</f>
        <v>All occupations</v>
      </c>
      <c r="BE146" s="29">
        <f>BF35-BE35</f>
        <v>-1.0340531830769351</v>
      </c>
      <c r="BF146" s="29">
        <f t="shared" ref="BF146" si="344">BG35-BF35</f>
        <v>7.1161648670310882</v>
      </c>
      <c r="BG146" s="29">
        <f>BH35-BG35</f>
        <v>-3.0637943863940365</v>
      </c>
      <c r="BH146" s="29">
        <f>BI35-BH35</f>
        <v>7.4932372180229834</v>
      </c>
      <c r="BI146" s="29">
        <f>BI35-BG35</f>
        <v>4.4294428316289469</v>
      </c>
      <c r="BO146" s="24" t="str">
        <f t="shared" ref="BO146" si="345">BO35</f>
        <v>All occupations</v>
      </c>
      <c r="BP146" s="29">
        <f>BQ35-BP35</f>
        <v>-8.6976031585791418</v>
      </c>
      <c r="BQ146" s="29">
        <f t="shared" ref="BQ146" si="346">BR35-BQ35</f>
        <v>6.3797432024371403</v>
      </c>
      <c r="BR146" s="29">
        <f>BS35-BR35</f>
        <v>-12.588597719457923</v>
      </c>
      <c r="BS146" s="29">
        <f>BT35-BS35</f>
        <v>-15.948919032214803</v>
      </c>
      <c r="BT146" s="29">
        <f>BT35-BR35</f>
        <v>-28.537516751672726</v>
      </c>
      <c r="BZ146" s="24" t="str">
        <f t="shared" ref="BZ146" si="347">BZ35</f>
        <v>All occupations</v>
      </c>
      <c r="CA146" s="70">
        <f>CB35-CA35</f>
        <v>-9.4165381916918776</v>
      </c>
      <c r="CB146" s="70">
        <f t="shared" ref="CB146" si="348">CC35-CB35</f>
        <v>-6.2749130041317827</v>
      </c>
      <c r="CC146" s="70">
        <f>CD35-CC35</f>
        <v>-5.7365599667319245</v>
      </c>
      <c r="CD146" s="70">
        <f>CE35-CD35</f>
        <v>-17.318733063711903</v>
      </c>
      <c r="CE146" s="70">
        <f>CE35-CC35</f>
        <v>-23.055293030443828</v>
      </c>
      <c r="CK146" s="24" t="str">
        <f t="shared" ref="CK146" si="349">CK35</f>
        <v>All occupations</v>
      </c>
      <c r="CL146" s="70">
        <f>CM35-CL35</f>
        <v>-2.9572745269978249</v>
      </c>
      <c r="CM146" s="70">
        <f t="shared" ref="CM146" si="350">CN35-CM35</f>
        <v>-5.6426429009224961</v>
      </c>
      <c r="CN146" s="70">
        <f>CO35-CN35</f>
        <v>-3.7216897939011453</v>
      </c>
      <c r="CO146" s="70">
        <f>CP35-CO35</f>
        <v>-6.1880662200016943</v>
      </c>
      <c r="CP146" s="70">
        <f>CP35-CN35</f>
        <v>-9.9097560139028396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York and North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0.32682387355243586</v>
      </c>
      <c r="C8" s="69">
        <f>'Basic T2'!O8</f>
        <v>3.031716233166533</v>
      </c>
      <c r="D8" s="69">
        <f>'Basic T2'!Z8</f>
        <v>7.7488653611772111</v>
      </c>
      <c r="E8" s="69">
        <f>'Basic T2'!AK8</f>
        <v>1.6094918483776028</v>
      </c>
      <c r="F8" s="69">
        <f>'Basic T2'!AV8</f>
        <v>2.1714284746702401</v>
      </c>
      <c r="G8" s="69">
        <f>'Basic T2'!BG8</f>
        <v>6.5920737758633203</v>
      </c>
      <c r="H8" s="69">
        <f>'Basic T2'!BR8</f>
        <v>4.5561124957743004</v>
      </c>
      <c r="I8" s="69">
        <f>'Basic T2'!CC8</f>
        <v>3.0007327469467775</v>
      </c>
      <c r="J8" s="69">
        <f>'Basic T2'!CN8</f>
        <v>0.58367834300948129</v>
      </c>
      <c r="K8" s="309">
        <f>SUM(B8:J8)</f>
        <v>29.620923152537902</v>
      </c>
      <c r="L8" s="97"/>
      <c r="M8" s="97">
        <f t="shared" ref="M8:M33" si="0">B8/B$35*100</f>
        <v>5.8684425735255275</v>
      </c>
      <c r="N8" s="97">
        <f t="shared" ref="N8:N33" si="1">C8/C$35*100</f>
        <v>7.7764937499989637</v>
      </c>
      <c r="O8" s="97">
        <f t="shared" ref="O8:O33" si="2">D8/D$35*100</f>
        <v>9.78695820851806</v>
      </c>
      <c r="P8" s="97">
        <f t="shared" ref="P8:P33" si="3">E8/E$35*100</f>
        <v>7.3407178425284823</v>
      </c>
      <c r="Q8" s="97">
        <f t="shared" ref="Q8:Q33" si="4">F8/F$35*100</f>
        <v>9.8746448810721716</v>
      </c>
      <c r="R8" s="97">
        <f t="shared" ref="R8:R33" si="5">G8/G$35*100</f>
        <v>6.3381073278050089</v>
      </c>
      <c r="S8" s="97">
        <f t="shared" ref="S8:S33" si="6">H8/H$35*100</f>
        <v>4.7888324812058354</v>
      </c>
      <c r="T8" s="97">
        <f t="shared" ref="T8:T33" si="7">I8/I$35*100</f>
        <v>5.3539265877075275</v>
      </c>
      <c r="U8" s="97">
        <f t="shared" ref="U8:U33" si="8">J8/J$35*100</f>
        <v>2.9338505860483695</v>
      </c>
      <c r="V8" s="97">
        <f t="shared" ref="V8:V33" si="9">K8/K$35*100</f>
        <v>6.6904408173146264</v>
      </c>
      <c r="W8" s="97"/>
      <c r="X8" s="97">
        <f t="shared" ref="X8:X32" si="10">IF($K8&gt;0,B8/$K8*100,0)</f>
        <v>1.1033547869841924</v>
      </c>
      <c r="Y8" s="97">
        <f t="shared" ref="Y8:AG23" si="11">IF($K8&gt;0,C8/$K8*100,0)</f>
        <v>10.235049790832658</v>
      </c>
      <c r="Z8" s="97">
        <f t="shared" si="11"/>
        <v>26.160107574207363</v>
      </c>
      <c r="AA8" s="97">
        <f t="shared" si="11"/>
        <v>5.433631626162545</v>
      </c>
      <c r="AB8" s="97">
        <f t="shared" si="11"/>
        <v>7.3307251887056513</v>
      </c>
      <c r="AC8" s="97">
        <f t="shared" si="11"/>
        <v>22.25478842072657</v>
      </c>
      <c r="AD8" s="97">
        <f t="shared" si="11"/>
        <v>15.381399399039106</v>
      </c>
      <c r="AE8" s="97">
        <f t="shared" si="11"/>
        <v>10.130449788799634</v>
      </c>
      <c r="AF8" s="97">
        <f>IF($K8&gt;0,J8/$K8*100,0)</f>
        <v>1.9704934245422805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0.15436057262576866</v>
      </c>
      <c r="C9" s="69">
        <f>'Basic T2'!O9</f>
        <v>1.3009190288709991</v>
      </c>
      <c r="D9" s="69">
        <f>'Basic T2'!Z9</f>
        <v>3.2137962797108162</v>
      </c>
      <c r="E9" s="69">
        <f>'Basic T2'!AK9</f>
        <v>1.0125282444287032</v>
      </c>
      <c r="F9" s="69">
        <f>'Basic T2'!AV9</f>
        <v>0.97802906865146255</v>
      </c>
      <c r="G9" s="69">
        <f>'Basic T2'!BG9</f>
        <v>3.1892899580798364</v>
      </c>
      <c r="H9" s="69">
        <f>'Basic T2'!BR9</f>
        <v>3.3866145246137656</v>
      </c>
      <c r="I9" s="69">
        <f>'Basic T2'!CC9</f>
        <v>2.086616813546406</v>
      </c>
      <c r="J9" s="69">
        <f>'Basic T2'!CN9</f>
        <v>0.63904993472159466</v>
      </c>
      <c r="K9" s="309">
        <f>SUM(B9:J9)</f>
        <v>15.961204425249353</v>
      </c>
      <c r="L9" s="97"/>
      <c r="M9" s="97">
        <f t="shared" si="0"/>
        <v>2.7716951831718122</v>
      </c>
      <c r="N9" s="97">
        <f t="shared" si="1"/>
        <v>3.3369180751800065</v>
      </c>
      <c r="O9" s="97">
        <f t="shared" si="2"/>
        <v>4.0590832869294013</v>
      </c>
      <c r="P9" s="97">
        <f t="shared" si="3"/>
        <v>4.6180315591123389</v>
      </c>
      <c r="Q9" s="97">
        <f t="shared" si="4"/>
        <v>4.4476204714804588</v>
      </c>
      <c r="R9" s="97">
        <f t="shared" si="5"/>
        <v>3.0664192697317683</v>
      </c>
      <c r="S9" s="97">
        <f t="shared" si="6"/>
        <v>3.5595981556284335</v>
      </c>
      <c r="T9" s="97">
        <f t="shared" si="7"/>
        <v>3.7229550841442554</v>
      </c>
      <c r="U9" s="97">
        <f t="shared" si="8"/>
        <v>3.2121750754536174</v>
      </c>
      <c r="V9" s="97">
        <f t="shared" si="9"/>
        <v>3.6051372548475626</v>
      </c>
      <c r="W9" s="97"/>
      <c r="X9" s="97">
        <f t="shared" si="10"/>
        <v>0.96709852535678664</v>
      </c>
      <c r="Y9" s="97">
        <f t="shared" si="11"/>
        <v>8.1505066548301883</v>
      </c>
      <c r="Z9" s="97">
        <f t="shared" si="11"/>
        <v>20.135048672309757</v>
      </c>
      <c r="AA9" s="97">
        <f t="shared" si="11"/>
        <v>6.3436832049275944</v>
      </c>
      <c r="AB9" s="97">
        <f t="shared" si="11"/>
        <v>6.1275392670511666</v>
      </c>
      <c r="AC9" s="97">
        <f t="shared" si="11"/>
        <v>19.981511877854494</v>
      </c>
      <c r="AD9" s="97">
        <f t="shared" si="11"/>
        <v>21.217788046473558</v>
      </c>
      <c r="AE9" s="97">
        <f t="shared" si="11"/>
        <v>13.073053623983066</v>
      </c>
      <c r="AF9" s="97">
        <f t="shared" si="11"/>
        <v>4.0037701272133868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0.95328963555222357</v>
      </c>
      <c r="C10" s="69">
        <f>'Basic T2'!O10</f>
        <v>3.7123073232804122</v>
      </c>
      <c r="D10" s="69">
        <f>'Basic T2'!Z10</f>
        <v>6.6232408493417356</v>
      </c>
      <c r="E10" s="69">
        <f>'Basic T2'!AK10</f>
        <v>0.73998579935588327</v>
      </c>
      <c r="F10" s="69">
        <f>'Basic T2'!AV10</f>
        <v>1.8140592283252848</v>
      </c>
      <c r="G10" s="69">
        <f>'Basic T2'!BG10</f>
        <v>3.5429993789842302</v>
      </c>
      <c r="H10" s="69">
        <f>'Basic T2'!BR10</f>
        <v>2.2546195924480203</v>
      </c>
      <c r="I10" s="69">
        <f>'Basic T2'!CC10</f>
        <v>1.2077095670442271</v>
      </c>
      <c r="J10" s="69">
        <f>'Basic T2'!CN10</f>
        <v>0.29939336911662534</v>
      </c>
      <c r="K10" s="309">
        <f t="shared" ref="K10:K32" si="12">SUM(B10:J10)</f>
        <v>21.147604743448639</v>
      </c>
      <c r="L10" s="97"/>
      <c r="M10" s="97">
        <f t="shared" si="0"/>
        <v>17.117248569902117</v>
      </c>
      <c r="N10" s="97">
        <f t="shared" si="1"/>
        <v>9.5222416866544997</v>
      </c>
      <c r="O10" s="97">
        <f t="shared" si="2"/>
        <v>8.3652739305835002</v>
      </c>
      <c r="P10" s="97">
        <f t="shared" si="3"/>
        <v>3.374995012261178</v>
      </c>
      <c r="Q10" s="97">
        <f t="shared" si="4"/>
        <v>8.249496072240813</v>
      </c>
      <c r="R10" s="97">
        <f t="shared" si="5"/>
        <v>3.4065016700162225</v>
      </c>
      <c r="S10" s="97">
        <f t="shared" si="6"/>
        <v>2.3697824729069206</v>
      </c>
      <c r="T10" s="97">
        <f t="shared" si="7"/>
        <v>2.1548031452670773</v>
      </c>
      <c r="U10" s="97">
        <f t="shared" si="8"/>
        <v>1.5048963559498365</v>
      </c>
      <c r="V10" s="97">
        <f t="shared" si="9"/>
        <v>4.7765829996383031</v>
      </c>
      <c r="W10" s="97"/>
      <c r="X10" s="97">
        <f t="shared" si="10"/>
        <v>4.5077901120104169</v>
      </c>
      <c r="Y10" s="97">
        <f t="shared" si="11"/>
        <v>17.554268525046346</v>
      </c>
      <c r="Z10" s="97">
        <f t="shared" si="11"/>
        <v>31.319106488376956</v>
      </c>
      <c r="AA10" s="97">
        <f t="shared" si="11"/>
        <v>3.4991471059393855</v>
      </c>
      <c r="AB10" s="97">
        <f t="shared" si="11"/>
        <v>8.5780836663654121</v>
      </c>
      <c r="AC10" s="97">
        <f t="shared" si="11"/>
        <v>16.753667481334141</v>
      </c>
      <c r="AD10" s="97">
        <f t="shared" si="11"/>
        <v>10.661347324199841</v>
      </c>
      <c r="AE10" s="97">
        <f t="shared" si="11"/>
        <v>5.7108574786388795</v>
      </c>
      <c r="AF10" s="97">
        <f t="shared" si="11"/>
        <v>1.415731818088642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1.1005871540130339</v>
      </c>
      <c r="C11" s="69">
        <f>'Basic T2'!O11</f>
        <v>3.2301753301470453</v>
      </c>
      <c r="D11" s="69">
        <f>'Basic T2'!Z11</f>
        <v>6.70463805978026</v>
      </c>
      <c r="E11" s="69">
        <f>'Basic T2'!AK11</f>
        <v>2.1163869705106002</v>
      </c>
      <c r="F11" s="69">
        <f>'Basic T2'!AV11</f>
        <v>0.47059795520625375</v>
      </c>
      <c r="G11" s="69">
        <f>'Basic T2'!BG11</f>
        <v>2.3228236355817078</v>
      </c>
      <c r="H11" s="69">
        <f>'Basic T2'!BR11</f>
        <v>1.5833439593514043</v>
      </c>
      <c r="I11" s="69">
        <f>'Basic T2'!CC11</f>
        <v>0.80305715612717343</v>
      </c>
      <c r="J11" s="69">
        <f>'Basic T2'!CN11</f>
        <v>0.12177768607803519</v>
      </c>
      <c r="K11" s="309">
        <f t="shared" si="12"/>
        <v>18.453387906795516</v>
      </c>
      <c r="L11" s="97"/>
      <c r="M11" s="97">
        <f t="shared" si="0"/>
        <v>19.762119701604789</v>
      </c>
      <c r="N11" s="97">
        <f t="shared" si="1"/>
        <v>8.2855506038086126</v>
      </c>
      <c r="O11" s="97">
        <f t="shared" si="2"/>
        <v>8.4680800911916077</v>
      </c>
      <c r="P11" s="97">
        <f t="shared" si="3"/>
        <v>9.6526115443096732</v>
      </c>
      <c r="Q11" s="97">
        <f t="shared" si="4"/>
        <v>2.1400602154884103</v>
      </c>
      <c r="R11" s="97">
        <f t="shared" si="5"/>
        <v>2.2333344568721869</v>
      </c>
      <c r="S11" s="97">
        <f t="shared" si="6"/>
        <v>1.664218999968843</v>
      </c>
      <c r="T11" s="97">
        <f t="shared" si="7"/>
        <v>1.4328197217872156</v>
      </c>
      <c r="U11" s="97">
        <f t="shared" si="8"/>
        <v>0.61211374371972249</v>
      </c>
      <c r="V11" s="97">
        <f t="shared" si="9"/>
        <v>4.1680436167900705</v>
      </c>
      <c r="W11" s="97"/>
      <c r="X11" s="97">
        <f t="shared" si="10"/>
        <v>5.9641468524472909</v>
      </c>
      <c r="Y11" s="97">
        <f t="shared" si="11"/>
        <v>17.504511076567809</v>
      </c>
      <c r="Z11" s="97">
        <f t="shared" si="11"/>
        <v>36.332830012808955</v>
      </c>
      <c r="AA11" s="97">
        <f t="shared" si="11"/>
        <v>11.468826110414307</v>
      </c>
      <c r="AB11" s="97">
        <f t="shared" si="11"/>
        <v>2.5501981402176814</v>
      </c>
      <c r="AC11" s="97">
        <f t="shared" si="11"/>
        <v>12.587518602621046</v>
      </c>
      <c r="AD11" s="97">
        <f t="shared" si="11"/>
        <v>8.5802345203415626</v>
      </c>
      <c r="AE11" s="97">
        <f t="shared" si="11"/>
        <v>4.3518142044336763</v>
      </c>
      <c r="AF11" s="97">
        <f t="shared" si="11"/>
        <v>0.65992048014765992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1.5579027594271573</v>
      </c>
      <c r="C12" s="69">
        <f>'Basic T2'!O12</f>
        <v>9.4087734672713719</v>
      </c>
      <c r="D12" s="69">
        <f>'Basic T2'!Z12</f>
        <v>5.443933165271134</v>
      </c>
      <c r="E12" s="69">
        <f>'Basic T2'!AK12</f>
        <v>0.3477483696084866</v>
      </c>
      <c r="F12" s="69">
        <f>'Basic T2'!AV12</f>
        <v>0.17889852151197069</v>
      </c>
      <c r="G12" s="69">
        <f>'Basic T2'!BG12</f>
        <v>1.0599433067951469</v>
      </c>
      <c r="H12" s="69">
        <f>'Basic T2'!BR12</f>
        <v>0.83234857444021959</v>
      </c>
      <c r="I12" s="69">
        <f>'Basic T2'!CC12</f>
        <v>0.53765691999272536</v>
      </c>
      <c r="J12" s="69">
        <f>'Basic T2'!CN12</f>
        <v>0.1354469820505792</v>
      </c>
      <c r="K12" s="309">
        <f t="shared" si="12"/>
        <v>19.502652066368793</v>
      </c>
      <c r="L12" s="97"/>
      <c r="M12" s="97">
        <f t="shared" si="0"/>
        <v>27.973669057466832</v>
      </c>
      <c r="N12" s="97">
        <f t="shared" si="1"/>
        <v>24.13394342879214</v>
      </c>
      <c r="O12" s="97">
        <f t="shared" si="2"/>
        <v>6.875786827502675</v>
      </c>
      <c r="P12" s="97">
        <f t="shared" si="3"/>
        <v>1.5860426159153265</v>
      </c>
      <c r="Q12" s="97">
        <f t="shared" si="4"/>
        <v>0.81354711439336547</v>
      </c>
      <c r="R12" s="97">
        <f t="shared" si="5"/>
        <v>1.0191078965854532</v>
      </c>
      <c r="S12" s="97">
        <f t="shared" si="6"/>
        <v>0.87486379949169557</v>
      </c>
      <c r="T12" s="97">
        <f t="shared" si="7"/>
        <v>0.95929092050697273</v>
      </c>
      <c r="U12" s="97">
        <f t="shared" si="8"/>
        <v>0.68082225840118193</v>
      </c>
      <c r="V12" s="97">
        <f t="shared" si="9"/>
        <v>4.4050395984886661</v>
      </c>
      <c r="W12" s="97"/>
      <c r="X12" s="97">
        <f t="shared" si="10"/>
        <v>7.9881585033948861</v>
      </c>
      <c r="Y12" s="97">
        <f t="shared" si="11"/>
        <v>48.24355905675138</v>
      </c>
      <c r="Z12" s="97">
        <f t="shared" si="11"/>
        <v>27.913809602638018</v>
      </c>
      <c r="AA12" s="97">
        <f t="shared" si="11"/>
        <v>1.7830824670669214</v>
      </c>
      <c r="AB12" s="97">
        <f t="shared" si="11"/>
        <v>0.9173035590399059</v>
      </c>
      <c r="AC12" s="97">
        <f t="shared" si="11"/>
        <v>5.4348675410302709</v>
      </c>
      <c r="AD12" s="97">
        <f t="shared" si="11"/>
        <v>4.2678737825383095</v>
      </c>
      <c r="AE12" s="97">
        <f t="shared" si="11"/>
        <v>2.7568400346939685</v>
      </c>
      <c r="AF12" s="97">
        <f t="shared" si="11"/>
        <v>0.69450545284633247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0.42846078861627163</v>
      </c>
      <c r="C13" s="69">
        <f>'Basic T2'!O13</f>
        <v>5.5560431547389149</v>
      </c>
      <c r="D13" s="69">
        <f>'Basic T2'!Z13</f>
        <v>10.199486792115369</v>
      </c>
      <c r="E13" s="69">
        <f>'Basic T2'!AK13</f>
        <v>0.902594939672829</v>
      </c>
      <c r="F13" s="69">
        <f>'Basic T2'!AV13</f>
        <v>1.5478541988449104</v>
      </c>
      <c r="G13" s="69">
        <f>'Basic T2'!BG13</f>
        <v>4.6471662385922023</v>
      </c>
      <c r="H13" s="69">
        <f>'Basic T2'!BR13</f>
        <v>2.8347564062455453</v>
      </c>
      <c r="I13" s="69">
        <f>'Basic T2'!CC13</f>
        <v>1.6591942549004579</v>
      </c>
      <c r="J13" s="69">
        <f>'Basic T2'!CN13</f>
        <v>0.41968881048158341</v>
      </c>
      <c r="K13" s="309">
        <f t="shared" si="12"/>
        <v>28.195245584208084</v>
      </c>
      <c r="L13" s="97"/>
      <c r="M13" s="97">
        <f t="shared" si="0"/>
        <v>7.6934328746294547</v>
      </c>
      <c r="N13" s="97">
        <f t="shared" si="1"/>
        <v>14.251510215526942</v>
      </c>
      <c r="O13" s="97">
        <f t="shared" si="2"/>
        <v>12.882137749209782</v>
      </c>
      <c r="P13" s="97">
        <f t="shared" si="3"/>
        <v>4.1166376735061299</v>
      </c>
      <c r="Q13" s="97">
        <f t="shared" si="4"/>
        <v>7.0389196418689837</v>
      </c>
      <c r="R13" s="97">
        <f t="shared" si="5"/>
        <v>4.468129361384741</v>
      </c>
      <c r="S13" s="97">
        <f t="shared" si="6"/>
        <v>2.9795518804958574</v>
      </c>
      <c r="T13" s="97">
        <f t="shared" si="7"/>
        <v>2.9603450172367847</v>
      </c>
      <c r="U13" s="97">
        <f t="shared" si="8"/>
        <v>2.1095596184718048</v>
      </c>
      <c r="V13" s="97">
        <f t="shared" si="9"/>
        <v>6.3684248103737202</v>
      </c>
      <c r="W13" s="97"/>
      <c r="X13" s="97">
        <f t="shared" si="10"/>
        <v>1.519620701073974</v>
      </c>
      <c r="Y13" s="97">
        <f t="shared" si="11"/>
        <v>19.705602982407811</v>
      </c>
      <c r="Z13" s="97">
        <f t="shared" si="11"/>
        <v>36.174491765476994</v>
      </c>
      <c r="AA13" s="97">
        <f t="shared" si="11"/>
        <v>3.2012309911510917</v>
      </c>
      <c r="AB13" s="97">
        <f t="shared" si="11"/>
        <v>5.4897702317296018</v>
      </c>
      <c r="AC13" s="97">
        <f t="shared" si="11"/>
        <v>16.482091722567013</v>
      </c>
      <c r="AD13" s="97">
        <f t="shared" si="11"/>
        <v>10.054022752805061</v>
      </c>
      <c r="AE13" s="97">
        <f t="shared" si="11"/>
        <v>5.8846597024491194</v>
      </c>
      <c r="AF13" s="97">
        <f t="shared" si="11"/>
        <v>1.4885091503393308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0.15515544131547215</v>
      </c>
      <c r="C14" s="69">
        <f>'Basic T2'!O14</f>
        <v>0.89805331156383494</v>
      </c>
      <c r="D14" s="69">
        <f>'Basic T2'!Z14</f>
        <v>2.1283392905300196</v>
      </c>
      <c r="E14" s="69">
        <f>'Basic T2'!AK14</f>
        <v>0.37254091394394456</v>
      </c>
      <c r="F14" s="69">
        <f>'Basic T2'!AV14</f>
        <v>0.843732595194994</v>
      </c>
      <c r="G14" s="69">
        <f>'Basic T2'!BG14</f>
        <v>2.0066370189443621</v>
      </c>
      <c r="H14" s="69">
        <f>'Basic T2'!BR14</f>
        <v>1.3247249721426331</v>
      </c>
      <c r="I14" s="69">
        <f>'Basic T2'!CC14</f>
        <v>1.003183974579539</v>
      </c>
      <c r="J14" s="69">
        <f>'Basic T2'!CN14</f>
        <v>0.23590710134507969</v>
      </c>
      <c r="K14" s="309">
        <f t="shared" si="12"/>
        <v>8.9682746195598781</v>
      </c>
      <c r="L14" s="97"/>
      <c r="M14" s="97">
        <f t="shared" si="0"/>
        <v>2.7859678285826748</v>
      </c>
      <c r="N14" s="97">
        <f t="shared" si="1"/>
        <v>2.3035486923681416</v>
      </c>
      <c r="O14" s="97">
        <f t="shared" si="2"/>
        <v>2.6881313223384979</v>
      </c>
      <c r="P14" s="97">
        <f t="shared" si="3"/>
        <v>1.6991187229788256</v>
      </c>
      <c r="Q14" s="97">
        <f t="shared" si="4"/>
        <v>3.8369026884025006</v>
      </c>
      <c r="R14" s="97">
        <f t="shared" si="5"/>
        <v>1.9293292560807893</v>
      </c>
      <c r="S14" s="97">
        <f t="shared" si="6"/>
        <v>1.3923901091434767</v>
      </c>
      <c r="T14" s="97">
        <f t="shared" si="7"/>
        <v>1.7898872731430118</v>
      </c>
      <c r="U14" s="97">
        <f t="shared" si="8"/>
        <v>1.1857835669653953</v>
      </c>
      <c r="V14" s="97">
        <f t="shared" si="9"/>
        <v>2.0256529570871695</v>
      </c>
      <c r="W14" s="97"/>
      <c r="X14" s="97">
        <f t="shared" si="10"/>
        <v>1.7300478397157564</v>
      </c>
      <c r="Y14" s="97">
        <f t="shared" si="11"/>
        <v>10.013668734063669</v>
      </c>
      <c r="Z14" s="97">
        <f t="shared" si="11"/>
        <v>23.731870184796691</v>
      </c>
      <c r="AA14" s="97">
        <f t="shared" si="11"/>
        <v>4.1539864661529196</v>
      </c>
      <c r="AB14" s="97">
        <f t="shared" si="11"/>
        <v>9.4079701055853775</v>
      </c>
      <c r="AC14" s="97">
        <f t="shared" si="11"/>
        <v>22.374839130905634</v>
      </c>
      <c r="AD14" s="97">
        <f t="shared" si="11"/>
        <v>14.771235586981216</v>
      </c>
      <c r="AE14" s="97">
        <f t="shared" si="11"/>
        <v>11.18591944532549</v>
      </c>
      <c r="AF14" s="97">
        <f t="shared" si="11"/>
        <v>2.6304625064732567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2.6291798993793126E-2</v>
      </c>
      <c r="C15" s="69">
        <f>'Basic T2'!O15</f>
        <v>0.69768276157998688</v>
      </c>
      <c r="D15" s="69">
        <f>'Basic T2'!Z15</f>
        <v>2.1270156974424803</v>
      </c>
      <c r="E15" s="69">
        <f>'Basic T2'!AK15</f>
        <v>1.0802287177329921</v>
      </c>
      <c r="F15" s="69">
        <f>'Basic T2'!AV15</f>
        <v>0.35012578367327929</v>
      </c>
      <c r="G15" s="69">
        <f>'Basic T2'!BG15</f>
        <v>1.7798037679552601</v>
      </c>
      <c r="H15" s="69">
        <f>'Basic T2'!BR15</f>
        <v>1.2961795343041134</v>
      </c>
      <c r="I15" s="69">
        <f>'Basic T2'!CC15</f>
        <v>0.34082706290147829</v>
      </c>
      <c r="J15" s="69">
        <f>'Basic T2'!CN15</f>
        <v>6.3563266882067551E-2</v>
      </c>
      <c r="K15" s="309">
        <f t="shared" si="12"/>
        <v>7.7617183914654522</v>
      </c>
      <c r="L15" s="97"/>
      <c r="M15" s="97">
        <f t="shared" si="0"/>
        <v>0.47209498765394353</v>
      </c>
      <c r="N15" s="97">
        <f t="shared" si="1"/>
        <v>1.7895888723206768</v>
      </c>
      <c r="O15" s="97">
        <f t="shared" si="2"/>
        <v>2.6864596001405965</v>
      </c>
      <c r="P15" s="97">
        <f t="shared" si="3"/>
        <v>4.9268060787430983</v>
      </c>
      <c r="Q15" s="97">
        <f t="shared" si="4"/>
        <v>1.592208915840885</v>
      </c>
      <c r="R15" s="97">
        <f t="shared" si="5"/>
        <v>1.7112349902750985</v>
      </c>
      <c r="S15" s="97">
        <f t="shared" si="6"/>
        <v>1.3623866094410151</v>
      </c>
      <c r="T15" s="97">
        <f t="shared" si="7"/>
        <v>0.60810582872972374</v>
      </c>
      <c r="U15" s="97">
        <f t="shared" si="8"/>
        <v>0.31949982387829234</v>
      </c>
      <c r="V15" s="97">
        <f t="shared" si="9"/>
        <v>1.7531296128531635</v>
      </c>
      <c r="W15" s="97"/>
      <c r="X15" s="97">
        <f t="shared" si="10"/>
        <v>0.3387368320744899</v>
      </c>
      <c r="Y15" s="97">
        <f t="shared" si="11"/>
        <v>8.9887667445798787</v>
      </c>
      <c r="Z15" s="97">
        <f t="shared" si="11"/>
        <v>27.403927715044151</v>
      </c>
      <c r="AA15" s="97">
        <f t="shared" si="11"/>
        <v>13.91739126893316</v>
      </c>
      <c r="AB15" s="97">
        <f t="shared" si="11"/>
        <v>4.5109312914298316</v>
      </c>
      <c r="AC15" s="97">
        <f t="shared" si="11"/>
        <v>22.930537777720431</v>
      </c>
      <c r="AD15" s="97">
        <f t="shared" si="11"/>
        <v>16.69964650778045</v>
      </c>
      <c r="AE15" s="97">
        <f t="shared" si="11"/>
        <v>4.3911289447996635</v>
      </c>
      <c r="AF15" s="97">
        <f t="shared" si="11"/>
        <v>0.81893291763792642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1.4123406664637595E-2</v>
      </c>
      <c r="C16" s="69">
        <f>'Basic T2'!O16</f>
        <v>0.23082910292324293</v>
      </c>
      <c r="D16" s="69">
        <f>'Basic T2'!Z16</f>
        <v>1.1613439584601459</v>
      </c>
      <c r="E16" s="69">
        <f>'Basic T2'!AK16</f>
        <v>0.31439862038824173</v>
      </c>
      <c r="F16" s="69">
        <f>'Basic T2'!AV16</f>
        <v>0.22529188070987435</v>
      </c>
      <c r="G16" s="69">
        <f>'Basic T2'!BG16</f>
        <v>1.1249662609294639</v>
      </c>
      <c r="H16" s="69">
        <f>'Basic T2'!BR16</f>
        <v>1.1688194033302768</v>
      </c>
      <c r="I16" s="69">
        <f>'Basic T2'!CC16</f>
        <v>0.63687537190494037</v>
      </c>
      <c r="J16" s="69">
        <f>'Basic T2'!CN16</f>
        <v>0.10197244729791125</v>
      </c>
      <c r="K16" s="309">
        <f t="shared" si="12"/>
        <v>4.9786204526087348</v>
      </c>
      <c r="L16" s="97"/>
      <c r="M16" s="97">
        <f t="shared" si="0"/>
        <v>0.25359959189356995</v>
      </c>
      <c r="N16" s="97">
        <f t="shared" si="1"/>
        <v>0.59208743106065764</v>
      </c>
      <c r="O16" s="97">
        <f t="shared" si="2"/>
        <v>1.4667985901664511</v>
      </c>
      <c r="P16" s="97">
        <f t="shared" si="3"/>
        <v>1.433938025021203</v>
      </c>
      <c r="Q16" s="97">
        <f t="shared" si="4"/>
        <v>1.0245224940861704</v>
      </c>
      <c r="R16" s="97">
        <f t="shared" si="5"/>
        <v>1.0816257742802109</v>
      </c>
      <c r="S16" s="97">
        <f t="shared" si="6"/>
        <v>1.2285210974318597</v>
      </c>
      <c r="T16" s="97">
        <f t="shared" si="7"/>
        <v>1.1363171179330811</v>
      </c>
      <c r="U16" s="97">
        <f t="shared" si="8"/>
        <v>0.51256300297731561</v>
      </c>
      <c r="V16" s="97">
        <f t="shared" si="9"/>
        <v>1.1245147667586108</v>
      </c>
      <c r="W16" s="97"/>
      <c r="X16" s="97">
        <f t="shared" si="10"/>
        <v>0.28368112811727003</v>
      </c>
      <c r="Y16" s="97">
        <f t="shared" si="11"/>
        <v>4.6364069147366189</v>
      </c>
      <c r="Z16" s="97">
        <f t="shared" si="11"/>
        <v>23.326621691991328</v>
      </c>
      <c r="AA16" s="97">
        <f t="shared" si="11"/>
        <v>6.3149746678018159</v>
      </c>
      <c r="AB16" s="97">
        <f t="shared" si="11"/>
        <v>4.5251869037701846</v>
      </c>
      <c r="AC16" s="97">
        <f t="shared" si="11"/>
        <v>22.595943427259972</v>
      </c>
      <c r="AD16" s="97">
        <f t="shared" si="11"/>
        <v>23.476772621175211</v>
      </c>
      <c r="AE16" s="97">
        <f t="shared" si="11"/>
        <v>12.792205751921209</v>
      </c>
      <c r="AF16" s="97">
        <f t="shared" si="11"/>
        <v>2.048206893226395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0.11234080499247628</v>
      </c>
      <c r="C17" s="69">
        <f>'Basic T2'!O17</f>
        <v>1.1839689498155133</v>
      </c>
      <c r="D17" s="69">
        <f>'Basic T2'!Z17</f>
        <v>2.5535193574325086</v>
      </c>
      <c r="E17" s="69">
        <f>'Basic T2'!AK17</f>
        <v>0.31564552928868256</v>
      </c>
      <c r="F17" s="69">
        <f>'Basic T2'!AV17</f>
        <v>0.38698056231666461</v>
      </c>
      <c r="G17" s="69">
        <f>'Basic T2'!BG17</f>
        <v>1.3154924257295504</v>
      </c>
      <c r="H17" s="69">
        <f>'Basic T2'!BR17</f>
        <v>0.53232519053565086</v>
      </c>
      <c r="I17" s="69">
        <f>'Basic T2'!CC17</f>
        <v>0.46559665990336041</v>
      </c>
      <c r="J17" s="69">
        <f>'Basic T2'!CN17</f>
        <v>0.18980112357812129</v>
      </c>
      <c r="K17" s="309">
        <f t="shared" si="12"/>
        <v>7.0556706035925272</v>
      </c>
      <c r="L17" s="97"/>
      <c r="M17" s="97">
        <f t="shared" si="0"/>
        <v>2.0171891226795706</v>
      </c>
      <c r="N17" s="97">
        <f t="shared" si="1"/>
        <v>3.0369356596466881</v>
      </c>
      <c r="O17" s="97">
        <f t="shared" si="2"/>
        <v>3.2251414976240054</v>
      </c>
      <c r="P17" s="97">
        <f t="shared" si="3"/>
        <v>1.439625041344212</v>
      </c>
      <c r="Q17" s="97">
        <f t="shared" si="4"/>
        <v>1.7598072758694003</v>
      </c>
      <c r="R17" s="97">
        <f t="shared" si="5"/>
        <v>1.2648117218767796</v>
      </c>
      <c r="S17" s="97">
        <f t="shared" si="6"/>
        <v>0.5595156321020508</v>
      </c>
      <c r="T17" s="97">
        <f t="shared" si="7"/>
        <v>0.83072054288766473</v>
      </c>
      <c r="U17" s="97">
        <f t="shared" si="8"/>
        <v>0.95403254945380878</v>
      </c>
      <c r="V17" s="97">
        <f t="shared" si="9"/>
        <v>1.5936554832106178</v>
      </c>
      <c r="W17" s="97"/>
      <c r="X17" s="97">
        <f t="shared" si="10"/>
        <v>1.5922059192399918</v>
      </c>
      <c r="Y17" s="97">
        <f t="shared" si="11"/>
        <v>16.780388659480124</v>
      </c>
      <c r="Z17" s="97">
        <f t="shared" si="11"/>
        <v>36.191022808410814</v>
      </c>
      <c r="AA17" s="97">
        <f t="shared" si="11"/>
        <v>4.4736432158265114</v>
      </c>
      <c r="AB17" s="97">
        <f t="shared" si="11"/>
        <v>5.4846744421377354</v>
      </c>
      <c r="AC17" s="97">
        <f t="shared" si="11"/>
        <v>18.644470520771517</v>
      </c>
      <c r="AD17" s="97">
        <f t="shared" si="11"/>
        <v>7.5446434569182905</v>
      </c>
      <c r="AE17" s="97">
        <f t="shared" si="11"/>
        <v>6.5989001763530899</v>
      </c>
      <c r="AF17" s="97">
        <f t="shared" si="11"/>
        <v>2.6900508008619406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0.24127603992016566</v>
      </c>
      <c r="C18" s="69">
        <f>'Basic T2'!O18</f>
        <v>2.7488274916831097</v>
      </c>
      <c r="D18" s="69">
        <f>'Basic T2'!Z18</f>
        <v>6.0348572497440811</v>
      </c>
      <c r="E18" s="69">
        <f>'Basic T2'!AK18</f>
        <v>1.7126279587912694</v>
      </c>
      <c r="F18" s="69">
        <f>'Basic T2'!AV18</f>
        <v>1.47970547904186</v>
      </c>
      <c r="G18" s="69">
        <f>'Basic T2'!BG18</f>
        <v>5.6120574932297087</v>
      </c>
      <c r="H18" s="69">
        <f>'Basic T2'!BR18</f>
        <v>4.1414790055564161</v>
      </c>
      <c r="I18" s="69">
        <f>'Basic T2'!CC18</f>
        <v>2.2045356520414261</v>
      </c>
      <c r="J18" s="69">
        <f>'Basic T2'!CN18</f>
        <v>0.51787858864236425</v>
      </c>
      <c r="K18" s="309">
        <f t="shared" si="12"/>
        <v>24.6932449586504</v>
      </c>
      <c r="L18" s="97"/>
      <c r="M18" s="97">
        <f t="shared" si="0"/>
        <v>4.3323474789303438</v>
      </c>
      <c r="N18" s="97">
        <f t="shared" si="1"/>
        <v>7.0508709143178017</v>
      </c>
      <c r="O18" s="97">
        <f t="shared" si="2"/>
        <v>7.6221347183976231</v>
      </c>
      <c r="P18" s="97">
        <f t="shared" si="3"/>
        <v>7.8111104615937812</v>
      </c>
      <c r="Q18" s="97">
        <f t="shared" si="4"/>
        <v>6.7290110195013924</v>
      </c>
      <c r="R18" s="97">
        <f t="shared" si="5"/>
        <v>5.3958471842563513</v>
      </c>
      <c r="S18" s="97">
        <f t="shared" si="6"/>
        <v>4.3530200802625405</v>
      </c>
      <c r="T18" s="97">
        <f t="shared" si="7"/>
        <v>3.9333466310930634</v>
      </c>
      <c r="U18" s="97">
        <f t="shared" si="8"/>
        <v>2.6031090907987005</v>
      </c>
      <c r="V18" s="97">
        <f t="shared" si="9"/>
        <v>5.5774323147368978</v>
      </c>
      <c r="W18" s="97"/>
      <c r="X18" s="97">
        <f t="shared" si="10"/>
        <v>0.97709329140090673</v>
      </c>
      <c r="Y18" s="97">
        <f t="shared" si="11"/>
        <v>11.13190063228266</v>
      </c>
      <c r="Z18" s="97">
        <f t="shared" si="11"/>
        <v>24.43930418966659</v>
      </c>
      <c r="AA18" s="97">
        <f t="shared" si="11"/>
        <v>6.9356132078190527</v>
      </c>
      <c r="AB18" s="97">
        <f t="shared" si="11"/>
        <v>5.9923492498441266</v>
      </c>
      <c r="AC18" s="97">
        <f t="shared" si="11"/>
        <v>22.727096024144547</v>
      </c>
      <c r="AD18" s="97">
        <f t="shared" si="11"/>
        <v>16.771708264715514</v>
      </c>
      <c r="AE18" s="97">
        <f t="shared" si="11"/>
        <v>8.9276871295489482</v>
      </c>
      <c r="AF18" s="97">
        <f t="shared" si="11"/>
        <v>2.0972480105776619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0.24025139657041375</v>
      </c>
      <c r="C19" s="69">
        <f>'Basic T2'!O19</f>
        <v>2.4636955563843692</v>
      </c>
      <c r="D19" s="69">
        <f>'Basic T2'!Z19</f>
        <v>8.173191254498466</v>
      </c>
      <c r="E19" s="69">
        <f>'Basic T2'!AK19</f>
        <v>2.9091312621310861</v>
      </c>
      <c r="F19" s="69">
        <f>'Basic T2'!AV19</f>
        <v>2.7596623653851156</v>
      </c>
      <c r="G19" s="69">
        <f>'Basic T2'!BG19</f>
        <v>10.866799045089419</v>
      </c>
      <c r="H19" s="69">
        <f>'Basic T2'!BR19</f>
        <v>11.165021116193941</v>
      </c>
      <c r="I19" s="69">
        <f>'Basic T2'!CC19</f>
        <v>4.7956710342430426</v>
      </c>
      <c r="J19" s="69">
        <f>'Basic T2'!CN19</f>
        <v>1.2165726298682324</v>
      </c>
      <c r="K19" s="309">
        <f t="shared" si="12"/>
        <v>44.589995660364089</v>
      </c>
      <c r="L19" s="97"/>
      <c r="M19" s="97">
        <f t="shared" si="0"/>
        <v>4.3139490045747086</v>
      </c>
      <c r="N19" s="97">
        <f t="shared" si="1"/>
        <v>6.3194941817204251</v>
      </c>
      <c r="O19" s="97">
        <f t="shared" si="2"/>
        <v>10.322889546999376</v>
      </c>
      <c r="P19" s="97">
        <f t="shared" si="3"/>
        <v>13.268232320473949</v>
      </c>
      <c r="Q19" s="97">
        <f t="shared" si="4"/>
        <v>12.549658516371821</v>
      </c>
      <c r="R19" s="97">
        <f t="shared" si="5"/>
        <v>10.448144392687054</v>
      </c>
      <c r="S19" s="97">
        <f t="shared" si="6"/>
        <v>11.73531510123345</v>
      </c>
      <c r="T19" s="97">
        <f t="shared" si="7"/>
        <v>8.5564669770266875</v>
      </c>
      <c r="U19" s="97">
        <f t="shared" si="8"/>
        <v>6.1150843882712653</v>
      </c>
      <c r="V19" s="97">
        <f t="shared" si="9"/>
        <v>10.071486478449659</v>
      </c>
      <c r="W19" s="97"/>
      <c r="X19" s="97">
        <f t="shared" si="10"/>
        <v>0.53880112122094803</v>
      </c>
      <c r="Y19" s="97">
        <f t="shared" si="11"/>
        <v>5.5252204444019277</v>
      </c>
      <c r="Z19" s="97">
        <f t="shared" si="11"/>
        <v>18.329652500423073</v>
      </c>
      <c r="AA19" s="97">
        <f t="shared" si="11"/>
        <v>6.524179289653989</v>
      </c>
      <c r="AB19" s="97">
        <f t="shared" si="11"/>
        <v>6.1889720429781763</v>
      </c>
      <c r="AC19" s="97">
        <f t="shared" si="11"/>
        <v>24.370486886476385</v>
      </c>
      <c r="AD19" s="97">
        <f t="shared" si="11"/>
        <v>25.039296261063544</v>
      </c>
      <c r="AE19" s="97">
        <f t="shared" si="11"/>
        <v>10.755038127321237</v>
      </c>
      <c r="AF19" s="97">
        <f t="shared" si="11"/>
        <v>2.7283533264607156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1.8001370365732124E-2</v>
      </c>
      <c r="C20" s="69">
        <f>'Basic T2'!O20</f>
        <v>0.3739562891631204</v>
      </c>
      <c r="D20" s="69">
        <f>'Basic T2'!Z20</f>
        <v>1.2514235144787218</v>
      </c>
      <c r="E20" s="69">
        <f>'Basic T2'!AK20</f>
        <v>0.56866110780976686</v>
      </c>
      <c r="F20" s="69">
        <f>'Basic T2'!AV20</f>
        <v>0.43181989500841877</v>
      </c>
      <c r="G20" s="69">
        <f>'Basic T2'!BG20</f>
        <v>2.2096745608372808</v>
      </c>
      <c r="H20" s="69">
        <f>'Basic T2'!BR20</f>
        <v>2.4140842944761984</v>
      </c>
      <c r="I20" s="69">
        <f>'Basic T2'!CC20</f>
        <v>1.9055928429615094</v>
      </c>
      <c r="J20" s="69">
        <f>'Basic T2'!CN20</f>
        <v>0.49507594552416134</v>
      </c>
      <c r="K20" s="309">
        <f t="shared" si="12"/>
        <v>9.6682898206249099</v>
      </c>
      <c r="L20" s="97"/>
      <c r="M20" s="97">
        <f t="shared" si="0"/>
        <v>0.32323222623794723</v>
      </c>
      <c r="N20" s="97">
        <f t="shared" si="1"/>
        <v>0.95921534925860263</v>
      </c>
      <c r="O20" s="97">
        <f t="shared" si="2"/>
        <v>1.5805707115163219</v>
      </c>
      <c r="P20" s="97">
        <f t="shared" si="3"/>
        <v>2.5936016666744979</v>
      </c>
      <c r="Q20" s="97">
        <f t="shared" si="4"/>
        <v>1.9637156671428284</v>
      </c>
      <c r="R20" s="97">
        <f t="shared" si="5"/>
        <v>2.1245445670505898</v>
      </c>
      <c r="S20" s="97">
        <f t="shared" si="6"/>
        <v>2.5373924134838086</v>
      </c>
      <c r="T20" s="97">
        <f t="shared" si="7"/>
        <v>3.3999709563131435</v>
      </c>
      <c r="U20" s="97">
        <f t="shared" si="8"/>
        <v>2.4884919413412554</v>
      </c>
      <c r="V20" s="97">
        <f t="shared" si="9"/>
        <v>2.1837645139022017</v>
      </c>
      <c r="W20" s="97"/>
      <c r="X20" s="97">
        <f t="shared" si="10"/>
        <v>0.18618980915663744</v>
      </c>
      <c r="Y20" s="97">
        <f t="shared" si="11"/>
        <v>3.8678638735609367</v>
      </c>
      <c r="Z20" s="97">
        <f t="shared" si="11"/>
        <v>12.943587104816807</v>
      </c>
      <c r="AA20" s="97">
        <f t="shared" si="11"/>
        <v>5.8817135021818308</v>
      </c>
      <c r="AB20" s="97">
        <f t="shared" si="11"/>
        <v>4.4663524058540078</v>
      </c>
      <c r="AC20" s="97">
        <f t="shared" si="11"/>
        <v>22.854864736506816</v>
      </c>
      <c r="AD20" s="97">
        <f t="shared" si="11"/>
        <v>24.969093182605526</v>
      </c>
      <c r="AE20" s="97">
        <f t="shared" si="11"/>
        <v>19.70971990202856</v>
      </c>
      <c r="AF20" s="97">
        <f t="shared" si="11"/>
        <v>5.1206154832888746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9.9310552457359726E-3</v>
      </c>
      <c r="C21" s="69">
        <f>'Basic T2'!O21</f>
        <v>9.8249082195827023E-2</v>
      </c>
      <c r="D21" s="69">
        <f>'Basic T2'!Z21</f>
        <v>0.78197103069283813</v>
      </c>
      <c r="E21" s="69">
        <f>'Basic T2'!AK21</f>
        <v>0.3701936109900601</v>
      </c>
      <c r="F21" s="69">
        <f>'Basic T2'!AV21</f>
        <v>0.59311026981407466</v>
      </c>
      <c r="G21" s="69">
        <f>'Basic T2'!BG21</f>
        <v>1.0747115567915435</v>
      </c>
      <c r="H21" s="69">
        <f>'Basic T2'!BR21</f>
        <v>1.4278898832625013</v>
      </c>
      <c r="I21" s="69">
        <f>'Basic T2'!CC21</f>
        <v>1.1141583434063915</v>
      </c>
      <c r="J21" s="69">
        <f>'Basic T2'!CN21</f>
        <v>0.82555354388639202</v>
      </c>
      <c r="K21" s="309">
        <f t="shared" si="12"/>
        <v>6.2957683762853636</v>
      </c>
      <c r="L21" s="97"/>
      <c r="M21" s="97">
        <f t="shared" si="0"/>
        <v>0.17832181832567545</v>
      </c>
      <c r="N21" s="97">
        <f t="shared" si="1"/>
        <v>0.25201348506188337</v>
      </c>
      <c r="O21" s="97">
        <f t="shared" si="2"/>
        <v>0.98764366664643322</v>
      </c>
      <c r="P21" s="97">
        <f t="shared" si="3"/>
        <v>1.688412928666932</v>
      </c>
      <c r="Q21" s="97">
        <f t="shared" si="4"/>
        <v>2.6971891351937396</v>
      </c>
      <c r="R21" s="97">
        <f t="shared" si="5"/>
        <v>1.0333071845035802</v>
      </c>
      <c r="S21" s="97">
        <f t="shared" si="6"/>
        <v>1.5008245426105495</v>
      </c>
      <c r="T21" s="97">
        <f t="shared" si="7"/>
        <v>1.9878884528284364</v>
      </c>
      <c r="U21" s="97">
        <f t="shared" si="8"/>
        <v>4.1496327173236507</v>
      </c>
      <c r="V21" s="97">
        <f t="shared" si="9"/>
        <v>1.4220173187765515</v>
      </c>
      <c r="W21" s="97"/>
      <c r="X21" s="97">
        <f t="shared" si="10"/>
        <v>0.15774175052474698</v>
      </c>
      <c r="Y21" s="97">
        <f t="shared" si="11"/>
        <v>1.5605574462667264</v>
      </c>
      <c r="Z21" s="97">
        <f t="shared" si="11"/>
        <v>12.420581316783093</v>
      </c>
      <c r="AA21" s="97">
        <f t="shared" si="11"/>
        <v>5.8800386047315509</v>
      </c>
      <c r="AB21" s="97">
        <f t="shared" si="11"/>
        <v>9.4207765337774756</v>
      </c>
      <c r="AC21" s="97">
        <f t="shared" si="11"/>
        <v>17.070379540005344</v>
      </c>
      <c r="AD21" s="97">
        <f t="shared" si="11"/>
        <v>22.680152729903742</v>
      </c>
      <c r="AE21" s="97">
        <f t="shared" si="11"/>
        <v>17.696939862069204</v>
      </c>
      <c r="AF21" s="97">
        <f t="shared" si="11"/>
        <v>13.112832215938131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1.1796457232451639E-2</v>
      </c>
      <c r="C22" s="69">
        <f>'Basic T2'!O22</f>
        <v>0.22477395922981386</v>
      </c>
      <c r="D22" s="69">
        <f>'Basic T2'!Z22</f>
        <v>0.66578785497455328</v>
      </c>
      <c r="E22" s="69">
        <f>'Basic T2'!AK22</f>
        <v>0.28425017598014601</v>
      </c>
      <c r="F22" s="69">
        <f>'Basic T2'!AV22</f>
        <v>0.96695545705205432</v>
      </c>
      <c r="G22" s="69">
        <f>'Basic T2'!BG22</f>
        <v>6.3162050406325427</v>
      </c>
      <c r="H22" s="69">
        <f>'Basic T2'!BR22</f>
        <v>3.1967949901346779</v>
      </c>
      <c r="I22" s="69">
        <f>'Basic T2'!CC22</f>
        <v>1.5228110614615069</v>
      </c>
      <c r="J22" s="69">
        <f>'Basic T2'!CN22</f>
        <v>0.65577977385761199</v>
      </c>
      <c r="K22" s="309">
        <f t="shared" si="12"/>
        <v>13.845154770555359</v>
      </c>
      <c r="L22" s="97"/>
      <c r="M22" s="97">
        <f t="shared" si="0"/>
        <v>0.21181693701633922</v>
      </c>
      <c r="N22" s="97">
        <f t="shared" si="1"/>
        <v>0.57655570465032835</v>
      </c>
      <c r="O22" s="97">
        <f t="shared" si="2"/>
        <v>0.8409021977618818</v>
      </c>
      <c r="P22" s="97">
        <f t="shared" si="3"/>
        <v>1.2964342383359382</v>
      </c>
      <c r="Q22" s="97">
        <f t="shared" si="4"/>
        <v>4.3972628459032759</v>
      </c>
      <c r="R22" s="97">
        <f t="shared" si="5"/>
        <v>6.0728667204136721</v>
      </c>
      <c r="S22" s="97">
        <f t="shared" si="6"/>
        <v>3.3600828993383578</v>
      </c>
      <c r="T22" s="97">
        <f t="shared" si="7"/>
        <v>2.7170092499272109</v>
      </c>
      <c r="U22" s="97">
        <f t="shared" si="8"/>
        <v>3.2962673652251118</v>
      </c>
      <c r="V22" s="97">
        <f t="shared" si="9"/>
        <v>3.1271877693327523</v>
      </c>
      <c r="W22" s="97"/>
      <c r="X22" s="97">
        <f t="shared" si="10"/>
        <v>8.5202783413727473E-2</v>
      </c>
      <c r="Y22" s="97">
        <f t="shared" si="11"/>
        <v>1.6234846266062919</v>
      </c>
      <c r="Z22" s="97">
        <f t="shared" si="11"/>
        <v>4.8088148237280199</v>
      </c>
      <c r="AA22" s="97">
        <f t="shared" si="11"/>
        <v>2.0530660775614002</v>
      </c>
      <c r="AB22" s="97">
        <f t="shared" si="11"/>
        <v>6.984071128684592</v>
      </c>
      <c r="AC22" s="97">
        <f t="shared" si="11"/>
        <v>45.620328160327141</v>
      </c>
      <c r="AD22" s="97">
        <f t="shared" si="11"/>
        <v>23.089629860500633</v>
      </c>
      <c r="AE22" s="97">
        <f t="shared" si="11"/>
        <v>10.998873517110013</v>
      </c>
      <c r="AF22" s="97">
        <f t="shared" si="11"/>
        <v>4.7365290220681819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3.1715086627243662E-3</v>
      </c>
      <c r="C23" s="69">
        <f>'Basic T2'!O23</f>
        <v>9.5843623534617881E-2</v>
      </c>
      <c r="D23" s="69">
        <f>'Basic T2'!Z23</f>
        <v>0.38182273231616859</v>
      </c>
      <c r="E23" s="69">
        <f>'Basic T2'!AK23</f>
        <v>0.25850858106258023</v>
      </c>
      <c r="F23" s="69">
        <f>'Basic T2'!AV23</f>
        <v>0.39621101339921394</v>
      </c>
      <c r="G23" s="69">
        <f>'Basic T2'!BG23</f>
        <v>4.9902112934423686</v>
      </c>
      <c r="H23" s="69">
        <f>'Basic T2'!BR23</f>
        <v>4.2128773865496534</v>
      </c>
      <c r="I23" s="69">
        <f>'Basic T2'!CC23</f>
        <v>1.9276042835866027</v>
      </c>
      <c r="J23" s="69">
        <f>'Basic T2'!CN23</f>
        <v>0.92416057877997471</v>
      </c>
      <c r="K23" s="309">
        <f t="shared" si="12"/>
        <v>13.190411001333906</v>
      </c>
      <c r="L23" s="97"/>
      <c r="M23" s="97">
        <f t="shared" si="0"/>
        <v>5.6947542590246515E-2</v>
      </c>
      <c r="N23" s="97">
        <f t="shared" si="1"/>
        <v>0.24584337123654165</v>
      </c>
      <c r="O23" s="97">
        <f t="shared" si="2"/>
        <v>0.4822490713237545</v>
      </c>
      <c r="P23" s="97">
        <f t="shared" si="3"/>
        <v>1.1790296144498387</v>
      </c>
      <c r="Q23" s="97">
        <f t="shared" si="4"/>
        <v>1.8017830662744352</v>
      </c>
      <c r="R23" s="97">
        <f t="shared" si="5"/>
        <v>4.7979582513274011</v>
      </c>
      <c r="S23" s="97">
        <f t="shared" si="6"/>
        <v>4.4280653927571381</v>
      </c>
      <c r="T23" s="97">
        <f t="shared" si="7"/>
        <v>3.4392439096664007</v>
      </c>
      <c r="U23" s="97">
        <f t="shared" si="8"/>
        <v>4.6452795244664165</v>
      </c>
      <c r="V23" s="97">
        <f t="shared" si="9"/>
        <v>2.9793016141334903</v>
      </c>
      <c r="W23" s="97"/>
      <c r="X23" s="97">
        <f t="shared" si="10"/>
        <v>2.4044047318947388E-2</v>
      </c>
      <c r="Y23" s="97">
        <f t="shared" si="11"/>
        <v>0.72661589942061322</v>
      </c>
      <c r="Z23" s="97">
        <f t="shared" si="11"/>
        <v>2.8946992802389251</v>
      </c>
      <c r="AA23" s="97">
        <f t="shared" si="11"/>
        <v>1.9598220331151019</v>
      </c>
      <c r="AB23" s="97">
        <f t="shared" si="11"/>
        <v>3.0037806506495235</v>
      </c>
      <c r="AC23" s="97">
        <f t="shared" si="11"/>
        <v>37.832113744884246</v>
      </c>
      <c r="AD23" s="97">
        <f t="shared" si="11"/>
        <v>31.93893947750087</v>
      </c>
      <c r="AE23" s="97">
        <f t="shared" si="11"/>
        <v>14.613678704868788</v>
      </c>
      <c r="AF23" s="97">
        <f t="shared" si="11"/>
        <v>7.0063061620029661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2.4858596686436432E-2</v>
      </c>
      <c r="C24" s="69">
        <f>'Basic T2'!O24</f>
        <v>0.27265333026395616</v>
      </c>
      <c r="D24" s="69">
        <f>'Basic T2'!Z24</f>
        <v>0.63555490362663647</v>
      </c>
      <c r="E24" s="69">
        <f>'Basic T2'!AK24</f>
        <v>0.2820424833629317</v>
      </c>
      <c r="F24" s="69">
        <f>'Basic T2'!AV24</f>
        <v>0.25167441954396569</v>
      </c>
      <c r="G24" s="69">
        <f>'Basic T2'!BG24</f>
        <v>2.1082043118960589</v>
      </c>
      <c r="H24" s="69">
        <f>'Basic T2'!BR24</f>
        <v>2.6359297392762646</v>
      </c>
      <c r="I24" s="69">
        <f>'Basic T2'!CC24</f>
        <v>2.1033663371263018</v>
      </c>
      <c r="J24" s="69">
        <f>'Basic T2'!CN24</f>
        <v>0.83352688007724207</v>
      </c>
      <c r="K24" s="309">
        <f t="shared" si="12"/>
        <v>9.1478110018597931</v>
      </c>
      <c r="L24" s="97"/>
      <c r="M24" s="97">
        <f t="shared" si="0"/>
        <v>0.44636043728114888</v>
      </c>
      <c r="N24" s="97">
        <f t="shared" si="1"/>
        <v>0.69936852780561354</v>
      </c>
      <c r="O24" s="97">
        <f t="shared" si="2"/>
        <v>0.80271742908017785</v>
      </c>
      <c r="P24" s="97">
        <f t="shared" si="3"/>
        <v>1.2863651916350558</v>
      </c>
      <c r="Q24" s="97">
        <f t="shared" si="4"/>
        <v>1.1444979872173962</v>
      </c>
      <c r="R24" s="97">
        <f t="shared" si="5"/>
        <v>2.02698356421058</v>
      </c>
      <c r="S24" s="97">
        <f t="shared" si="6"/>
        <v>2.7705694197257418</v>
      </c>
      <c r="T24" s="97">
        <f t="shared" si="7"/>
        <v>3.7528396914012943</v>
      </c>
      <c r="U24" s="97">
        <f t="shared" si="8"/>
        <v>4.1897105741371696</v>
      </c>
      <c r="V24" s="97">
        <f t="shared" si="9"/>
        <v>2.0662046149185844</v>
      </c>
      <c r="W24" s="97"/>
      <c r="X24" s="97">
        <f t="shared" si="10"/>
        <v>0.27174366284330276</v>
      </c>
      <c r="Y24" s="97">
        <f t="shared" ref="Y24:AG32" si="13">IF($K24&gt;0,C24/$K24*100,0)</f>
        <v>2.9805308637063495</v>
      </c>
      <c r="Z24" s="97">
        <f t="shared" si="13"/>
        <v>6.9476173425251702</v>
      </c>
      <c r="AA24" s="97">
        <f t="shared" si="13"/>
        <v>3.0831691134151233</v>
      </c>
      <c r="AB24" s="97">
        <f t="shared" si="13"/>
        <v>2.751198286593362</v>
      </c>
      <c r="AC24" s="97">
        <f t="shared" si="13"/>
        <v>23.045997686959765</v>
      </c>
      <c r="AD24" s="97">
        <f t="shared" si="13"/>
        <v>28.814868811132715</v>
      </c>
      <c r="AE24" s="97">
        <f t="shared" si="13"/>
        <v>22.993110993424303</v>
      </c>
      <c r="AF24" s="97">
        <f t="shared" si="13"/>
        <v>9.1117632393999184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1.7716971416305901E-2</v>
      </c>
      <c r="C25" s="69">
        <f>'Basic T2'!O25</f>
        <v>0.96106473747600929</v>
      </c>
      <c r="D25" s="69">
        <f>'Basic T2'!Z25</f>
        <v>3.1971232684355049</v>
      </c>
      <c r="E25" s="69">
        <f>'Basic T2'!AK25</f>
        <v>2.4759826488497172</v>
      </c>
      <c r="F25" s="69">
        <f>'Basic T2'!AV25</f>
        <v>1.4332760481881344</v>
      </c>
      <c r="G25" s="69">
        <f>'Basic T2'!BG25</f>
        <v>12.379423288877311</v>
      </c>
      <c r="H25" s="69">
        <f>'Basic T2'!BR25</f>
        <v>8.6227660118498228</v>
      </c>
      <c r="I25" s="69">
        <f>'Basic T2'!CC25</f>
        <v>1.2287925708419145</v>
      </c>
      <c r="J25" s="69">
        <f>'Basic T2'!CN25</f>
        <v>0.30457147759767556</v>
      </c>
      <c r="K25" s="309">
        <f t="shared" si="12"/>
        <v>30.620717023532393</v>
      </c>
      <c r="L25" s="97"/>
      <c r="M25" s="97">
        <f t="shared" si="0"/>
        <v>0.31812556470634701</v>
      </c>
      <c r="N25" s="97">
        <f t="shared" si="1"/>
        <v>2.4651759431061659</v>
      </c>
      <c r="O25" s="97">
        <f t="shared" si="2"/>
        <v>4.0380249697492934</v>
      </c>
      <c r="P25" s="97">
        <f t="shared" si="3"/>
        <v>11.29268845103085</v>
      </c>
      <c r="Q25" s="97">
        <f t="shared" si="4"/>
        <v>6.5178716027262382</v>
      </c>
      <c r="R25" s="97">
        <f t="shared" si="5"/>
        <v>11.902493225807019</v>
      </c>
      <c r="S25" s="97">
        <f t="shared" si="6"/>
        <v>9.0632050884789415</v>
      </c>
      <c r="T25" s="97">
        <f t="shared" si="7"/>
        <v>2.1924195756859577</v>
      </c>
      <c r="U25" s="97">
        <f t="shared" si="8"/>
        <v>1.5309240418897008</v>
      </c>
      <c r="V25" s="97">
        <f t="shared" si="9"/>
        <v>6.9162630068850222</v>
      </c>
      <c r="W25" s="97"/>
      <c r="X25" s="97">
        <f t="shared" si="10"/>
        <v>5.7859427010445871E-2</v>
      </c>
      <c r="Y25" s="97">
        <f t="shared" si="13"/>
        <v>3.1386095130869056</v>
      </c>
      <c r="Z25" s="97">
        <f t="shared" si="13"/>
        <v>10.441046386923196</v>
      </c>
      <c r="AA25" s="97">
        <f t="shared" si="13"/>
        <v>8.0859721441104551</v>
      </c>
      <c r="AB25" s="97">
        <f t="shared" si="13"/>
        <v>4.6807396674827837</v>
      </c>
      <c r="AC25" s="97">
        <f t="shared" si="13"/>
        <v>40.428260642504135</v>
      </c>
      <c r="AD25" s="97">
        <f t="shared" si="13"/>
        <v>28.159908878760486</v>
      </c>
      <c r="AE25" s="97">
        <f t="shared" si="13"/>
        <v>4.0129451243665279</v>
      </c>
      <c r="AF25" s="97">
        <f t="shared" si="13"/>
        <v>0.99465821575506763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1.4176317466658865E-2</v>
      </c>
      <c r="C26" s="69">
        <f>'Basic T2'!O26</f>
        <v>0.1921648777403599</v>
      </c>
      <c r="D26" s="69">
        <f>'Basic T2'!Z26</f>
        <v>0.8780391273608612</v>
      </c>
      <c r="E26" s="69">
        <f>'Basic T2'!AK26</f>
        <v>0.60225183623547496</v>
      </c>
      <c r="F26" s="69">
        <f>'Basic T2'!AV26</f>
        <v>0.75043832203782679</v>
      </c>
      <c r="G26" s="69">
        <f>'Basic T2'!BG26</f>
        <v>2.8312637174722313</v>
      </c>
      <c r="H26" s="69">
        <f>'Basic T2'!BR26</f>
        <v>3.0781140589807801</v>
      </c>
      <c r="I26" s="69">
        <f>'Basic T2'!CC26</f>
        <v>1.8437045885440129</v>
      </c>
      <c r="J26" s="69">
        <f>'Basic T2'!CN26</f>
        <v>0.56963040769080731</v>
      </c>
      <c r="K26" s="309">
        <f t="shared" si="12"/>
        <v>10.759783253529013</v>
      </c>
      <c r="L26" s="97"/>
      <c r="M26" s="97">
        <f t="shared" si="0"/>
        <v>0.25454965713759864</v>
      </c>
      <c r="N26" s="97">
        <f t="shared" si="1"/>
        <v>0.49291188745471809</v>
      </c>
      <c r="O26" s="97">
        <f t="shared" si="2"/>
        <v>1.1089794240042017</v>
      </c>
      <c r="P26" s="97">
        <f t="shared" si="3"/>
        <v>2.7468053376012445</v>
      </c>
      <c r="Q26" s="97">
        <f t="shared" si="4"/>
        <v>3.4126438064677993</v>
      </c>
      <c r="R26" s="97">
        <f t="shared" si="5"/>
        <v>2.7221863596799749</v>
      </c>
      <c r="S26" s="97">
        <f t="shared" si="6"/>
        <v>3.235339908787386</v>
      </c>
      <c r="T26" s="97">
        <f t="shared" si="7"/>
        <v>3.2895495363683707</v>
      </c>
      <c r="U26" s="97">
        <f t="shared" si="8"/>
        <v>2.8632388462758152</v>
      </c>
      <c r="V26" s="97">
        <f t="shared" si="9"/>
        <v>2.4302987686830759</v>
      </c>
      <c r="W26" s="97"/>
      <c r="X26" s="97">
        <f t="shared" si="10"/>
        <v>0.13175281632192071</v>
      </c>
      <c r="Y26" s="97">
        <f t="shared" si="13"/>
        <v>1.7859549138904196</v>
      </c>
      <c r="Z26" s="97">
        <f t="shared" si="13"/>
        <v>8.1603793187272657</v>
      </c>
      <c r="AA26" s="97">
        <f t="shared" si="13"/>
        <v>5.5972487739281114</v>
      </c>
      <c r="AB26" s="97">
        <f t="shared" si="13"/>
        <v>6.974474339821823</v>
      </c>
      <c r="AC26" s="97">
        <f t="shared" si="13"/>
        <v>26.313389877473863</v>
      </c>
      <c r="AD26" s="97">
        <f t="shared" si="13"/>
        <v>28.607584246376099</v>
      </c>
      <c r="AE26" s="97">
        <f t="shared" si="13"/>
        <v>17.135146174429781</v>
      </c>
      <c r="AF26" s="97">
        <f t="shared" si="13"/>
        <v>5.2940695390307129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7.4633134513449372E-4</v>
      </c>
      <c r="C27" s="69">
        <f>'Basic T2'!O27</f>
        <v>1.5366178235912192E-2</v>
      </c>
      <c r="D27" s="69">
        <f>'Basic T2'!Z27</f>
        <v>7.7232250956249901E-2</v>
      </c>
      <c r="E27" s="69">
        <f>'Basic T2'!AK27</f>
        <v>2.3874896601718671E-2</v>
      </c>
      <c r="F27" s="69">
        <f>'Basic T2'!AV27</f>
        <v>2.0495550335603643E-2</v>
      </c>
      <c r="G27" s="69">
        <f>'Basic T2'!BG27</f>
        <v>9.9306492427705825E-2</v>
      </c>
      <c r="H27" s="69">
        <f>'Basic T2'!BR27</f>
        <v>0.13272749617510868</v>
      </c>
      <c r="I27" s="69">
        <f>'Basic T2'!CC27</f>
        <v>0.10521768004048057</v>
      </c>
      <c r="J27" s="69">
        <f>'Basic T2'!CN27</f>
        <v>3.2961060244476204E-2</v>
      </c>
      <c r="K27" s="309">
        <f t="shared" si="12"/>
        <v>0.5079279363623902</v>
      </c>
      <c r="L27" s="97"/>
      <c r="M27" s="97">
        <f t="shared" si="0"/>
        <v>1.3401109876513162E-2</v>
      </c>
      <c r="N27" s="97">
        <f t="shared" si="1"/>
        <v>3.9414964931639554E-2</v>
      </c>
      <c r="O27" s="97">
        <f t="shared" si="2"/>
        <v>9.7545740857183344E-2</v>
      </c>
      <c r="P27" s="97">
        <f t="shared" si="3"/>
        <v>0.10889081522806283</v>
      </c>
      <c r="Q27" s="97">
        <f t="shared" si="4"/>
        <v>9.3204212603392581E-2</v>
      </c>
      <c r="R27" s="97">
        <f t="shared" si="5"/>
        <v>9.5480607280100507E-2</v>
      </c>
      <c r="S27" s="97">
        <f t="shared" si="6"/>
        <v>0.13950703487282162</v>
      </c>
      <c r="T27" s="97">
        <f t="shared" si="7"/>
        <v>0.18773005867943895</v>
      </c>
      <c r="U27" s="97">
        <f t="shared" si="8"/>
        <v>0.16567828337852392</v>
      </c>
      <c r="V27" s="97">
        <f t="shared" si="9"/>
        <v>0.11472504689315061</v>
      </c>
      <c r="W27" s="97"/>
      <c r="X27" s="97">
        <f t="shared" si="10"/>
        <v>0.14693646316827322</v>
      </c>
      <c r="Y27" s="97">
        <f t="shared" si="13"/>
        <v>3.0252673924493334</v>
      </c>
      <c r="Z27" s="97">
        <f t="shared" si="13"/>
        <v>15.205356001751236</v>
      </c>
      <c r="AA27" s="97">
        <f t="shared" si="13"/>
        <v>4.7004495898970804</v>
      </c>
      <c r="AB27" s="97">
        <f t="shared" si="13"/>
        <v>4.0351295662896423</v>
      </c>
      <c r="AC27" s="97">
        <f t="shared" si="13"/>
        <v>19.551295630420658</v>
      </c>
      <c r="AD27" s="97">
        <f t="shared" si="13"/>
        <v>26.131166780401678</v>
      </c>
      <c r="AE27" s="97">
        <f t="shared" si="13"/>
        <v>20.715080330885986</v>
      </c>
      <c r="AF27" s="97">
        <f t="shared" si="13"/>
        <v>6.4893182447361104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5.8322893005238179E-2</v>
      </c>
      <c r="C28" s="69">
        <f>'Basic T2'!O28</f>
        <v>0.78012440275143358</v>
      </c>
      <c r="D28" s="69">
        <f>'Basic T2'!Z28</f>
        <v>3.2426688375813546</v>
      </c>
      <c r="E28" s="69">
        <f>'Basic T2'!AK28</f>
        <v>1.0848752271467041</v>
      </c>
      <c r="F28" s="69">
        <f>'Basic T2'!AV28</f>
        <v>0.86678979041837245</v>
      </c>
      <c r="G28" s="69">
        <f>'Basic T2'!BG28</f>
        <v>8.7143596852544292</v>
      </c>
      <c r="H28" s="69">
        <f>'Basic T2'!BR28</f>
        <v>8.2419589339046517</v>
      </c>
      <c r="I28" s="69">
        <f>'Basic T2'!CC28</f>
        <v>4.7773056343152174</v>
      </c>
      <c r="J28" s="69">
        <f>'Basic T2'!CN28</f>
        <v>1.8580846081344484</v>
      </c>
      <c r="K28" s="309">
        <f t="shared" si="12"/>
        <v>29.624490012511849</v>
      </c>
      <c r="L28" s="97"/>
      <c r="M28" s="97">
        <f t="shared" si="0"/>
        <v>1.0472446354755072</v>
      </c>
      <c r="N28" s="97">
        <f t="shared" si="1"/>
        <v>2.0010555327870478</v>
      </c>
      <c r="O28" s="97">
        <f t="shared" si="2"/>
        <v>4.0955498538499873</v>
      </c>
      <c r="P28" s="97">
        <f t="shared" si="3"/>
        <v>4.9479983044714206</v>
      </c>
      <c r="Q28" s="97">
        <f t="shared" si="4"/>
        <v>3.9417560683044068</v>
      </c>
      <c r="R28" s="97">
        <f t="shared" si="5"/>
        <v>8.3786299814289027</v>
      </c>
      <c r="S28" s="97">
        <f t="shared" si="6"/>
        <v>8.6629469066126497</v>
      </c>
      <c r="T28" s="97">
        <f t="shared" si="7"/>
        <v>8.5236993128394936</v>
      </c>
      <c r="U28" s="97">
        <f t="shared" si="8"/>
        <v>9.3396348893043566</v>
      </c>
      <c r="V28" s="97">
        <f t="shared" si="9"/>
        <v>6.691246459510058</v>
      </c>
      <c r="W28" s="97"/>
      <c r="X28" s="97">
        <f t="shared" si="10"/>
        <v>0.19687391405085997</v>
      </c>
      <c r="Y28" s="97">
        <f t="shared" si="13"/>
        <v>2.6333766502712774</v>
      </c>
      <c r="Z28" s="97">
        <f t="shared" si="13"/>
        <v>10.945906026439003</v>
      </c>
      <c r="AA28" s="97">
        <f t="shared" si="13"/>
        <v>3.6620891252085994</v>
      </c>
      <c r="AB28" s="97">
        <f t="shared" si="13"/>
        <v>2.9259230793586162</v>
      </c>
      <c r="AC28" s="97">
        <f t="shared" si="13"/>
        <v>29.41606650974898</v>
      </c>
      <c r="AD28" s="97">
        <f t="shared" si="13"/>
        <v>27.821437366259051</v>
      </c>
      <c r="AE28" s="97">
        <f t="shared" si="13"/>
        <v>16.126203800630933</v>
      </c>
      <c r="AF28" s="97">
        <f t="shared" si="13"/>
        <v>6.2721235280326848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2.6282449512725112E-2</v>
      </c>
      <c r="C29" s="69">
        <f>'Basic T2'!O29</f>
        <v>0.27308238667575213</v>
      </c>
      <c r="D29" s="69">
        <f>'Basic T2'!Z29</f>
        <v>1.2535302881073647</v>
      </c>
      <c r="E29" s="69">
        <f>'Basic T2'!AK29</f>
        <v>0.37506931172702013</v>
      </c>
      <c r="F29" s="69">
        <f>'Basic T2'!AV29</f>
        <v>0.49760038304347209</v>
      </c>
      <c r="G29" s="69">
        <f>'Basic T2'!BG29</f>
        <v>2.3638275853022495</v>
      </c>
      <c r="H29" s="69">
        <f>'Basic T2'!BR29</f>
        <v>2.200333844845503</v>
      </c>
      <c r="I29" s="69">
        <f>'Basic T2'!CC29</f>
        <v>1.0204936772342699</v>
      </c>
      <c r="J29" s="69">
        <f>'Basic T2'!CN29</f>
        <v>0.33105586923685182</v>
      </c>
      <c r="K29" s="309">
        <f t="shared" si="12"/>
        <v>8.3412757956852097</v>
      </c>
      <c r="L29" s="97"/>
      <c r="M29" s="97">
        <f t="shared" si="0"/>
        <v>0.47192710856927467</v>
      </c>
      <c r="N29" s="97">
        <f t="shared" si="1"/>
        <v>0.70046907754316057</v>
      </c>
      <c r="O29" s="97">
        <f t="shared" si="2"/>
        <v>1.5832316050145672</v>
      </c>
      <c r="P29" s="97">
        <f t="shared" si="3"/>
        <v>1.7106504711749664</v>
      </c>
      <c r="Q29" s="97">
        <f t="shared" si="4"/>
        <v>2.262854674955836</v>
      </c>
      <c r="R29" s="97">
        <f t="shared" si="5"/>
        <v>2.272758687096109</v>
      </c>
      <c r="S29" s="97">
        <f t="shared" si="6"/>
        <v>2.3127238836761692</v>
      </c>
      <c r="T29" s="97">
        <f t="shared" si="7"/>
        <v>1.8207713554934879</v>
      </c>
      <c r="U29" s="97">
        <f t="shared" si="8"/>
        <v>1.664047446008311</v>
      </c>
      <c r="V29" s="97">
        <f t="shared" si="9"/>
        <v>1.8840335179475785</v>
      </c>
      <c r="W29" s="97"/>
      <c r="X29" s="97">
        <f>IF($K29&gt;0,B29/$K29*100,0)</f>
        <v>0.31508908417008036</v>
      </c>
      <c r="Y29" s="97">
        <f t="shared" si="13"/>
        <v>3.2738683309933556</v>
      </c>
      <c r="Z29" s="97">
        <f t="shared" si="13"/>
        <v>15.028040299971776</v>
      </c>
      <c r="AA29" s="97">
        <f t="shared" si="13"/>
        <v>4.4965461029479048</v>
      </c>
      <c r="AB29" s="97">
        <f t="shared" si="13"/>
        <v>5.9655188874209353</v>
      </c>
      <c r="AC29" s="97">
        <f t="shared" si="13"/>
        <v>28.338921325740294</v>
      </c>
      <c r="AD29" s="97">
        <f t="shared" si="13"/>
        <v>26.378864561506234</v>
      </c>
      <c r="AE29" s="97">
        <f t="shared" si="13"/>
        <v>12.234263705345322</v>
      </c>
      <c r="AF29" s="97">
        <f t="shared" si="13"/>
        <v>3.968887701904078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2.2422227590917502E-2</v>
      </c>
      <c r="C30" s="69">
        <f>'Basic T2'!O30</f>
        <v>0.23007659414458767</v>
      </c>
      <c r="D30" s="69">
        <f>'Basic T2'!Z30</f>
        <v>0.49291278667476962</v>
      </c>
      <c r="E30" s="69">
        <f>'Basic T2'!AK30</f>
        <v>0.2327804406659644</v>
      </c>
      <c r="F30" s="69">
        <f>'Basic T2'!AV30</f>
        <v>0.45635915624926987</v>
      </c>
      <c r="G30" s="69">
        <f>'Basic T2'!BG30</f>
        <v>3.6155430381329006</v>
      </c>
      <c r="H30" s="69">
        <f>'Basic T2'!BR30</f>
        <v>4.7277932112720338</v>
      </c>
      <c r="I30" s="69">
        <f>'Basic T2'!CC30</f>
        <v>3.4228393465805844</v>
      </c>
      <c r="J30" s="69">
        <f>'Basic T2'!CN30</f>
        <v>1.5241237249445878</v>
      </c>
      <c r="K30" s="309">
        <f t="shared" si="12"/>
        <v>14.724850526255615</v>
      </c>
      <c r="L30" s="97"/>
      <c r="M30" s="97">
        <f t="shared" si="0"/>
        <v>0.40261304523920477</v>
      </c>
      <c r="N30" s="97">
        <f t="shared" si="1"/>
        <v>0.59015721089360729</v>
      </c>
      <c r="O30" s="97">
        <f t="shared" si="2"/>
        <v>0.6225578350863572</v>
      </c>
      <c r="P30" s="97">
        <f t="shared" si="3"/>
        <v>1.0616863551752465</v>
      </c>
      <c r="Q30" s="97">
        <f t="shared" si="4"/>
        <v>2.075308792693078</v>
      </c>
      <c r="R30" s="97">
        <f t="shared" si="5"/>
        <v>3.4762505098000678</v>
      </c>
      <c r="S30" s="97">
        <f t="shared" si="6"/>
        <v>4.9692824124871038</v>
      </c>
      <c r="T30" s="97">
        <f t="shared" si="7"/>
        <v>6.1070518864952028</v>
      </c>
      <c r="U30" s="97">
        <f t="shared" si="8"/>
        <v>7.6609854334894649</v>
      </c>
      <c r="V30" s="97">
        <f t="shared" si="9"/>
        <v>3.3258835480040245</v>
      </c>
      <c r="W30" s="97"/>
      <c r="X30" s="97">
        <f t="shared" si="10"/>
        <v>0.15227473821168394</v>
      </c>
      <c r="Y30" s="97">
        <f t="shared" si="13"/>
        <v>1.5625054647199457</v>
      </c>
      <c r="Z30" s="97">
        <f t="shared" si="13"/>
        <v>3.3474892379781087</v>
      </c>
      <c r="AA30" s="97">
        <f t="shared" si="13"/>
        <v>1.5808679364921074</v>
      </c>
      <c r="AB30" s="97">
        <f t="shared" si="13"/>
        <v>3.0992447457143562</v>
      </c>
      <c r="AC30" s="97">
        <f t="shared" si="13"/>
        <v>24.554022003049138</v>
      </c>
      <c r="AD30" s="97">
        <f t="shared" si="13"/>
        <v>32.107580330557454</v>
      </c>
      <c r="AE30" s="97">
        <f t="shared" si="13"/>
        <v>23.245324904842878</v>
      </c>
      <c r="AF30" s="97">
        <f t="shared" si="13"/>
        <v>10.350690638434328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2.6203872755733448E-2</v>
      </c>
      <c r="C31" s="69">
        <f>'Basic T2'!O31</f>
        <v>0.18806196614969165</v>
      </c>
      <c r="D31" s="69">
        <f>'Basic T2'!Z31</f>
        <v>0.75366207227082627</v>
      </c>
      <c r="E31" s="69">
        <f>'Basic T2'!AK31</f>
        <v>0.29941442250940048</v>
      </c>
      <c r="F31" s="69">
        <f>'Basic T2'!AV31</f>
        <v>0.50049995857539176</v>
      </c>
      <c r="G31" s="69">
        <f>'Basic T2'!BG31</f>
        <v>3.2718947744058648</v>
      </c>
      <c r="H31" s="69">
        <f>'Basic T2'!BR31</f>
        <v>4.2013722455836575</v>
      </c>
      <c r="I31" s="69">
        <f>'Basic T2'!CC31</f>
        <v>3.7947969782166728</v>
      </c>
      <c r="J31" s="69">
        <f>'Basic T2'!CN31</f>
        <v>1.7886837980681514</v>
      </c>
      <c r="K31" s="309">
        <f t="shared" si="12"/>
        <v>14.824590088535389</v>
      </c>
      <c r="L31" s="97"/>
      <c r="M31" s="97">
        <f t="shared" si="0"/>
        <v>0.47051618597966327</v>
      </c>
      <c r="N31" s="97">
        <f t="shared" si="1"/>
        <v>0.48238772757702891</v>
      </c>
      <c r="O31" s="97">
        <f t="shared" si="2"/>
        <v>0.95188893610342973</v>
      </c>
      <c r="P31" s="97">
        <f t="shared" si="3"/>
        <v>1.3655967228666974</v>
      </c>
      <c r="Q31" s="97">
        <f t="shared" si="4"/>
        <v>2.2760405933581915</v>
      </c>
      <c r="R31" s="97">
        <f t="shared" si="5"/>
        <v>3.1458416502252908</v>
      </c>
      <c r="S31" s="97">
        <f t="shared" si="6"/>
        <v>4.4159725849500626</v>
      </c>
      <c r="T31" s="97">
        <f t="shared" si="7"/>
        <v>6.7707010753619707</v>
      </c>
      <c r="U31" s="97">
        <f t="shared" si="8"/>
        <v>8.9907927406726227</v>
      </c>
      <c r="V31" s="97">
        <f t="shared" si="9"/>
        <v>3.3484115980293843</v>
      </c>
      <c r="W31" s="97"/>
      <c r="X31" s="97">
        <f t="shared" si="10"/>
        <v>0.17675950970137269</v>
      </c>
      <c r="Y31" s="97">
        <f t="shared" si="13"/>
        <v>1.2685812223241812</v>
      </c>
      <c r="Z31" s="97">
        <f t="shared" si="13"/>
        <v>5.0838644965547584</v>
      </c>
      <c r="AA31" s="97">
        <f t="shared" si="13"/>
        <v>2.0197146816285523</v>
      </c>
      <c r="AB31" s="97">
        <f t="shared" si="13"/>
        <v>3.3761470339908679</v>
      </c>
      <c r="AC31" s="97">
        <f t="shared" si="13"/>
        <v>22.07072677804554</v>
      </c>
      <c r="AD31" s="97">
        <f t="shared" si="13"/>
        <v>28.340562676554491</v>
      </c>
      <c r="AE31" s="97">
        <f t="shared" si="13"/>
        <v>25.597989256724084</v>
      </c>
      <c r="AF31" s="97">
        <f t="shared" si="13"/>
        <v>12.065654344476153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3.0673782338401935E-4</v>
      </c>
      <c r="C32" s="69">
        <f>'Basic T2'!O32</f>
        <v>7.2756919451236635E-2</v>
      </c>
      <c r="D32" s="69">
        <f>'Basic T2'!Z32</f>
        <v>0.32196607916711301</v>
      </c>
      <c r="E32" s="69">
        <f>'Basic T2'!AK32</f>
        <v>0.18516107141935481</v>
      </c>
      <c r="F32" s="69">
        <f>'Basic T2'!AV32</f>
        <v>0.23974907912761653</v>
      </c>
      <c r="G32" s="69">
        <f>'Basic T2'!BG32</f>
        <v>1.4010767232745569</v>
      </c>
      <c r="H32" s="69">
        <f>'Basic T2'!BR32</f>
        <v>2.0768686821906712</v>
      </c>
      <c r="I32" s="69">
        <f>'Basic T2'!CC32</f>
        <v>2.4444946897507505</v>
      </c>
      <c r="J32" s="69">
        <f>'Basic T2'!CN32</f>
        <v>1.0920382276615319</v>
      </c>
      <c r="K32" s="309">
        <f t="shared" si="12"/>
        <v>7.8344182098662154</v>
      </c>
      <c r="L32" s="97"/>
      <c r="M32" s="97">
        <f t="shared" si="0"/>
        <v>5.5077778807628265E-3</v>
      </c>
      <c r="N32" s="97">
        <f t="shared" si="1"/>
        <v>0.18662489687920622</v>
      </c>
      <c r="O32" s="97">
        <f t="shared" si="2"/>
        <v>0.40664902724419516</v>
      </c>
      <c r="P32" s="97">
        <f t="shared" si="3"/>
        <v>0.84449957424752553</v>
      </c>
      <c r="Q32" s="97">
        <f t="shared" si="4"/>
        <v>1.0902670958613141</v>
      </c>
      <c r="R32" s="97">
        <f t="shared" si="5"/>
        <v>1.3470987959992184</v>
      </c>
      <c r="S32" s="97">
        <f t="shared" si="6"/>
        <v>2.1829522896325204</v>
      </c>
      <c r="T32" s="97">
        <f t="shared" si="7"/>
        <v>4.3614830831845941</v>
      </c>
      <c r="U32" s="97">
        <f t="shared" si="8"/>
        <v>5.4891140515726899</v>
      </c>
      <c r="V32" s="97">
        <f t="shared" si="9"/>
        <v>1.7695502297912336</v>
      </c>
      <c r="W32" s="97"/>
      <c r="X32" s="97">
        <f t="shared" si="10"/>
        <v>3.9152597572303634E-3</v>
      </c>
      <c r="Y32" s="97">
        <f t="shared" si="13"/>
        <v>0.92868311982133855</v>
      </c>
      <c r="Z32" s="97">
        <f t="shared" si="13"/>
        <v>4.1096361024185235</v>
      </c>
      <c r="AA32" s="97">
        <f t="shared" si="13"/>
        <v>2.363431035455493</v>
      </c>
      <c r="AB32" s="97">
        <f t="shared" si="13"/>
        <v>3.0602027196568389</v>
      </c>
      <c r="AC32" s="97">
        <f t="shared" si="13"/>
        <v>17.883609040810732</v>
      </c>
      <c r="AD32" s="97">
        <f t="shared" si="13"/>
        <v>26.50954578318505</v>
      </c>
      <c r="AE32" s="97">
        <f t="shared" si="13"/>
        <v>31.201993872018402</v>
      </c>
      <c r="AF32" s="97">
        <f t="shared" si="13"/>
        <v>13.938983066876387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2.4375166723250439E-2</v>
      </c>
      <c r="C33" s="69">
        <f>'Basic T2'!O33</f>
        <v>0.74447876596585205</v>
      </c>
      <c r="D33" s="69">
        <f>'Basic T2'!Z33</f>
        <v>3.1294989019783479</v>
      </c>
      <c r="E33" s="69">
        <f>'Basic T2'!AK33</f>
        <v>1.4491625801327603</v>
      </c>
      <c r="F33" s="69">
        <f>'Basic T2'!AV33</f>
        <v>1.3785944435130839</v>
      </c>
      <c r="G33" s="69">
        <f>'Basic T2'!BG33</f>
        <v>8.5712217608334313</v>
      </c>
      <c r="H33" s="69">
        <f>'Basic T2'!BR33</f>
        <v>12.894505143144031</v>
      </c>
      <c r="I33" s="69">
        <f>'Basic T2'!CC33</f>
        <v>10.09449184508699</v>
      </c>
      <c r="J33" s="69">
        <f>'Basic T2'!CN33</f>
        <v>4.1346410108353897</v>
      </c>
      <c r="K33" s="309">
        <f t="shared" ref="K33" si="14">SUM(B33:J33)</f>
        <v>42.420969618213135</v>
      </c>
      <c r="L33" s="97"/>
      <c r="M33" s="97">
        <f t="shared" si="0"/>
        <v>0.43767997906846756</v>
      </c>
      <c r="N33" s="97">
        <f t="shared" si="1"/>
        <v>1.90962280941891</v>
      </c>
      <c r="O33" s="97">
        <f t="shared" si="2"/>
        <v>3.9526141621606627</v>
      </c>
      <c r="P33" s="97">
        <f t="shared" si="3"/>
        <v>6.6094734306535052</v>
      </c>
      <c r="Q33" s="97">
        <f t="shared" si="4"/>
        <v>6.2692051446817025</v>
      </c>
      <c r="R33" s="97">
        <f t="shared" si="5"/>
        <v>8.2410065933258618</v>
      </c>
      <c r="S33" s="97">
        <f t="shared" si="6"/>
        <v>13.553138803274791</v>
      </c>
      <c r="T33" s="97">
        <f t="shared" si="7"/>
        <v>18.010657008291922</v>
      </c>
      <c r="U33" s="97">
        <f t="shared" si="8"/>
        <v>20.78271208452561</v>
      </c>
      <c r="V33" s="97">
        <f t="shared" si="9"/>
        <v>9.5815712826438268</v>
      </c>
      <c r="W33" s="97"/>
      <c r="X33" s="97">
        <f t="shared" ref="X33" si="15">IF($K33&gt;0,B33/$K33*100,0)</f>
        <v>5.7460182882724913E-2</v>
      </c>
      <c r="Y33" s="97">
        <f t="shared" ref="Y33" si="16">IF($K33&gt;0,C33/$K33*100,0)</f>
        <v>1.7549781927809009</v>
      </c>
      <c r="Z33" s="97">
        <f t="shared" ref="Z33" si="17">IF($K33&gt;0,D33/$K33*100,0)</f>
        <v>7.3772450986945861</v>
      </c>
      <c r="AA33" s="97">
        <f t="shared" ref="AA33" si="18">IF($K33&gt;0,E33/$K33*100,0)</f>
        <v>3.41614676226206</v>
      </c>
      <c r="AB33" s="97">
        <f t="shared" ref="AB33" si="19">IF($K33&gt;0,F33/$K33*100,0)</f>
        <v>3.249794749908768</v>
      </c>
      <c r="AC33" s="97">
        <f t="shared" ref="AC33" si="20">IF($K33&gt;0,G33/$K33*100,0)</f>
        <v>20.205152871266382</v>
      </c>
      <c r="AD33" s="97">
        <f t="shared" ref="AD33" si="21">IF($K33&gt;0,H33/$K33*100,0)</f>
        <v>30.396535626587536</v>
      </c>
      <c r="AE33" s="97">
        <f t="shared" ref="AE33" si="22">IF($K33&gt;0,I33/$K33*100,0)</f>
        <v>23.795995084357983</v>
      </c>
      <c r="AF33" s="97">
        <f>IF($K33&gt;0,J33/$K33*100,0)</f>
        <v>9.7466914312590625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5.5691756280762759</v>
      </c>
      <c r="C35" s="310">
        <f t="shared" ref="C35:K35" si="24">SUM(C8:C33)</f>
        <v>38.985644824403501</v>
      </c>
      <c r="D35" s="310">
        <f t="shared" si="24"/>
        <v>79.175420964125522</v>
      </c>
      <c r="E35" s="310">
        <f t="shared" si="24"/>
        <v>21.925537568723925</v>
      </c>
      <c r="F35" s="310">
        <f t="shared" si="24"/>
        <v>21.989939899838408</v>
      </c>
      <c r="G35" s="310">
        <f t="shared" si="24"/>
        <v>104.00697613535465</v>
      </c>
      <c r="H35" s="310">
        <f t="shared" si="24"/>
        <v>95.140360696581823</v>
      </c>
      <c r="I35" s="310">
        <f t="shared" si="24"/>
        <v>56.047327093284764</v>
      </c>
      <c r="J35" s="310">
        <f t="shared" si="24"/>
        <v>19.894617189610976</v>
      </c>
      <c r="K35" s="310">
        <f t="shared" si="24"/>
        <v>442.7349999999999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1.2579027246719319</v>
      </c>
      <c r="Y35" s="98">
        <f t="shared" ref="Y35:AG35" si="26">IF($K35&gt;0,C35/$K35*100,0)</f>
        <v>8.8056387736238406</v>
      </c>
      <c r="Z35" s="98">
        <f t="shared" si="26"/>
        <v>17.883253179469783</v>
      </c>
      <c r="AA35" s="98">
        <f t="shared" si="26"/>
        <v>4.9522937126551838</v>
      </c>
      <c r="AB35" s="98">
        <f t="shared" si="26"/>
        <v>4.9668401865310878</v>
      </c>
      <c r="AC35" s="98">
        <f t="shared" si="26"/>
        <v>23.49192544871191</v>
      </c>
      <c r="AD35" s="98">
        <f t="shared" si="26"/>
        <v>21.489234123478344</v>
      </c>
      <c r="AE35" s="98">
        <f t="shared" si="26"/>
        <v>12.659339580851928</v>
      </c>
      <c r="AF35" s="98">
        <f t="shared" si="26"/>
        <v>4.4935722700059815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automation\Data\Results\Workbooks\LSIPs\YY_LSIP\[YY_LSIP_MainTables.Main.xlsm]Manager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automation\Data\Results\Workbooks\LSIPs\YY_LSIP\[YY_LSIP_MainTables.Main.xlsm]Manager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automation\Data\Results\Workbooks\LSIPs\YY_LSIP\[YY_LSIP_MainTables.Main.xlsm]Manager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automation\Data\Results\Workbooks\LSIPs\YY_LSIP\[YY_LSIP_MainTables.Main.xlsm]Manager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automation\Data\Results\Workbooks\LSIPs\YY_LSIP\[YY_LSIP_MainTables.Main.xlsm]Manager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automation\Data\Results\Workbooks\LSIPs\YY_LSIP\[YY_LSIP_MainTables.Main.xlsm]Manager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automation\Data\Results\Workbooks\LSIPs\YY_LSIP\[YY_LSIP_MainTables.Main.xlsm]Manager</v>
      </c>
      <c r="Y79" s="91" t="str">
        <f ca="1">CELL("filename")</f>
        <v>M:\IE\Projects\Nuffield via NFER AI and automation\Data\Results\Workbooks\LSIPs\YY_LSIP\[YY_LSIP_MainTables.Main.xlsm]Manager</v>
      </c>
      <c r="AW79" s="91" t="str">
        <f ca="1">CELL("filename")</f>
        <v>M:\IE\Projects\Nuffield via NFER AI and automation\Data\Results\Workbooks\LSIPs\YY_LSIP\[YY_LSIP_MainTables.Main.xlsm]Manager</v>
      </c>
      <c r="BU79" s="91" t="str">
        <f ca="1">CELL("filename")</f>
        <v>M:\IE\Projects\Nuffield via NFER AI and automation\Data\Results\Workbooks\LSIPs\YY_LSIP\[YY_LSIP_MainTables.Main.xlsm]Manager</v>
      </c>
      <c r="CS79" s="91" t="str">
        <f ca="1">CELL("filename")</f>
        <v>M:\IE\Projects\Nuffield via NFER AI and automation\Data\Results\Workbooks\LSIPs\YY_LSIP\[YY_LSIP_MainTables.Main.xlsm]Manager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automation\Data\Results\Workbooks\LSIPs\YY_LSIP\[YY_LSIP_MainTables.Main.xlsm]Manager</v>
      </c>
      <c r="Y96" s="91" t="str">
        <f ca="1">CELL("filename")</f>
        <v>M:\IE\Projects\Nuffield via NFER AI and automation\Data\Results\Workbooks\LSIPs\YY_LSIP\[YY_LSIP_MainTables.Main.xlsm]Manager</v>
      </c>
      <c r="AW96" s="91" t="str">
        <f ca="1">CELL("filename")</f>
        <v>M:\IE\Projects\Nuffield via NFER AI and automation\Data\Results\Workbooks\LSIPs\YY_LSIP\[YY_LSIP_MainTables.Main.xlsm]Manager</v>
      </c>
      <c r="BU96" s="91" t="str">
        <f ca="1">CELL("filename")</f>
        <v>M:\IE\Projects\Nuffield via NFER AI and automation\Data\Results\Workbooks\LSIPs\YY_LSIP\[YY_LSIP_MainTables.Main.xlsm]Manager</v>
      </c>
      <c r="CS96" s="91" t="str">
        <f ca="1">CELL("filename")</f>
        <v>M:\IE\Projects\Nuffield via NFER AI and automation\Data\Results\Workbooks\LSIPs\YY_LSIP\[YY_LSIP_MainTables.Main.xlsm]Manager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666D0F-2B6B-4616-B96D-18B610326C6A}"/>
</file>

<file path=customXml/itemProps2.xml><?xml version="1.0" encoding="utf-8"?>
<ds:datastoreItem xmlns:ds="http://schemas.openxmlformats.org/officeDocument/2006/customXml" ds:itemID="{2DADFF86-3F05-48A8-B263-C65437B113A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2024-02-29T16:19:04Z</dcterms:modified>
</cp:coreProperties>
</file>