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thomas_morley_education_gov_uk/Documents/Documents/Projects/spreadsheet-standards/"/>
    </mc:Choice>
  </mc:AlternateContent>
  <xr:revisionPtr revIDLastSave="259" documentId="13_ncr:1_{BF094960-DE70-4856-8D8C-047FBE858E03}" xr6:coauthVersionLast="47" xr6:coauthVersionMax="47" xr10:uidLastSave="{A8099AE0-6099-423F-A58D-61C5E6F0D01C}"/>
  <bookViews>
    <workbookView xWindow="8610" yWindow="1193" windowWidth="12428" windowHeight="11077" activeTab="2" xr2:uid="{2B0BD346-E812-4920-9406-2244F44DCDD5}"/>
  </bookViews>
  <sheets>
    <sheet name="Version Control" sheetId="1" r:id="rId1"/>
    <sheet name="Contents" sheetId="2" r:id="rId2"/>
    <sheet name="Checks" sheetId="5" r:id="rId3"/>
    <sheet name="Results" sheetId="3" r:id="rId4"/>
    <sheet name="School_Data" sheetId="6" r:id="rId5"/>
    <sheet name="Assumptions" sheetId="7" r:id="rId6"/>
    <sheet name="LA_Data" sheetId="8" r:id="rId7"/>
    <sheet name="Data_cleaning" sheetId="9" r:id="rId8"/>
    <sheet name="FSM_Calculation" sheetId="10" r:id="rId9"/>
    <sheet name="Scenario Summary" sheetId="4" r:id="rId10"/>
    <sheet name="Sheet11" sheetId="11" r:id="rId11"/>
  </sheets>
  <definedNames>
    <definedName name="E_Prob_30yr">Assumptions!$D$7</definedName>
    <definedName name="FLOOD_RISK_SENS">Assumptions!$D$94</definedName>
    <definedName name="LIFETIME">Assumptions!#REF!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2" i="5"/>
  <c r="C8" i="8"/>
  <c r="C9" i="9"/>
  <c r="C11" i="9" s="1"/>
  <c r="C6" i="9"/>
  <c r="C4" i="9"/>
  <c r="E4" i="10"/>
  <c r="E5" i="10"/>
  <c r="E6" i="10"/>
  <c r="E7" i="10"/>
  <c r="E8" i="10"/>
  <c r="E9" i="10"/>
  <c r="E10" i="10"/>
  <c r="E3" i="10"/>
  <c r="F14" i="6"/>
  <c r="F5" i="6"/>
  <c r="F6" i="6"/>
  <c r="F7" i="6"/>
  <c r="F8" i="6"/>
  <c r="F9" i="6"/>
  <c r="F10" i="6"/>
  <c r="F4" i="6"/>
  <c r="F3" i="6"/>
  <c r="D14" i="6"/>
</calcChain>
</file>

<file path=xl/sharedStrings.xml><?xml version="1.0" encoding="utf-8"?>
<sst xmlns="http://schemas.openxmlformats.org/spreadsheetml/2006/main" count="136" uniqueCount="108">
  <si>
    <t>Model:</t>
  </si>
  <si>
    <t>Example_of_Model</t>
  </si>
  <si>
    <t>Purpose of Model:</t>
  </si>
  <si>
    <t>To give readers of the Spreadsheet Standards guidance an example of a control sheet</t>
  </si>
  <si>
    <t>John Doe</t>
  </si>
  <si>
    <t>Date of creation:</t>
  </si>
  <si>
    <t>Lead Analyst:</t>
  </si>
  <si>
    <t>Contents</t>
  </si>
  <si>
    <t>Version Control</t>
  </si>
  <si>
    <t>Checks</t>
  </si>
  <si>
    <t>School_Data</t>
  </si>
  <si>
    <t>Assumptions</t>
  </si>
  <si>
    <t>LA_Data</t>
  </si>
  <si>
    <t>Data_cleaning</t>
  </si>
  <si>
    <t>FSM_calculation</t>
  </si>
  <si>
    <t>Results</t>
  </si>
  <si>
    <t>Scenario summary</t>
  </si>
  <si>
    <t>List of version and details of QA</t>
  </si>
  <si>
    <t>Details of model contents</t>
  </si>
  <si>
    <t>Auto-checks on outputs</t>
  </si>
  <si>
    <t>Data from GIAS on schools in England</t>
  </si>
  <si>
    <t>List of assumptions</t>
  </si>
  <si>
    <t>Data on local authorities in England</t>
  </si>
  <si>
    <t>Cleaning data and removing anomalies</t>
  </si>
  <si>
    <t>Calculation of how many children are eligible for free school meals</t>
  </si>
  <si>
    <t>Results of calculation, sorting by LA</t>
  </si>
  <si>
    <t>Summary of different scenarios, based on different assumptions</t>
  </si>
  <si>
    <t>Quality Assurance</t>
  </si>
  <si>
    <r>
      <t xml:space="preserve">QA log </t>
    </r>
    <r>
      <rPr>
        <u/>
        <sz val="11"/>
        <color rgb="FF0070C0"/>
        <rFont val="Calibri"/>
        <family val="2"/>
        <scheme val="minor"/>
      </rPr>
      <t>here</t>
    </r>
  </si>
  <si>
    <t>Version control tab</t>
  </si>
  <si>
    <t>Auto-checks conducted in Checks tab</t>
  </si>
  <si>
    <t>Colour coding</t>
  </si>
  <si>
    <t>Control sheets</t>
  </si>
  <si>
    <t>Foundation sheets</t>
  </si>
  <si>
    <t>Workings sheets</t>
  </si>
  <si>
    <t>Presentation sheets</t>
  </si>
  <si>
    <t>General Assumptions</t>
  </si>
  <si>
    <t>Source</t>
  </si>
  <si>
    <t>Discount Rate</t>
  </si>
  <si>
    <t>Based on the cost of measures and the amount of funding sought</t>
  </si>
  <si>
    <t>30 year Exceedance probability</t>
  </si>
  <si>
    <t>Using the Binomial method</t>
  </si>
  <si>
    <t>"</t>
  </si>
  <si>
    <t>Average Number on Primary roll</t>
  </si>
  <si>
    <t>Gov Pubs</t>
  </si>
  <si>
    <t>Average Number on Secondary roll</t>
  </si>
  <si>
    <t>Green Book</t>
  </si>
  <si>
    <t>Number of Primary schools benefitting</t>
  </si>
  <si>
    <t>Number of Secondary schools benefitting</t>
  </si>
  <si>
    <t>100 year Exceedance probability</t>
  </si>
  <si>
    <t>1000 year Exceedance probability</t>
  </si>
  <si>
    <t>Version</t>
  </si>
  <si>
    <t>Date</t>
  </si>
  <si>
    <t>User</t>
  </si>
  <si>
    <t>Comments</t>
  </si>
  <si>
    <t>Date checked</t>
  </si>
  <si>
    <t>0.03.1</t>
  </si>
  <si>
    <t>Sensitivities re-ran and updated</t>
  </si>
  <si>
    <t>JD</t>
  </si>
  <si>
    <t>JS</t>
  </si>
  <si>
    <t>Initial model created. Temporary methodology using cost-benefit ratios.</t>
  </si>
  <si>
    <t>Model revised. New data obtained allowing updated methodology to be applied. Added in new tab for data cleaning.</t>
  </si>
  <si>
    <t>Now includes savings that may be generated (see FSM_Calculation tab)</t>
  </si>
  <si>
    <t>Altered assumptions and ran different scenarios (see Scenario summary)</t>
  </si>
  <si>
    <t>Updates to bring modelling in line with 5 year projections. Mainly involves updating assumptions. Ad hoc methodology extended from 3 to 5 years.</t>
  </si>
  <si>
    <t>Updated with new data from ESFA, Results tab updated</t>
  </si>
  <si>
    <t>QA checks performed on new data</t>
  </si>
  <si>
    <t>QA checks: issues with LA breakdown resulting in errors</t>
  </si>
  <si>
    <t>QA checks: Errors in time extension resulting in over-estimation</t>
  </si>
  <si>
    <t>LM</t>
  </si>
  <si>
    <t>Full QA carried out and QA log completed</t>
  </si>
  <si>
    <t>Description</t>
  </si>
  <si>
    <t>Category</t>
  </si>
  <si>
    <t>Amount (£)</t>
  </si>
  <si>
    <t>% of total</t>
  </si>
  <si>
    <t>Hungry Horse Café</t>
  </si>
  <si>
    <t>FOOD</t>
  </si>
  <si>
    <t>HOME</t>
  </si>
  <si>
    <t>Café Mario</t>
  </si>
  <si>
    <t>Gas</t>
  </si>
  <si>
    <t>BILLS</t>
  </si>
  <si>
    <t>Electric</t>
  </si>
  <si>
    <t>Amazon</t>
  </si>
  <si>
    <t>ENTERTAINMENT</t>
  </si>
  <si>
    <t>Joy Indian</t>
  </si>
  <si>
    <t>Indoors Style</t>
  </si>
  <si>
    <t>Living Store</t>
  </si>
  <si>
    <t>Total</t>
  </si>
  <si>
    <t>Payment One (£)</t>
  </si>
  <si>
    <t>Payment Two (£)</t>
  </si>
  <si>
    <t>Total Payment (£)</t>
  </si>
  <si>
    <t>Vehicle ID</t>
  </si>
  <si>
    <t>Number of apples</t>
  </si>
  <si>
    <t>Percentage of rotten apples</t>
  </si>
  <si>
    <t>Number of good apples</t>
  </si>
  <si>
    <t>Number of apples per basket</t>
  </si>
  <si>
    <t>Number of baskets needed</t>
  </si>
  <si>
    <t>Percentage of sold baskets</t>
  </si>
  <si>
    <t>Price per basket</t>
  </si>
  <si>
    <t>No. of sold baskets</t>
  </si>
  <si>
    <t>Earnings</t>
  </si>
  <si>
    <t>Earnings from fresh apples</t>
  </si>
  <si>
    <t>Company</t>
  </si>
  <si>
    <t>Company 1</t>
  </si>
  <si>
    <t>Company 2</t>
  </si>
  <si>
    <t>Company 3</t>
  </si>
  <si>
    <t>Company 4</t>
  </si>
  <si>
    <t>Max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</si>
</sst>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14" fontId="0" fillId="0" borderId="6" xfId="0" applyNumberFormat="1" applyBorder="1"/>
    <xf numFmtId="0" fontId="0" fillId="0" borderId="6" xfId="0" applyBorder="1" applyAlignment="1">
      <alignment wrapText="1"/>
    </xf>
    <xf numFmtId="0" fontId="1" fillId="0" borderId="7" xfId="0" applyFont="1" applyBorder="1"/>
    <xf numFmtId="0" fontId="1" fillId="0" borderId="8" xfId="0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1" fillId="0" borderId="1" xfId="0" applyFont="1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" xfId="0" applyBorder="1"/>
    <xf numFmtId="0" fontId="0" fillId="2" borderId="7" xfId="0" applyFill="1" applyBorder="1"/>
    <xf numFmtId="0" fontId="0" fillId="2" borderId="3" xfId="0" applyFont="1" applyFill="1" applyBorder="1"/>
    <xf numFmtId="0" fontId="0" fillId="3" borderId="8" xfId="0" applyFill="1" applyBorder="1"/>
    <xf numFmtId="0" fontId="0" fillId="3" borderId="3" xfId="0" applyFont="1" applyFill="1" applyBorder="1"/>
    <xf numFmtId="0" fontId="0" fillId="4" borderId="8" xfId="0" applyFill="1" applyBorder="1"/>
    <xf numFmtId="0" fontId="0" fillId="4" borderId="3" xfId="0" applyFont="1" applyFill="1" applyBorder="1"/>
    <xf numFmtId="0" fontId="0" fillId="5" borderId="9" xfId="0" applyFill="1" applyBorder="1"/>
    <xf numFmtId="0" fontId="0" fillId="5" borderId="3" xfId="0" applyFont="1" applyFill="1" applyBorder="1"/>
    <xf numFmtId="0" fontId="0" fillId="5" borderId="5" xfId="0" applyFont="1" applyFill="1" applyBorder="1"/>
    <xf numFmtId="0" fontId="5" fillId="0" borderId="12" xfId="0" applyFont="1" applyBorder="1"/>
    <xf numFmtId="10" fontId="4" fillId="0" borderId="12" xfId="0" applyNumberFormat="1" applyFont="1" applyBorder="1"/>
    <xf numFmtId="0" fontId="5" fillId="0" borderId="13" xfId="0" applyFont="1" applyBorder="1"/>
    <xf numFmtId="0" fontId="4" fillId="0" borderId="12" xfId="0" applyFont="1" applyBorder="1"/>
    <xf numFmtId="0" fontId="5" fillId="0" borderId="14" xfId="0" applyFont="1" applyBorder="1"/>
    <xf numFmtId="0" fontId="6" fillId="0" borderId="0" xfId="0" applyFont="1"/>
    <xf numFmtId="164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7" fillId="0" borderId="0" xfId="0" applyFont="1"/>
    <xf numFmtId="0" fontId="0" fillId="0" borderId="0" xfId="0" applyBorder="1"/>
    <xf numFmtId="0" fontId="5" fillId="0" borderId="18" xfId="0" applyFont="1" applyBorder="1"/>
    <xf numFmtId="10" fontId="4" fillId="0" borderId="18" xfId="0" applyNumberFormat="1" applyFont="1" applyBorder="1"/>
    <xf numFmtId="0" fontId="3" fillId="0" borderId="16" xfId="0" applyFont="1" applyBorder="1"/>
    <xf numFmtId="0" fontId="3" fillId="0" borderId="12" xfId="0" applyFont="1" applyBorder="1"/>
    <xf numFmtId="0" fontId="3" fillId="0" borderId="19" xfId="0" applyFont="1" applyBorder="1"/>
    <xf numFmtId="0" fontId="3" fillId="0" borderId="15" xfId="0" applyFont="1" applyBorder="1"/>
    <xf numFmtId="0" fontId="3" fillId="0" borderId="21" xfId="0" applyFont="1" applyBorder="1"/>
    <xf numFmtId="2" fontId="0" fillId="0" borderId="17" xfId="0" applyNumberFormat="1" applyBorder="1"/>
    <xf numFmtId="14" fontId="0" fillId="0" borderId="17" xfId="0" applyNumberFormat="1" applyBorder="1"/>
    <xf numFmtId="0" fontId="0" fillId="0" borderId="13" xfId="0" applyBorder="1"/>
    <xf numFmtId="0" fontId="0" fillId="0" borderId="22" xfId="0" applyBorder="1"/>
    <xf numFmtId="2" fontId="0" fillId="0" borderId="20" xfId="0" applyNumberFormat="1" applyBorder="1"/>
    <xf numFmtId="14" fontId="0" fillId="0" borderId="20" xfId="0" applyNumberFormat="1" applyBorder="1"/>
    <xf numFmtId="0" fontId="5" fillId="0" borderId="14" xfId="0" applyFont="1" applyBorder="1" applyAlignment="1">
      <alignment wrapText="1"/>
    </xf>
    <xf numFmtId="0" fontId="0" fillId="0" borderId="23" xfId="0" applyBorder="1"/>
    <xf numFmtId="2" fontId="0" fillId="0" borderId="20" xfId="0" applyNumberFormat="1" applyBorder="1" applyAlignment="1">
      <alignment horizontal="right"/>
    </xf>
    <xf numFmtId="0" fontId="0" fillId="0" borderId="14" xfId="0" applyBorder="1" applyAlignment="1">
      <alignment wrapText="1"/>
    </xf>
    <xf numFmtId="0" fontId="5" fillId="0" borderId="23" xfId="0" applyFont="1" applyBorder="1"/>
    <xf numFmtId="0" fontId="0" fillId="0" borderId="13" xfId="0" applyBorder="1" applyAlignment="1">
      <alignment wrapText="1"/>
    </xf>
    <xf numFmtId="14" fontId="0" fillId="0" borderId="14" xfId="0" applyNumberFormat="1" applyBorder="1"/>
    <xf numFmtId="0" fontId="1" fillId="6" borderId="1" xfId="0" applyFont="1" applyFill="1" applyBorder="1"/>
    <xf numFmtId="14" fontId="0" fillId="7" borderId="8" xfId="0" applyNumberFormat="1" applyFill="1" applyBorder="1"/>
    <xf numFmtId="0" fontId="0" fillId="7" borderId="8" xfId="0" applyFill="1" applyBorder="1"/>
    <xf numFmtId="8" fontId="0" fillId="7" borderId="8" xfId="0" applyNumberFormat="1" applyFill="1" applyBorder="1"/>
    <xf numFmtId="6" fontId="0" fillId="7" borderId="8" xfId="0" applyNumberFormat="1" applyFill="1" applyBorder="1"/>
    <xf numFmtId="14" fontId="0" fillId="7" borderId="9" xfId="0" applyNumberFormat="1" applyFill="1" applyBorder="1"/>
    <xf numFmtId="0" fontId="0" fillId="7" borderId="9" xfId="0" applyFill="1" applyBorder="1"/>
    <xf numFmtId="8" fontId="0" fillId="7" borderId="9" xfId="0" applyNumberFormat="1" applyFill="1" applyBorder="1"/>
    <xf numFmtId="0" fontId="0" fillId="7" borderId="10" xfId="0" applyFill="1" applyBorder="1"/>
    <xf numFmtId="8" fontId="0" fillId="7" borderId="24" xfId="0" applyNumberFormat="1" applyFill="1" applyBorder="1"/>
    <xf numFmtId="0" fontId="0" fillId="7" borderId="24" xfId="0" applyFill="1" applyBorder="1"/>
    <xf numFmtId="0" fontId="0" fillId="7" borderId="11" xfId="0" applyFill="1" applyBorder="1"/>
    <xf numFmtId="0" fontId="0" fillId="8" borderId="1" xfId="0" applyFill="1" applyBorder="1"/>
    <xf numFmtId="0" fontId="0" fillId="9" borderId="8" xfId="0" applyFill="1" applyBorder="1"/>
    <xf numFmtId="3" fontId="0" fillId="9" borderId="8" xfId="0" applyNumberFormat="1" applyFill="1" applyBorder="1"/>
    <xf numFmtId="0" fontId="0" fillId="9" borderId="9" xfId="0" applyFill="1" applyBorder="1"/>
    <xf numFmtId="3" fontId="0" fillId="9" borderId="9" xfId="0" applyNumberFormat="1" applyFill="1" applyBorder="1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7" borderId="1" xfId="0" applyFont="1" applyFill="1" applyBorder="1"/>
    <xf numFmtId="9" fontId="1" fillId="7" borderId="1" xfId="0" applyNumberFormat="1" applyFont="1" applyFill="1" applyBorder="1"/>
    <xf numFmtId="0" fontId="10" fillId="7" borderId="1" xfId="0" applyFont="1" applyFill="1" applyBorder="1"/>
    <xf numFmtId="0" fontId="1" fillId="7" borderId="1" xfId="0" applyNumberFormat="1" applyFont="1" applyFill="1" applyBorder="1"/>
    <xf numFmtId="0" fontId="10" fillId="7" borderId="1" xfId="0" applyNumberFormat="1" applyFont="1" applyFill="1" applyBorder="1"/>
    <xf numFmtId="3" fontId="10" fillId="7" borderId="1" xfId="0" applyNumberFormat="1" applyFont="1" applyFill="1" applyBorder="1"/>
    <xf numFmtId="6" fontId="1" fillId="7" borderId="1" xfId="0" applyNumberFormat="1" applyFont="1" applyFill="1" applyBorder="1"/>
    <xf numFmtId="0" fontId="1" fillId="0" borderId="0" xfId="0" applyFont="1" applyBorder="1"/>
    <xf numFmtId="3" fontId="1" fillId="0" borderId="24" xfId="0" applyNumberFormat="1" applyFont="1" applyFill="1" applyBorder="1"/>
    <xf numFmtId="8" fontId="1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1" fillId="11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F203-DFDD-4BA3-B6F7-C9791AE0DA56}">
  <dimension ref="A1:H13"/>
  <sheetViews>
    <sheetView workbookViewId="0">
      <selection activeCell="E21" sqref="E21"/>
    </sheetView>
  </sheetViews>
  <sheetFormatPr defaultRowHeight="14.25" x14ac:dyDescent="0.45"/>
  <cols>
    <col min="2" max="2" width="10.46484375" customWidth="1"/>
    <col min="3" max="3" width="17.06640625" customWidth="1"/>
    <col min="5" max="5" width="68.796875" customWidth="1"/>
    <col min="6" max="6" width="24.19921875" customWidth="1"/>
  </cols>
  <sheetData>
    <row r="1" spans="1:8" ht="22.15" x14ac:dyDescent="0.55000000000000004">
      <c r="A1" s="35" t="s">
        <v>8</v>
      </c>
      <c r="B1" s="35"/>
    </row>
    <row r="4" spans="1:8" x14ac:dyDescent="0.45">
      <c r="B4" s="41" t="s">
        <v>51</v>
      </c>
      <c r="C4" s="41" t="s">
        <v>52</v>
      </c>
      <c r="D4" s="42" t="s">
        <v>53</v>
      </c>
      <c r="E4" s="42" t="s">
        <v>54</v>
      </c>
      <c r="F4" s="42" t="s">
        <v>55</v>
      </c>
      <c r="G4" s="42" t="s">
        <v>53</v>
      </c>
      <c r="H4" s="43" t="s">
        <v>54</v>
      </c>
    </row>
    <row r="5" spans="1:8" x14ac:dyDescent="0.45">
      <c r="B5" s="44">
        <v>0.01</v>
      </c>
      <c r="C5" s="45">
        <v>44005</v>
      </c>
      <c r="D5" s="28" t="s">
        <v>58</v>
      </c>
      <c r="E5" s="55" t="s">
        <v>60</v>
      </c>
      <c r="F5" s="46"/>
      <c r="G5" s="46"/>
      <c r="H5" s="47"/>
    </row>
    <row r="6" spans="1:8" ht="26.25" x14ac:dyDescent="0.45">
      <c r="B6" s="48">
        <v>0.02</v>
      </c>
      <c r="C6" s="49">
        <v>44012</v>
      </c>
      <c r="D6" s="30" t="s">
        <v>58</v>
      </c>
      <c r="E6" s="50" t="s">
        <v>61</v>
      </c>
      <c r="F6" s="56">
        <v>44380</v>
      </c>
      <c r="G6" s="33" t="s">
        <v>59</v>
      </c>
      <c r="H6" s="51" t="s">
        <v>66</v>
      </c>
    </row>
    <row r="7" spans="1:8" x14ac:dyDescent="0.45">
      <c r="B7" s="48">
        <v>0.03</v>
      </c>
      <c r="C7" s="49">
        <v>44027</v>
      </c>
      <c r="D7" s="30" t="s">
        <v>59</v>
      </c>
      <c r="E7" s="50" t="s">
        <v>62</v>
      </c>
      <c r="F7" s="56">
        <v>44393</v>
      </c>
      <c r="G7" s="33" t="s">
        <v>59</v>
      </c>
      <c r="H7" s="51" t="s">
        <v>67</v>
      </c>
    </row>
    <row r="8" spans="1:8" x14ac:dyDescent="0.45">
      <c r="B8" s="52" t="s">
        <v>56</v>
      </c>
      <c r="C8" s="49">
        <v>44036</v>
      </c>
      <c r="D8" s="33" t="s">
        <v>58</v>
      </c>
      <c r="E8" s="53" t="s">
        <v>63</v>
      </c>
      <c r="F8" s="33"/>
      <c r="G8" s="30"/>
      <c r="H8" s="51"/>
    </row>
    <row r="9" spans="1:8" ht="26.25" x14ac:dyDescent="0.45">
      <c r="B9" s="48">
        <v>0.04</v>
      </c>
      <c r="C9" s="49">
        <v>44071</v>
      </c>
      <c r="D9" s="30" t="s">
        <v>58</v>
      </c>
      <c r="E9" s="50" t="s">
        <v>64</v>
      </c>
      <c r="F9" s="56">
        <v>44104</v>
      </c>
      <c r="G9" s="33" t="s">
        <v>58</v>
      </c>
      <c r="H9" s="51" t="s">
        <v>68</v>
      </c>
    </row>
    <row r="10" spans="1:8" x14ac:dyDescent="0.45">
      <c r="B10" s="48">
        <v>0.05</v>
      </c>
      <c r="C10" s="49">
        <v>44176</v>
      </c>
      <c r="D10" s="33" t="s">
        <v>59</v>
      </c>
      <c r="E10" s="33" t="s">
        <v>57</v>
      </c>
      <c r="F10" s="33"/>
      <c r="G10" s="33"/>
      <c r="H10" s="51"/>
    </row>
    <row r="11" spans="1:8" x14ac:dyDescent="0.45">
      <c r="B11" s="48">
        <v>0.06</v>
      </c>
      <c r="C11" s="49">
        <v>44227</v>
      </c>
      <c r="D11" s="33" t="s">
        <v>59</v>
      </c>
      <c r="E11" s="50" t="s">
        <v>65</v>
      </c>
      <c r="F11" s="56">
        <v>44275</v>
      </c>
      <c r="G11" s="30" t="s">
        <v>69</v>
      </c>
      <c r="H11" s="54" t="s">
        <v>70</v>
      </c>
    </row>
    <row r="12" spans="1:8" x14ac:dyDescent="0.45">
      <c r="B12" s="48"/>
      <c r="C12" s="49"/>
      <c r="D12" s="30"/>
      <c r="E12" s="30"/>
      <c r="F12" s="33"/>
      <c r="G12" s="33"/>
      <c r="H12" s="51"/>
    </row>
    <row r="13" spans="1:8" x14ac:dyDescent="0.45">
      <c r="B13" s="48"/>
      <c r="C13" s="49"/>
      <c r="D13" s="33"/>
      <c r="E13" s="53"/>
      <c r="F13" s="33"/>
      <c r="G13" s="33"/>
      <c r="H13" s="5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FDB3-1697-4DD6-8653-D535FB605B2C}">
  <sheetPr>
    <tabColor theme="7" tint="0.39997558519241921"/>
  </sheetPr>
  <dimension ref="A1"/>
  <sheetViews>
    <sheetView workbookViewId="0">
      <selection activeCell="H34" sqref="H34"/>
    </sheetView>
  </sheetViews>
  <sheetFormatPr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8365-294E-4E25-87C8-508113F5D4F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17-B512-4BFD-BBA2-A586AD52AB36}">
  <dimension ref="A1:D16"/>
  <sheetViews>
    <sheetView workbookViewId="0">
      <selection activeCell="G3" sqref="G3"/>
    </sheetView>
  </sheetViews>
  <sheetFormatPr defaultRowHeight="14.25" x14ac:dyDescent="0.45"/>
  <cols>
    <col min="1" max="1" width="15.265625" bestFit="1" customWidth="1"/>
    <col min="2" max="2" width="30.796875" customWidth="1"/>
    <col min="4" max="4" width="19.59765625" customWidth="1"/>
  </cols>
  <sheetData>
    <row r="1" spans="1:4" ht="14.65" thickBot="1" x14ac:dyDescent="0.5">
      <c r="A1" s="6" t="s">
        <v>0</v>
      </c>
      <c r="B1" s="1" t="s">
        <v>1</v>
      </c>
      <c r="D1" s="12" t="s">
        <v>27</v>
      </c>
    </row>
    <row r="2" spans="1:4" ht="42.75" x14ac:dyDescent="0.45">
      <c r="A2" s="7" t="s">
        <v>2</v>
      </c>
      <c r="B2" s="2" t="s">
        <v>3</v>
      </c>
      <c r="D2" s="13" t="s">
        <v>28</v>
      </c>
    </row>
    <row r="3" spans="1:4" x14ac:dyDescent="0.45">
      <c r="A3" s="8" t="s">
        <v>6</v>
      </c>
      <c r="B3" s="3" t="s">
        <v>4</v>
      </c>
      <c r="D3" s="14" t="s">
        <v>29</v>
      </c>
    </row>
    <row r="4" spans="1:4" ht="28.9" thickBot="1" x14ac:dyDescent="0.5">
      <c r="A4" s="9" t="s">
        <v>5</v>
      </c>
      <c r="B4" s="4">
        <v>40179</v>
      </c>
      <c r="D4" s="15" t="s">
        <v>30</v>
      </c>
    </row>
    <row r="5" spans="1:4" ht="14.65" thickBot="1" x14ac:dyDescent="0.5"/>
    <row r="6" spans="1:4" ht="14.65" thickBot="1" x14ac:dyDescent="0.5">
      <c r="A6" s="10" t="s">
        <v>7</v>
      </c>
      <c r="B6" s="11"/>
      <c r="D6" s="16" t="s">
        <v>31</v>
      </c>
    </row>
    <row r="7" spans="1:4" x14ac:dyDescent="0.45">
      <c r="A7" s="18" t="s">
        <v>8</v>
      </c>
      <c r="B7" s="3" t="s">
        <v>17</v>
      </c>
      <c r="D7" s="17" t="s">
        <v>32</v>
      </c>
    </row>
    <row r="8" spans="1:4" x14ac:dyDescent="0.45">
      <c r="A8" s="18" t="s">
        <v>7</v>
      </c>
      <c r="B8" s="3" t="s">
        <v>18</v>
      </c>
      <c r="D8" s="19" t="s">
        <v>33</v>
      </c>
    </row>
    <row r="9" spans="1:4" x14ac:dyDescent="0.45">
      <c r="A9" s="18" t="s">
        <v>9</v>
      </c>
      <c r="B9" s="3" t="s">
        <v>19</v>
      </c>
      <c r="D9" s="21" t="s">
        <v>34</v>
      </c>
    </row>
    <row r="10" spans="1:4" ht="14.65" thickBot="1" x14ac:dyDescent="0.5">
      <c r="A10" s="20" t="s">
        <v>10</v>
      </c>
      <c r="B10" s="3" t="s">
        <v>20</v>
      </c>
      <c r="D10" s="23" t="s">
        <v>35</v>
      </c>
    </row>
    <row r="11" spans="1:4" x14ac:dyDescent="0.45">
      <c r="A11" s="20" t="s">
        <v>11</v>
      </c>
      <c r="B11" s="3" t="s">
        <v>21</v>
      </c>
    </row>
    <row r="12" spans="1:4" x14ac:dyDescent="0.45">
      <c r="A12" s="20" t="s">
        <v>12</v>
      </c>
      <c r="B12" s="3" t="s">
        <v>22</v>
      </c>
    </row>
    <row r="13" spans="1:4" x14ac:dyDescent="0.45">
      <c r="A13" s="22" t="s">
        <v>13</v>
      </c>
      <c r="B13" s="3" t="s">
        <v>23</v>
      </c>
    </row>
    <row r="14" spans="1:4" ht="28.5" x14ac:dyDescent="0.45">
      <c r="A14" s="22" t="s">
        <v>14</v>
      </c>
      <c r="B14" s="2" t="s">
        <v>24</v>
      </c>
    </row>
    <row r="15" spans="1:4" x14ac:dyDescent="0.45">
      <c r="A15" s="24" t="s">
        <v>15</v>
      </c>
      <c r="B15" s="3" t="s">
        <v>25</v>
      </c>
    </row>
    <row r="16" spans="1:4" ht="28.9" thickBot="1" x14ac:dyDescent="0.5">
      <c r="A16" s="25" t="s">
        <v>16</v>
      </c>
      <c r="B16" s="5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F6A6-029F-437C-A256-A89516BF2A2B}">
  <dimension ref="A1:F5"/>
  <sheetViews>
    <sheetView tabSelected="1" zoomScale="160" zoomScaleNormal="160" workbookViewId="0">
      <selection activeCell="F2" sqref="F2"/>
    </sheetView>
  </sheetViews>
  <sheetFormatPr defaultRowHeight="14.25" x14ac:dyDescent="0.45"/>
  <cols>
    <col min="1" max="1" width="9.6640625" bestFit="1" customWidth="1"/>
    <col min="3" max="3" width="10.265625" bestFit="1" customWidth="1"/>
    <col min="4" max="4" width="10.265625" customWidth="1"/>
    <col min="5" max="5" width="10.265625" bestFit="1" customWidth="1"/>
    <col min="6" max="6" width="10.265625" customWidth="1"/>
    <col min="7" max="7" width="10.265625" bestFit="1" customWidth="1"/>
    <col min="8" max="8" width="10.265625" customWidth="1"/>
    <col min="9" max="9" width="17.9296875" bestFit="1" customWidth="1"/>
  </cols>
  <sheetData>
    <row r="1" spans="1:6" ht="14.65" thickBot="1" x14ac:dyDescent="0.5">
      <c r="A1" s="88" t="s">
        <v>102</v>
      </c>
      <c r="B1" s="88">
        <v>2017</v>
      </c>
      <c r="C1" s="88">
        <v>2018</v>
      </c>
      <c r="D1" s="88">
        <v>2019</v>
      </c>
      <c r="E1" s="88">
        <v>2020</v>
      </c>
      <c r="F1" s="88" t="s">
        <v>107</v>
      </c>
    </row>
    <row r="2" spans="1:6" ht="14.65" thickBot="1" x14ac:dyDescent="0.5">
      <c r="A2" s="89" t="s">
        <v>103</v>
      </c>
      <c r="B2" s="89">
        <v>1</v>
      </c>
      <c r="C2" s="89">
        <v>1</v>
      </c>
      <c r="D2" s="89">
        <v>2</v>
      </c>
      <c r="E2" s="89">
        <v>1</v>
      </c>
      <c r="F2" s="90">
        <f>MAX(ABS(C2-B2),ABS(D2-C2),ABS(E2-D2))</f>
        <v>1</v>
      </c>
    </row>
    <row r="3" spans="1:6" ht="14.65" thickBot="1" x14ac:dyDescent="0.5">
      <c r="A3" s="89" t="s">
        <v>104</v>
      </c>
      <c r="B3" s="89">
        <v>2</v>
      </c>
      <c r="C3" s="89">
        <v>4</v>
      </c>
      <c r="D3" s="89">
        <v>6</v>
      </c>
      <c r="E3" s="89">
        <v>2</v>
      </c>
      <c r="F3" s="90">
        <f t="shared" ref="F3:F5" si="0">MAX(ABS(C3-B3),ABS(D3-C3),ABS(E3-D3))</f>
        <v>4</v>
      </c>
    </row>
    <row r="4" spans="1:6" ht="14.65" thickBot="1" x14ac:dyDescent="0.5">
      <c r="A4" s="89" t="s">
        <v>105</v>
      </c>
      <c r="B4" s="89">
        <v>3</v>
      </c>
      <c r="C4" s="89">
        <v>3</v>
      </c>
      <c r="D4" s="89">
        <v>3</v>
      </c>
      <c r="E4" s="89">
        <v>3</v>
      </c>
      <c r="F4" s="90">
        <f t="shared" si="0"/>
        <v>0</v>
      </c>
    </row>
    <row r="5" spans="1:6" ht="14.65" thickBot="1" x14ac:dyDescent="0.5">
      <c r="A5" s="89" t="s">
        <v>106</v>
      </c>
      <c r="B5" s="89">
        <v>5</v>
      </c>
      <c r="C5" s="89">
        <v>5</v>
      </c>
      <c r="D5" s="89">
        <v>4</v>
      </c>
      <c r="E5" s="89">
        <v>4</v>
      </c>
      <c r="F5" s="90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780B-05C5-4FFA-BFBD-3744A77D5905}">
  <sheetPr>
    <tabColor theme="7" tint="0.39997558519241921"/>
  </sheetPr>
  <dimension ref="A1"/>
  <sheetViews>
    <sheetView zoomScale="160" zoomScaleNormal="160" workbookViewId="0"/>
  </sheetViews>
  <sheetFormatPr defaultRowHeight="14.25" x14ac:dyDescent="0.4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DDEE-003B-4FF7-9990-242455D990BE}">
  <sheetPr>
    <tabColor theme="9" tint="0.39997558519241921"/>
  </sheetPr>
  <dimension ref="B1:F14"/>
  <sheetViews>
    <sheetView workbookViewId="0">
      <selection activeCell="E37" sqref="E37"/>
    </sheetView>
  </sheetViews>
  <sheetFormatPr defaultRowHeight="14.25" x14ac:dyDescent="0.45"/>
  <cols>
    <col min="2" max="2" width="14.33203125" bestFit="1" customWidth="1"/>
    <col min="3" max="3" width="15.3984375" bestFit="1" customWidth="1"/>
    <col min="4" max="4" width="9.73046875" bestFit="1" customWidth="1"/>
    <col min="5" max="5" width="14.53125" bestFit="1" customWidth="1"/>
  </cols>
  <sheetData>
    <row r="1" spans="2:6" ht="14.65" thickBot="1" x14ac:dyDescent="0.5"/>
    <row r="2" spans="2:6" ht="14.65" thickBot="1" x14ac:dyDescent="0.5">
      <c r="B2" s="57" t="s">
        <v>52</v>
      </c>
      <c r="C2" s="57" t="s">
        <v>71</v>
      </c>
      <c r="D2" s="57" t="s">
        <v>73</v>
      </c>
      <c r="E2" s="57" t="s">
        <v>72</v>
      </c>
      <c r="F2" s="57" t="s">
        <v>74</v>
      </c>
    </row>
    <row r="3" spans="2:6" x14ac:dyDescent="0.45">
      <c r="B3" s="58">
        <v>43863</v>
      </c>
      <c r="C3" s="59" t="s">
        <v>75</v>
      </c>
      <c r="D3" s="60">
        <v>21</v>
      </c>
      <c r="E3" s="59" t="s">
        <v>76</v>
      </c>
      <c r="F3" s="59">
        <f>D3/D$14*100</f>
        <v>2.8067361668003206</v>
      </c>
    </row>
    <row r="4" spans="2:6" x14ac:dyDescent="0.45">
      <c r="B4" s="58">
        <v>43863</v>
      </c>
      <c r="C4" s="59" t="s">
        <v>85</v>
      </c>
      <c r="D4" s="60">
        <v>139</v>
      </c>
      <c r="E4" s="59" t="s">
        <v>77</v>
      </c>
      <c r="F4" s="59">
        <f>D4/D$14*100</f>
        <v>18.577920342154503</v>
      </c>
    </row>
    <row r="5" spans="2:6" x14ac:dyDescent="0.45">
      <c r="B5" s="58">
        <v>43866</v>
      </c>
      <c r="C5" s="59" t="s">
        <v>78</v>
      </c>
      <c r="D5" s="60">
        <v>7.6</v>
      </c>
      <c r="E5" s="59" t="s">
        <v>76</v>
      </c>
      <c r="F5" s="59">
        <f t="shared" ref="F5:F10" si="0">D5/D$14*100</f>
        <v>1.0157711841753541</v>
      </c>
    </row>
    <row r="6" spans="2:6" x14ac:dyDescent="0.45">
      <c r="B6" s="58">
        <v>43871</v>
      </c>
      <c r="C6" s="59" t="s">
        <v>79</v>
      </c>
      <c r="D6" s="61">
        <v>50</v>
      </c>
      <c r="E6" s="59" t="s">
        <v>80</v>
      </c>
      <c r="F6" s="59">
        <f t="shared" si="0"/>
        <v>6.6827051590483828</v>
      </c>
    </row>
    <row r="7" spans="2:6" x14ac:dyDescent="0.45">
      <c r="B7" s="58">
        <v>43871</v>
      </c>
      <c r="C7" s="59" t="s">
        <v>81</v>
      </c>
      <c r="D7" s="61">
        <v>48</v>
      </c>
      <c r="E7" s="59" t="s">
        <v>80</v>
      </c>
      <c r="F7" s="59">
        <f t="shared" si="0"/>
        <v>6.4153969526864474</v>
      </c>
    </row>
    <row r="8" spans="2:6" x14ac:dyDescent="0.45">
      <c r="B8" s="58">
        <v>43877</v>
      </c>
      <c r="C8" s="59" t="s">
        <v>82</v>
      </c>
      <c r="D8" s="61">
        <v>450</v>
      </c>
      <c r="E8" s="59" t="s">
        <v>83</v>
      </c>
      <c r="F8" s="59">
        <f t="shared" si="0"/>
        <v>60.144346431435437</v>
      </c>
    </row>
    <row r="9" spans="2:6" x14ac:dyDescent="0.45">
      <c r="B9" s="58">
        <v>43881</v>
      </c>
      <c r="C9" s="59" t="s">
        <v>84</v>
      </c>
      <c r="D9" s="61">
        <v>20</v>
      </c>
      <c r="E9" s="59" t="s">
        <v>76</v>
      </c>
      <c r="F9" s="59">
        <f t="shared" si="0"/>
        <v>2.6730820636193533</v>
      </c>
    </row>
    <row r="10" spans="2:6" ht="14.65" thickBot="1" x14ac:dyDescent="0.5">
      <c r="B10" s="62">
        <v>43905</v>
      </c>
      <c r="C10" s="63" t="s">
        <v>86</v>
      </c>
      <c r="D10" s="64">
        <v>12.6</v>
      </c>
      <c r="E10" s="63" t="s">
        <v>77</v>
      </c>
      <c r="F10" s="63">
        <f t="shared" si="0"/>
        <v>1.6840417000801924</v>
      </c>
    </row>
    <row r="13" spans="2:6" ht="14.65" thickBot="1" x14ac:dyDescent="0.5"/>
    <row r="14" spans="2:6" ht="14.65" thickBot="1" x14ac:dyDescent="0.5">
      <c r="B14" s="57" t="s">
        <v>87</v>
      </c>
      <c r="C14" s="65"/>
      <c r="D14" s="66">
        <f>SUM(D3:D10)</f>
        <v>748.2</v>
      </c>
      <c r="E14" s="67"/>
      <c r="F14" s="68">
        <f>SUM(F3:F10)</f>
        <v>99.999999999999986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5E0A-9601-4828-B20B-9281071AA143}">
  <sheetPr>
    <tabColor theme="9" tint="0.39997558519241921"/>
  </sheetPr>
  <dimension ref="A1:E12"/>
  <sheetViews>
    <sheetView workbookViewId="0">
      <selection activeCell="E15" sqref="E15"/>
    </sheetView>
  </sheetViews>
  <sheetFormatPr defaultRowHeight="14.25" x14ac:dyDescent="0.45"/>
  <cols>
    <col min="3" max="3" width="33.73046875" bestFit="1" customWidth="1"/>
    <col min="5" max="5" width="54.1328125" bestFit="1" customWidth="1"/>
  </cols>
  <sheetData>
    <row r="1" spans="1:5" ht="22.15" x14ac:dyDescent="0.55000000000000004">
      <c r="A1" s="35" t="s">
        <v>11</v>
      </c>
    </row>
    <row r="3" spans="1:5" x14ac:dyDescent="0.45">
      <c r="C3" s="40" t="s">
        <v>36</v>
      </c>
      <c r="D3" s="29"/>
      <c r="E3" s="39" t="s">
        <v>37</v>
      </c>
    </row>
    <row r="4" spans="1:5" x14ac:dyDescent="0.45">
      <c r="C4" s="26" t="s">
        <v>38</v>
      </c>
      <c r="D4" s="27">
        <v>3.5000000000000003E-2</v>
      </c>
      <c r="E4" s="28" t="s">
        <v>46</v>
      </c>
    </row>
    <row r="5" spans="1:5" x14ac:dyDescent="0.45">
      <c r="C5" s="26" t="s">
        <v>47</v>
      </c>
      <c r="D5" s="29">
        <v>224</v>
      </c>
      <c r="E5" s="30" t="s">
        <v>39</v>
      </c>
    </row>
    <row r="6" spans="1:5" x14ac:dyDescent="0.45">
      <c r="C6" s="26" t="s">
        <v>48</v>
      </c>
      <c r="D6" s="29">
        <v>54</v>
      </c>
      <c r="E6" s="30" t="s">
        <v>42</v>
      </c>
    </row>
    <row r="7" spans="1:5" x14ac:dyDescent="0.45">
      <c r="B7" s="31"/>
      <c r="C7" s="26" t="s">
        <v>40</v>
      </c>
      <c r="D7" s="32">
        <v>0.63800000000000001</v>
      </c>
      <c r="E7" s="33" t="s">
        <v>41</v>
      </c>
    </row>
    <row r="8" spans="1:5" x14ac:dyDescent="0.45">
      <c r="B8" s="31"/>
      <c r="C8" s="26" t="s">
        <v>49</v>
      </c>
      <c r="D8" s="32">
        <v>0.26</v>
      </c>
      <c r="E8" s="33" t="s">
        <v>42</v>
      </c>
    </row>
    <row r="9" spans="1:5" x14ac:dyDescent="0.45">
      <c r="B9" s="31"/>
      <c r="C9" s="26" t="s">
        <v>50</v>
      </c>
      <c r="D9" s="32">
        <v>0.03</v>
      </c>
      <c r="E9" s="33" t="s">
        <v>42</v>
      </c>
    </row>
    <row r="10" spans="1:5" x14ac:dyDescent="0.45">
      <c r="C10" s="26" t="s">
        <v>43</v>
      </c>
      <c r="D10" s="29">
        <v>282</v>
      </c>
      <c r="E10" s="33" t="s">
        <v>44</v>
      </c>
    </row>
    <row r="11" spans="1:5" x14ac:dyDescent="0.45">
      <c r="C11" s="26" t="s">
        <v>45</v>
      </c>
      <c r="D11" s="29">
        <v>965</v>
      </c>
      <c r="E11" s="34" t="s">
        <v>42</v>
      </c>
    </row>
    <row r="12" spans="1:5" x14ac:dyDescent="0.45">
      <c r="B12" s="36"/>
      <c r="C12" s="37"/>
      <c r="D12" s="38"/>
      <c r="E12" s="3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AAA-90DD-4A34-B858-BCE6F414BE1F}">
  <sheetPr>
    <tabColor theme="9" tint="0.39997558519241921"/>
  </sheetPr>
  <dimension ref="A1:C8"/>
  <sheetViews>
    <sheetView zoomScale="130" zoomScaleNormal="130" workbookViewId="0">
      <selection activeCell="C8" sqref="C8"/>
    </sheetView>
  </sheetViews>
  <sheetFormatPr defaultRowHeight="14.25" x14ac:dyDescent="0.45"/>
  <cols>
    <col min="2" max="2" width="32.46484375" customWidth="1"/>
    <col min="3" max="3" width="25" customWidth="1"/>
  </cols>
  <sheetData>
    <row r="1" spans="1:3" ht="21.4" thickBot="1" x14ac:dyDescent="0.7">
      <c r="A1" s="76" t="s">
        <v>101</v>
      </c>
      <c r="B1" s="75"/>
    </row>
    <row r="2" spans="1:3" ht="14.65" thickBot="1" x14ac:dyDescent="0.5">
      <c r="B2" s="74" t="s">
        <v>92</v>
      </c>
      <c r="C2" s="78">
        <v>4200</v>
      </c>
    </row>
    <row r="3" spans="1:3" ht="14.65" thickBot="1" x14ac:dyDescent="0.5">
      <c r="B3" s="74" t="s">
        <v>93</v>
      </c>
      <c r="C3" s="79">
        <v>0.9</v>
      </c>
    </row>
    <row r="4" spans="1:3" ht="14.65" thickBot="1" x14ac:dyDescent="0.5">
      <c r="B4" s="74" t="s">
        <v>95</v>
      </c>
      <c r="C4" s="81">
        <v>20</v>
      </c>
    </row>
    <row r="5" spans="1:3" ht="14.65" thickBot="1" x14ac:dyDescent="0.5">
      <c r="B5" s="85"/>
      <c r="C5" s="86"/>
    </row>
    <row r="6" spans="1:3" ht="14.65" thickBot="1" x14ac:dyDescent="0.5">
      <c r="B6" s="74" t="s">
        <v>97</v>
      </c>
      <c r="C6" s="79">
        <v>0.8</v>
      </c>
    </row>
    <row r="7" spans="1:3" ht="14.65" thickBot="1" x14ac:dyDescent="0.5">
      <c r="B7" s="74" t="s">
        <v>98</v>
      </c>
      <c r="C7" s="84">
        <v>5</v>
      </c>
    </row>
    <row r="8" spans="1:3" ht="14.65" thickBot="1" x14ac:dyDescent="0.5">
      <c r="B8" s="74" t="s">
        <v>100</v>
      </c>
      <c r="C8" s="87">
        <f>ROUND(C6*((C2*C3)/C4),0)*C7</f>
        <v>755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074F-FE3C-4ADD-A798-41970FFC1355}">
  <sheetPr>
    <tabColor theme="4" tint="0.39997558519241921"/>
  </sheetPr>
  <dimension ref="A1:C11"/>
  <sheetViews>
    <sheetView zoomScale="130" zoomScaleNormal="130" workbookViewId="0">
      <selection activeCell="C11" sqref="C11"/>
    </sheetView>
  </sheetViews>
  <sheetFormatPr defaultRowHeight="14.25" x14ac:dyDescent="0.45"/>
  <cols>
    <col min="2" max="2" width="32.1328125" bestFit="1" customWidth="1"/>
    <col min="3" max="3" width="25.3984375" bestFit="1" customWidth="1"/>
  </cols>
  <sheetData>
    <row r="1" spans="1:3" ht="21.4" thickBot="1" x14ac:dyDescent="0.7">
      <c r="A1" s="76" t="s">
        <v>101</v>
      </c>
      <c r="B1" s="75"/>
    </row>
    <row r="2" spans="1:3" ht="14.65" thickBot="1" x14ac:dyDescent="0.5">
      <c r="B2" s="74" t="s">
        <v>92</v>
      </c>
      <c r="C2" s="78">
        <v>4200</v>
      </c>
    </row>
    <row r="3" spans="1:3" ht="14.65" thickBot="1" x14ac:dyDescent="0.5">
      <c r="B3" s="74" t="s">
        <v>93</v>
      </c>
      <c r="C3" s="79">
        <v>0.9</v>
      </c>
    </row>
    <row r="4" spans="1:3" ht="14.65" thickBot="1" x14ac:dyDescent="0.5">
      <c r="B4" s="77" t="s">
        <v>94</v>
      </c>
      <c r="C4" s="80">
        <f>C2*C3</f>
        <v>3780</v>
      </c>
    </row>
    <row r="5" spans="1:3" ht="14.65" thickBot="1" x14ac:dyDescent="0.5">
      <c r="B5" s="74" t="s">
        <v>95</v>
      </c>
      <c r="C5" s="81">
        <v>20</v>
      </c>
    </row>
    <row r="6" spans="1:3" ht="14.65" thickBot="1" x14ac:dyDescent="0.5">
      <c r="B6" s="77" t="s">
        <v>96</v>
      </c>
      <c r="C6" s="82">
        <f>C4/C5</f>
        <v>189</v>
      </c>
    </row>
    <row r="7" spans="1:3" ht="14.65" thickBot="1" x14ac:dyDescent="0.5">
      <c r="B7" s="85"/>
      <c r="C7" s="86"/>
    </row>
    <row r="8" spans="1:3" ht="14.65" thickBot="1" x14ac:dyDescent="0.5">
      <c r="B8" s="74" t="s">
        <v>97</v>
      </c>
      <c r="C8" s="79">
        <v>0.8</v>
      </c>
    </row>
    <row r="9" spans="1:3" ht="14.65" thickBot="1" x14ac:dyDescent="0.5">
      <c r="B9" s="77" t="s">
        <v>99</v>
      </c>
      <c r="C9" s="83">
        <f>ROUND(C6*C8,0)</f>
        <v>151</v>
      </c>
    </row>
    <row r="10" spans="1:3" ht="14.65" thickBot="1" x14ac:dyDescent="0.5">
      <c r="B10" s="74" t="s">
        <v>98</v>
      </c>
      <c r="C10" s="84">
        <v>5</v>
      </c>
    </row>
    <row r="11" spans="1:3" ht="14.65" thickBot="1" x14ac:dyDescent="0.5">
      <c r="B11" s="74" t="s">
        <v>100</v>
      </c>
      <c r="C11" s="87">
        <f>C9*C10</f>
        <v>755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8562-C9F5-4258-80C1-0942B8663E9E}">
  <sheetPr>
    <tabColor theme="4" tint="0.39997558519241921"/>
  </sheetPr>
  <dimension ref="B1:E10"/>
  <sheetViews>
    <sheetView workbookViewId="0">
      <selection activeCell="H13" sqref="H13"/>
    </sheetView>
  </sheetViews>
  <sheetFormatPr defaultRowHeight="14.25" x14ac:dyDescent="0.45"/>
  <cols>
    <col min="3" max="3" width="11.33203125" bestFit="1" customWidth="1"/>
    <col min="4" max="4" width="11.46484375" bestFit="1" customWidth="1"/>
    <col min="5" max="5" width="14.86328125" bestFit="1" customWidth="1"/>
  </cols>
  <sheetData>
    <row r="1" spans="2:5" ht="14.65" thickBot="1" x14ac:dyDescent="0.5"/>
    <row r="2" spans="2:5" ht="14.65" thickBot="1" x14ac:dyDescent="0.5">
      <c r="B2" s="69" t="s">
        <v>91</v>
      </c>
      <c r="C2" s="69" t="s">
        <v>88</v>
      </c>
      <c r="D2" s="69" t="s">
        <v>89</v>
      </c>
      <c r="E2" s="69" t="s">
        <v>90</v>
      </c>
    </row>
    <row r="3" spans="2:5" x14ac:dyDescent="0.45">
      <c r="B3" s="70">
        <v>1532</v>
      </c>
      <c r="C3" s="70">
        <v>320</v>
      </c>
      <c r="D3" s="70">
        <v>4000</v>
      </c>
      <c r="E3" s="70">
        <f>C3+D3</f>
        <v>4320</v>
      </c>
    </row>
    <row r="4" spans="2:5" x14ac:dyDescent="0.45">
      <c r="B4" s="70">
        <v>10324</v>
      </c>
      <c r="C4" s="70">
        <v>250</v>
      </c>
      <c r="D4" s="70">
        <v>500</v>
      </c>
      <c r="E4" s="70">
        <f t="shared" ref="E4:E10" si="0">C4+D4</f>
        <v>750</v>
      </c>
    </row>
    <row r="5" spans="2:5" x14ac:dyDescent="0.45">
      <c r="B5" s="70">
        <v>10325</v>
      </c>
      <c r="C5" s="70">
        <v>750</v>
      </c>
      <c r="D5" s="71">
        <v>4322</v>
      </c>
      <c r="E5" s="70">
        <f t="shared" si="0"/>
        <v>5072</v>
      </c>
    </row>
    <row r="6" spans="2:5" x14ac:dyDescent="0.45">
      <c r="B6" s="70">
        <v>10444</v>
      </c>
      <c r="C6" s="70">
        <v>220</v>
      </c>
      <c r="D6" s="70">
        <v>220</v>
      </c>
      <c r="E6" s="70">
        <f t="shared" si="0"/>
        <v>440</v>
      </c>
    </row>
    <row r="7" spans="2:5" x14ac:dyDescent="0.45">
      <c r="B7" s="70">
        <v>10490</v>
      </c>
      <c r="C7" s="70">
        <v>4000</v>
      </c>
      <c r="D7" s="71">
        <v>4500</v>
      </c>
      <c r="E7" s="70">
        <f t="shared" si="0"/>
        <v>8500</v>
      </c>
    </row>
    <row r="8" spans="2:5" x14ac:dyDescent="0.45">
      <c r="B8" s="70">
        <v>11920</v>
      </c>
      <c r="C8" s="70">
        <v>926</v>
      </c>
      <c r="D8" s="71">
        <v>1424</v>
      </c>
      <c r="E8" s="70">
        <f t="shared" si="0"/>
        <v>2350</v>
      </c>
    </row>
    <row r="9" spans="2:5" x14ac:dyDescent="0.45">
      <c r="B9" s="70">
        <v>11921</v>
      </c>
      <c r="C9" s="71">
        <v>1900</v>
      </c>
      <c r="D9" s="71">
        <v>3025</v>
      </c>
      <c r="E9" s="70">
        <f t="shared" si="0"/>
        <v>4925</v>
      </c>
    </row>
    <row r="10" spans="2:5" ht="14.65" thickBot="1" x14ac:dyDescent="0.5">
      <c r="B10" s="72">
        <v>11964</v>
      </c>
      <c r="C10" s="73">
        <v>2000</v>
      </c>
      <c r="D10" s="73">
        <v>6720</v>
      </c>
      <c r="E10" s="72">
        <f t="shared" si="0"/>
        <v>8720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Version Control</vt:lpstr>
      <vt:lpstr>Contents</vt:lpstr>
      <vt:lpstr>Checks</vt:lpstr>
      <vt:lpstr>Results</vt:lpstr>
      <vt:lpstr>School_Data</vt:lpstr>
      <vt:lpstr>Assumptions</vt:lpstr>
      <vt:lpstr>LA_Data</vt:lpstr>
      <vt:lpstr>Data_cleaning</vt:lpstr>
      <vt:lpstr>FSM_Calculation</vt:lpstr>
      <vt:lpstr>Scenario Summary</vt:lpstr>
      <vt:lpstr>Sheet11</vt:lpstr>
      <vt:lpstr>E_Prob_30yr</vt:lpstr>
      <vt:lpstr>FLOOD_RISK_SENS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MORLEY, Thomas</dc:creator>
  <cp:lastModifiedBy>MORLEY, Thomas</cp:lastModifiedBy>
  <dcterms:created xsi:type="dcterms:W3CDTF">2021-08-24T07:56:53Z</dcterms:created>
  <dcterms:modified xsi:type="dcterms:W3CDTF">2021-09-08T09:28:10Z</dcterms:modified>
</cp:coreProperties>
</file>