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035" windowHeight="10800"/>
  </bookViews>
  <sheets>
    <sheet name="Griffin chamber fluxes" sheetId="1" r:id="rId1"/>
  </sheets>
  <externalReferences>
    <externalReference r:id="rId2"/>
  </externalReferences>
  <definedNames>
    <definedName name="treat" localSheetId="0">#REF!</definedName>
    <definedName name="treat">#REF!</definedName>
  </definedNames>
  <calcPr calcId="145621"/>
</workbook>
</file>

<file path=xl/calcChain.xml><?xml version="1.0" encoding="utf-8"?>
<calcChain xmlns="http://schemas.openxmlformats.org/spreadsheetml/2006/main">
  <c r="I87" i="1" l="1"/>
  <c r="I86" i="1"/>
  <c r="AG84" i="1"/>
  <c r="AF84" i="1"/>
  <c r="AE84" i="1"/>
  <c r="AC84" i="1"/>
  <c r="AB84" i="1"/>
  <c r="AA84" i="1"/>
  <c r="Y84" i="1"/>
  <c r="X84" i="1"/>
  <c r="W84" i="1"/>
  <c r="T84" i="1"/>
  <c r="S84" i="1"/>
  <c r="R84" i="1"/>
  <c r="P84" i="1"/>
  <c r="O84" i="1"/>
  <c r="N84" i="1"/>
  <c r="L84" i="1"/>
  <c r="K84" i="1"/>
  <c r="J84" i="1"/>
  <c r="AG83" i="1"/>
  <c r="AF83" i="1"/>
  <c r="AE83" i="1"/>
  <c r="AC83" i="1"/>
  <c r="AB83" i="1"/>
  <c r="AA83" i="1"/>
  <c r="Y83" i="1"/>
  <c r="X83" i="1"/>
  <c r="W83" i="1"/>
  <c r="T83" i="1"/>
  <c r="S83" i="1"/>
  <c r="R83" i="1"/>
  <c r="P83" i="1"/>
  <c r="O83" i="1"/>
  <c r="N83" i="1"/>
  <c r="L83" i="1"/>
  <c r="K83" i="1"/>
  <c r="J83" i="1"/>
  <c r="AG82" i="1"/>
  <c r="AF82" i="1"/>
  <c r="AE82" i="1"/>
  <c r="AC82" i="1"/>
  <c r="AB82" i="1"/>
  <c r="AA82" i="1"/>
  <c r="Y82" i="1"/>
  <c r="X82" i="1"/>
  <c r="W82" i="1"/>
  <c r="T82" i="1"/>
  <c r="S82" i="1"/>
  <c r="R82" i="1"/>
  <c r="P82" i="1"/>
  <c r="O82" i="1"/>
  <c r="N82" i="1"/>
  <c r="L82" i="1"/>
  <c r="K82" i="1"/>
  <c r="J82" i="1"/>
  <c r="AG81" i="1"/>
  <c r="AF81" i="1"/>
  <c r="AE81" i="1"/>
  <c r="AC81" i="1"/>
  <c r="AB81" i="1"/>
  <c r="AA81" i="1"/>
  <c r="Y81" i="1"/>
  <c r="X81" i="1"/>
  <c r="W81" i="1"/>
  <c r="T81" i="1"/>
  <c r="S81" i="1"/>
  <c r="R81" i="1"/>
  <c r="P81" i="1"/>
  <c r="O81" i="1"/>
  <c r="N81" i="1"/>
  <c r="L81" i="1"/>
  <c r="K81" i="1"/>
  <c r="J81" i="1"/>
  <c r="AG80" i="1"/>
  <c r="AF80" i="1"/>
  <c r="AE80" i="1"/>
  <c r="AC80" i="1"/>
  <c r="AB80" i="1"/>
  <c r="AA80" i="1"/>
  <c r="Y80" i="1"/>
  <c r="X80" i="1"/>
  <c r="W80" i="1"/>
  <c r="T80" i="1"/>
  <c r="S80" i="1"/>
  <c r="R80" i="1"/>
  <c r="P80" i="1"/>
  <c r="O80" i="1"/>
  <c r="N80" i="1"/>
  <c r="L80" i="1"/>
  <c r="K80" i="1"/>
  <c r="J80" i="1"/>
  <c r="AG79" i="1"/>
  <c r="AF79" i="1"/>
  <c r="AE79" i="1"/>
  <c r="AC79" i="1"/>
  <c r="AB79" i="1"/>
  <c r="AA79" i="1"/>
  <c r="Y79" i="1"/>
  <c r="X79" i="1"/>
  <c r="W79" i="1"/>
  <c r="T79" i="1"/>
  <c r="S79" i="1"/>
  <c r="R79" i="1"/>
  <c r="P79" i="1"/>
  <c r="O79" i="1"/>
  <c r="N79" i="1"/>
  <c r="L79" i="1"/>
  <c r="K79" i="1"/>
  <c r="J79" i="1"/>
  <c r="AG78" i="1"/>
  <c r="AF78" i="1"/>
  <c r="AE78" i="1"/>
  <c r="AC78" i="1"/>
  <c r="AB78" i="1"/>
  <c r="AA78" i="1"/>
  <c r="Y78" i="1"/>
  <c r="X78" i="1"/>
  <c r="W78" i="1"/>
  <c r="T78" i="1"/>
  <c r="S78" i="1"/>
  <c r="R78" i="1"/>
  <c r="P78" i="1"/>
  <c r="O78" i="1"/>
  <c r="N78" i="1"/>
  <c r="L78" i="1"/>
  <c r="K78" i="1"/>
  <c r="J78" i="1"/>
  <c r="AG77" i="1"/>
  <c r="AF77" i="1"/>
  <c r="AE77" i="1"/>
  <c r="AC77" i="1"/>
  <c r="AB77" i="1"/>
  <c r="AA77" i="1"/>
  <c r="Y77" i="1"/>
  <c r="X77" i="1"/>
  <c r="W77" i="1"/>
  <c r="T77" i="1"/>
  <c r="S77" i="1"/>
  <c r="R77" i="1"/>
  <c r="P77" i="1"/>
  <c r="O77" i="1"/>
  <c r="N77" i="1"/>
  <c r="L77" i="1"/>
  <c r="K77" i="1"/>
  <c r="J77" i="1"/>
  <c r="AG76" i="1"/>
  <c r="AF76" i="1"/>
  <c r="AE76" i="1"/>
  <c r="AC76" i="1"/>
  <c r="AB76" i="1"/>
  <c r="AA76" i="1"/>
  <c r="Y76" i="1"/>
  <c r="X76" i="1"/>
  <c r="W76" i="1"/>
  <c r="T76" i="1"/>
  <c r="S76" i="1"/>
  <c r="R76" i="1"/>
  <c r="P76" i="1"/>
  <c r="O76" i="1"/>
  <c r="N76" i="1"/>
  <c r="L76" i="1"/>
  <c r="K76" i="1"/>
  <c r="J76" i="1"/>
  <c r="T75" i="1"/>
  <c r="S75" i="1"/>
  <c r="R75" i="1"/>
  <c r="P75" i="1"/>
  <c r="O75" i="1"/>
  <c r="N75" i="1"/>
  <c r="L75" i="1"/>
  <c r="K75" i="1"/>
  <c r="J75" i="1"/>
  <c r="AG73" i="1"/>
  <c r="AF73" i="1"/>
  <c r="AE73" i="1"/>
  <c r="AC73" i="1"/>
  <c r="AB73" i="1"/>
  <c r="AA73" i="1"/>
  <c r="Y73" i="1"/>
  <c r="X73" i="1"/>
  <c r="W73" i="1"/>
  <c r="T73" i="1"/>
  <c r="S73" i="1"/>
  <c r="R73" i="1"/>
  <c r="P73" i="1"/>
  <c r="O73" i="1"/>
  <c r="N73" i="1"/>
  <c r="L73" i="1"/>
  <c r="K73" i="1"/>
  <c r="J73" i="1"/>
  <c r="AG72" i="1"/>
  <c r="AF72" i="1"/>
  <c r="AE72" i="1"/>
  <c r="AC72" i="1"/>
  <c r="AB72" i="1"/>
  <c r="AA72" i="1"/>
  <c r="Y72" i="1"/>
  <c r="X72" i="1"/>
  <c r="W72" i="1"/>
  <c r="T72" i="1"/>
  <c r="S72" i="1"/>
  <c r="R72" i="1"/>
  <c r="P72" i="1"/>
  <c r="O72" i="1"/>
  <c r="N72" i="1"/>
  <c r="L72" i="1"/>
  <c r="K72" i="1"/>
  <c r="J72" i="1"/>
  <c r="T71" i="1"/>
  <c r="S71" i="1"/>
  <c r="R71" i="1"/>
  <c r="P71" i="1"/>
  <c r="O71" i="1"/>
  <c r="N71" i="1"/>
  <c r="L71" i="1"/>
  <c r="K71" i="1"/>
  <c r="J71" i="1"/>
  <c r="AG70" i="1"/>
  <c r="AF70" i="1"/>
  <c r="AE70" i="1"/>
  <c r="AC70" i="1"/>
  <c r="AB70" i="1"/>
  <c r="AA70" i="1"/>
  <c r="Y70" i="1"/>
  <c r="X70" i="1"/>
  <c r="W70" i="1"/>
  <c r="T70" i="1"/>
  <c r="S70" i="1"/>
  <c r="R70" i="1"/>
  <c r="P70" i="1"/>
  <c r="O70" i="1"/>
  <c r="N70" i="1"/>
  <c r="L70" i="1"/>
  <c r="K70" i="1"/>
  <c r="J70" i="1"/>
  <c r="AG69" i="1"/>
  <c r="AF69" i="1"/>
  <c r="AE69" i="1"/>
  <c r="AC69" i="1"/>
  <c r="AB69" i="1"/>
  <c r="AA69" i="1"/>
  <c r="Y69" i="1"/>
  <c r="X69" i="1"/>
  <c r="W69" i="1"/>
  <c r="T69" i="1"/>
  <c r="S69" i="1"/>
  <c r="R69" i="1"/>
  <c r="P69" i="1"/>
  <c r="O69" i="1"/>
  <c r="N69" i="1"/>
  <c r="L69" i="1"/>
  <c r="K69" i="1"/>
  <c r="J69" i="1"/>
  <c r="AG68" i="1"/>
  <c r="AF68" i="1"/>
  <c r="AE68" i="1"/>
  <c r="AC68" i="1"/>
  <c r="AB68" i="1"/>
  <c r="AA68" i="1"/>
  <c r="Y68" i="1"/>
  <c r="X68" i="1"/>
  <c r="W68" i="1"/>
  <c r="T68" i="1"/>
  <c r="S68" i="1"/>
  <c r="R68" i="1"/>
  <c r="P68" i="1"/>
  <c r="O68" i="1"/>
  <c r="N68" i="1"/>
  <c r="L68" i="1"/>
  <c r="K68" i="1"/>
  <c r="J68" i="1"/>
  <c r="AG67" i="1"/>
  <c r="AF67" i="1"/>
  <c r="AE67" i="1"/>
  <c r="AC67" i="1"/>
  <c r="AB67" i="1"/>
  <c r="AA67" i="1"/>
  <c r="Y67" i="1"/>
  <c r="X67" i="1"/>
  <c r="W67" i="1"/>
  <c r="T67" i="1"/>
  <c r="S67" i="1"/>
  <c r="R67" i="1"/>
  <c r="P67" i="1"/>
  <c r="O67" i="1"/>
  <c r="N67" i="1"/>
  <c r="L67" i="1"/>
  <c r="K67" i="1"/>
  <c r="J67" i="1"/>
  <c r="AG66" i="1"/>
  <c r="AF66" i="1"/>
  <c r="AE66" i="1"/>
  <c r="AC66" i="1"/>
  <c r="AB66" i="1"/>
  <c r="AA66" i="1"/>
  <c r="Y66" i="1"/>
  <c r="X66" i="1"/>
  <c r="W66" i="1"/>
  <c r="T66" i="1"/>
  <c r="S66" i="1"/>
  <c r="R66" i="1"/>
  <c r="P66" i="1"/>
  <c r="O66" i="1"/>
  <c r="N66" i="1"/>
  <c r="L66" i="1"/>
  <c r="K66" i="1"/>
  <c r="J66" i="1"/>
  <c r="AG65" i="1"/>
  <c r="AF65" i="1"/>
  <c r="AE65" i="1"/>
  <c r="AC65" i="1"/>
  <c r="AB65" i="1"/>
  <c r="AA65" i="1"/>
  <c r="Y65" i="1"/>
  <c r="X65" i="1"/>
  <c r="W65" i="1"/>
  <c r="T65" i="1"/>
  <c r="S65" i="1"/>
  <c r="R65" i="1"/>
  <c r="P65" i="1"/>
  <c r="O65" i="1"/>
  <c r="N65" i="1"/>
  <c r="L65" i="1"/>
  <c r="K65" i="1"/>
  <c r="J65" i="1"/>
  <c r="AG64" i="1"/>
  <c r="AF64" i="1"/>
  <c r="AE64" i="1"/>
  <c r="AC64" i="1"/>
  <c r="AB64" i="1"/>
  <c r="AA64" i="1"/>
  <c r="Y64" i="1"/>
  <c r="X64" i="1"/>
  <c r="W64" i="1"/>
  <c r="T64" i="1"/>
  <c r="S64" i="1"/>
  <c r="R64" i="1"/>
  <c r="P64" i="1"/>
  <c r="O64" i="1"/>
  <c r="N64" i="1"/>
  <c r="L64" i="1"/>
  <c r="K64" i="1"/>
  <c r="J64" i="1"/>
  <c r="AG63" i="1"/>
  <c r="AF63" i="1"/>
  <c r="AE63" i="1"/>
  <c r="AC63" i="1"/>
  <c r="AB63" i="1"/>
  <c r="AA63" i="1"/>
  <c r="Y63" i="1"/>
  <c r="X63" i="1"/>
  <c r="W63" i="1"/>
  <c r="T63" i="1"/>
  <c r="S63" i="1"/>
  <c r="R63" i="1"/>
  <c r="P63" i="1"/>
  <c r="O63" i="1"/>
  <c r="N63" i="1"/>
  <c r="L63" i="1"/>
  <c r="K63" i="1"/>
  <c r="J63" i="1"/>
  <c r="AG60" i="1"/>
  <c r="AF60" i="1"/>
  <c r="AE60" i="1"/>
  <c r="AC60" i="1"/>
  <c r="AB60" i="1"/>
  <c r="AA60" i="1"/>
  <c r="Y60" i="1"/>
  <c r="X60" i="1"/>
  <c r="W60" i="1"/>
  <c r="T60" i="1"/>
  <c r="S60" i="1"/>
  <c r="R60" i="1"/>
  <c r="P60" i="1"/>
  <c r="O60" i="1"/>
  <c r="N60" i="1"/>
  <c r="L60" i="1"/>
  <c r="K60" i="1"/>
  <c r="J60" i="1"/>
  <c r="AG59" i="1"/>
  <c r="AF59" i="1"/>
  <c r="AE59" i="1"/>
  <c r="AC59" i="1"/>
  <c r="AB59" i="1"/>
  <c r="AA59" i="1"/>
  <c r="Y59" i="1"/>
  <c r="X59" i="1"/>
  <c r="W59" i="1"/>
  <c r="T59" i="1"/>
  <c r="S59" i="1"/>
  <c r="R59" i="1"/>
  <c r="P59" i="1"/>
  <c r="O59" i="1"/>
  <c r="N59" i="1"/>
  <c r="L59" i="1"/>
  <c r="K59" i="1"/>
  <c r="J59" i="1"/>
  <c r="AG58" i="1"/>
  <c r="AF58" i="1"/>
  <c r="AE58" i="1"/>
  <c r="AC58" i="1"/>
  <c r="AB58" i="1"/>
  <c r="AA58" i="1"/>
  <c r="Y58" i="1"/>
  <c r="X58" i="1"/>
  <c r="W58" i="1"/>
  <c r="T58" i="1"/>
  <c r="S58" i="1"/>
  <c r="R58" i="1"/>
  <c r="P58" i="1"/>
  <c r="O58" i="1"/>
  <c r="N58" i="1"/>
  <c r="L58" i="1"/>
  <c r="K58" i="1"/>
  <c r="J58" i="1"/>
  <c r="AG57" i="1"/>
  <c r="AF57" i="1"/>
  <c r="AE57" i="1"/>
  <c r="AC57" i="1"/>
  <c r="AB57" i="1"/>
  <c r="AA57" i="1"/>
  <c r="Y57" i="1"/>
  <c r="X57" i="1"/>
  <c r="W57" i="1"/>
  <c r="T57" i="1"/>
  <c r="S57" i="1"/>
  <c r="R57" i="1"/>
  <c r="P57" i="1"/>
  <c r="O57" i="1"/>
  <c r="N57" i="1"/>
  <c r="L57" i="1"/>
  <c r="K57" i="1"/>
  <c r="J57" i="1"/>
  <c r="AG56" i="1"/>
  <c r="AF56" i="1"/>
  <c r="AE56" i="1"/>
  <c r="AC56" i="1"/>
  <c r="AB56" i="1"/>
  <c r="AA56" i="1"/>
  <c r="Y56" i="1"/>
  <c r="X56" i="1"/>
  <c r="W56" i="1"/>
  <c r="T56" i="1"/>
  <c r="S56" i="1"/>
  <c r="R56" i="1"/>
  <c r="P56" i="1"/>
  <c r="O56" i="1"/>
  <c r="N56" i="1"/>
  <c r="L56" i="1"/>
  <c r="K56" i="1"/>
  <c r="J56" i="1"/>
  <c r="AG55" i="1"/>
  <c r="AF55" i="1"/>
  <c r="AE55" i="1"/>
  <c r="AC55" i="1"/>
  <c r="AB55" i="1"/>
  <c r="AA55" i="1"/>
  <c r="Y55" i="1"/>
  <c r="X55" i="1"/>
  <c r="W55" i="1"/>
  <c r="T55" i="1"/>
  <c r="S55" i="1"/>
  <c r="R55" i="1"/>
  <c r="P55" i="1"/>
  <c r="O55" i="1"/>
  <c r="N55" i="1"/>
  <c r="L55" i="1"/>
  <c r="K55" i="1"/>
  <c r="J55" i="1"/>
  <c r="AG54" i="1"/>
  <c r="AF54" i="1"/>
  <c r="AE54" i="1"/>
  <c r="AC54" i="1"/>
  <c r="AB54" i="1"/>
  <c r="AA54" i="1"/>
  <c r="Y54" i="1"/>
  <c r="X54" i="1"/>
  <c r="W54" i="1"/>
  <c r="T54" i="1"/>
  <c r="S54" i="1"/>
  <c r="R54" i="1"/>
  <c r="P54" i="1"/>
  <c r="O54" i="1"/>
  <c r="N54" i="1"/>
  <c r="L54" i="1"/>
  <c r="K54" i="1"/>
  <c r="J54" i="1"/>
  <c r="AG53" i="1"/>
  <c r="AF53" i="1"/>
  <c r="AE53" i="1"/>
  <c r="AC53" i="1"/>
  <c r="AB53" i="1"/>
  <c r="AA53" i="1"/>
  <c r="Y53" i="1"/>
  <c r="X53" i="1"/>
  <c r="W53" i="1"/>
  <c r="T53" i="1"/>
  <c r="S53" i="1"/>
  <c r="R53" i="1"/>
  <c r="P53" i="1"/>
  <c r="O53" i="1"/>
  <c r="N53" i="1"/>
  <c r="L53" i="1"/>
  <c r="K53" i="1"/>
  <c r="J53" i="1"/>
  <c r="AG52" i="1"/>
  <c r="AF52" i="1"/>
  <c r="AE52" i="1"/>
  <c r="AC52" i="1"/>
  <c r="AB52" i="1"/>
  <c r="AA52" i="1"/>
  <c r="Y52" i="1"/>
  <c r="X52" i="1"/>
  <c r="W52" i="1"/>
  <c r="T52" i="1"/>
  <c r="S52" i="1"/>
  <c r="R52" i="1"/>
  <c r="P52" i="1"/>
  <c r="O52" i="1"/>
  <c r="N52" i="1"/>
  <c r="L52" i="1"/>
  <c r="K52" i="1"/>
  <c r="J52" i="1"/>
  <c r="AG50" i="1"/>
  <c r="AF50" i="1"/>
  <c r="AE50" i="1"/>
  <c r="AC50" i="1"/>
  <c r="AB50" i="1"/>
  <c r="AA50" i="1"/>
  <c r="Y50" i="1"/>
  <c r="X50" i="1"/>
  <c r="W50" i="1"/>
  <c r="T50" i="1"/>
  <c r="S50" i="1"/>
  <c r="R50" i="1"/>
  <c r="P50" i="1"/>
  <c r="O50" i="1"/>
  <c r="N50" i="1"/>
  <c r="L50" i="1"/>
  <c r="K50" i="1"/>
  <c r="J50" i="1"/>
  <c r="AG48" i="1"/>
  <c r="AF48" i="1"/>
  <c r="AE48" i="1"/>
  <c r="AC48" i="1"/>
  <c r="AB48" i="1"/>
  <c r="AA48" i="1"/>
  <c r="Y48" i="1"/>
  <c r="X48" i="1"/>
  <c r="W48" i="1"/>
  <c r="T48" i="1"/>
  <c r="S48" i="1"/>
  <c r="R48" i="1"/>
  <c r="U48" i="1" s="1"/>
  <c r="P48" i="1"/>
  <c r="O48" i="1"/>
  <c r="N48" i="1"/>
  <c r="L48" i="1"/>
  <c r="K48" i="1"/>
  <c r="J48" i="1"/>
  <c r="AG47" i="1"/>
  <c r="AF47" i="1"/>
  <c r="AE47" i="1"/>
  <c r="AC47" i="1"/>
  <c r="AB47" i="1"/>
  <c r="AA47" i="1"/>
  <c r="Y47" i="1"/>
  <c r="X47" i="1"/>
  <c r="W47" i="1"/>
  <c r="T47" i="1"/>
  <c r="S47" i="1"/>
  <c r="R47" i="1"/>
  <c r="U47" i="1" s="1"/>
  <c r="P47" i="1"/>
  <c r="O47" i="1"/>
  <c r="N47" i="1"/>
  <c r="L47" i="1"/>
  <c r="K47" i="1"/>
  <c r="J47" i="1"/>
  <c r="E47" i="1"/>
  <c r="AG46" i="1"/>
  <c r="AF46" i="1"/>
  <c r="AE46" i="1"/>
  <c r="AH46" i="1" s="1"/>
  <c r="AC46" i="1"/>
  <c r="AB46" i="1"/>
  <c r="AA46" i="1"/>
  <c r="Y46" i="1"/>
  <c r="X46" i="1"/>
  <c r="W46" i="1"/>
  <c r="T46" i="1"/>
  <c r="S46" i="1"/>
  <c r="R46" i="1"/>
  <c r="U46" i="1" s="1"/>
  <c r="P46" i="1"/>
  <c r="O46" i="1"/>
  <c r="N46" i="1"/>
  <c r="L46" i="1"/>
  <c r="K46" i="1"/>
  <c r="J46" i="1"/>
  <c r="F46" i="1"/>
  <c r="F47" i="1" s="1"/>
  <c r="E46" i="1"/>
  <c r="C46" i="1"/>
  <c r="C47" i="1" s="1"/>
  <c r="B46" i="1"/>
  <c r="B47" i="1" s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G46" i="1" s="1"/>
  <c r="G47" i="1" s="1"/>
  <c r="D6" i="1"/>
  <c r="D46" i="1" s="1"/>
  <c r="D47" i="1" s="1"/>
  <c r="U50" i="1" l="1"/>
  <c r="U52" i="1" s="1"/>
  <c r="U53" i="1" s="1"/>
  <c r="U54" i="1" s="1"/>
  <c r="U55" i="1" s="1"/>
  <c r="U56" i="1" s="1"/>
  <c r="U57" i="1" s="1"/>
  <c r="U58" i="1" s="1"/>
  <c r="U59" i="1" s="1"/>
  <c r="U60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6" i="1" s="1"/>
  <c r="U87" i="1" s="1"/>
  <c r="U88" i="1" s="1"/>
  <c r="D49" i="1" s="1"/>
  <c r="AH47" i="1"/>
  <c r="AH48" i="1" s="1"/>
  <c r="AH50" i="1" s="1"/>
  <c r="AH52" i="1" s="1"/>
  <c r="AH53" i="1" s="1"/>
  <c r="AH54" i="1" s="1"/>
  <c r="AH55" i="1" s="1"/>
  <c r="AH56" i="1" s="1"/>
  <c r="AH57" i="1" s="1"/>
  <c r="AH58" i="1" s="1"/>
  <c r="AH59" i="1" s="1"/>
  <c r="AH60" i="1" s="1"/>
  <c r="AH63" i="1" s="1"/>
  <c r="AH64" i="1" s="1"/>
  <c r="AH65" i="1" s="1"/>
  <c r="AH66" i="1" s="1"/>
  <c r="AH67" i="1" s="1"/>
  <c r="AH68" i="1" s="1"/>
  <c r="AH69" i="1" s="1"/>
  <c r="AH70" i="1" s="1"/>
  <c r="AH72" i="1" s="1"/>
  <c r="AH73" i="1" s="1"/>
  <c r="AH76" i="1" s="1"/>
  <c r="AH77" i="1" s="1"/>
  <c r="AH78" i="1" s="1"/>
  <c r="AH79" i="1" s="1"/>
  <c r="AH80" i="1" s="1"/>
  <c r="AH81" i="1" s="1"/>
  <c r="AH82" i="1" s="1"/>
  <c r="AH83" i="1" s="1"/>
  <c r="AH84" i="1" s="1"/>
  <c r="AH86" i="1" s="1"/>
  <c r="AH87" i="1" s="1"/>
  <c r="AH88" i="1" s="1"/>
  <c r="G49" i="1" s="1"/>
</calcChain>
</file>

<file path=xl/comments1.xml><?xml version="1.0" encoding="utf-8"?>
<comments xmlns="http://schemas.openxmlformats.org/spreadsheetml/2006/main">
  <authors>
    <author>Yamulki, Sirwan</author>
  </authors>
  <commentList>
    <comment ref="A3" authorId="0">
      <text>
        <r>
          <rPr>
            <b/>
            <sz val="12"/>
            <color indexed="81"/>
            <rFont val="Tahoma"/>
            <family val="2"/>
          </rPr>
          <t>Yamulki, Sirwan:</t>
        </r>
        <r>
          <rPr>
            <sz val="12"/>
            <color indexed="81"/>
            <rFont val="Tahoma"/>
            <family val="2"/>
          </rPr>
          <t xml:space="preserve">
need to put the correct sampling date for comparison with fluxes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Yamulki, Sirwan:</t>
        </r>
        <r>
          <rPr>
            <sz val="9"/>
            <color indexed="81"/>
            <rFont val="Tahoma"/>
            <family val="2"/>
          </rPr>
          <t xml:space="preserve">
Jan-2016 not measured
</t>
        </r>
      </text>
    </comment>
    <comment ref="I42" authorId="0">
      <text>
        <r>
          <rPr>
            <b/>
            <sz val="12"/>
            <color indexed="81"/>
            <rFont val="Tahoma"/>
            <family val="2"/>
          </rPr>
          <t>Yamulki, Sirwan:</t>
        </r>
        <r>
          <rPr>
            <sz val="12"/>
            <color indexed="81"/>
            <rFont val="Tahoma"/>
            <family val="2"/>
          </rPr>
          <t xml:space="preserve">
Note the Treatment site was not measured on this day</t>
        </r>
      </text>
    </comment>
    <comment ref="I47" authorId="0">
      <text>
        <r>
          <rPr>
            <b/>
            <sz val="12"/>
            <color indexed="81"/>
            <rFont val="Tahoma"/>
            <family val="2"/>
          </rPr>
          <t xml:space="preserve">Yamulki, Sirwan
</t>
        </r>
        <r>
          <rPr>
            <sz val="12"/>
            <color indexed="81"/>
            <rFont val="Tahoma"/>
            <family val="2"/>
          </rPr>
          <t>start of new chamber insertion layout</t>
        </r>
      </text>
    </comment>
    <comment ref="A49" authorId="0">
      <text>
        <r>
          <rPr>
            <b/>
            <sz val="14"/>
            <color indexed="81"/>
            <rFont val="Tahoma"/>
            <family val="2"/>
          </rPr>
          <t>Yamulki, Sirwan:</t>
        </r>
        <r>
          <rPr>
            <sz val="14"/>
            <color indexed="81"/>
            <rFont val="Tahoma"/>
            <family val="2"/>
          </rPr>
          <t xml:space="preserve">
 - annual N2O-N flux comparde with the total mineral N depostion in throughfall is similar for the treatment site but double in the the control.
- need the correct dates for mineral-N sampling
</t>
        </r>
      </text>
    </comment>
    <comment ref="I83" authorId="0">
      <text>
        <r>
          <rPr>
            <b/>
            <sz val="12"/>
            <color indexed="81"/>
            <rFont val="Tahoma"/>
            <family val="2"/>
          </rPr>
          <t>Yamulki, Sirwan:</t>
        </r>
        <r>
          <rPr>
            <sz val="12"/>
            <color indexed="81"/>
            <rFont val="Tahoma"/>
            <family val="2"/>
          </rPr>
          <t xml:space="preserve">
Note the Treatment site was not measured on this day</t>
        </r>
      </text>
    </comment>
  </commentList>
</comments>
</file>

<file path=xl/sharedStrings.xml><?xml version="1.0" encoding="utf-8"?>
<sst xmlns="http://schemas.openxmlformats.org/spreadsheetml/2006/main" count="47" uniqueCount="27">
  <si>
    <t>Treatment</t>
  </si>
  <si>
    <t>control</t>
  </si>
  <si>
    <t>date</t>
  </si>
  <si>
    <r>
      <t>Plot T TF NH4-N (kg ha</t>
    </r>
    <r>
      <rPr>
        <b/>
        <vertAlign val="superscript"/>
        <sz val="10"/>
        <color indexed="63"/>
        <rFont val="Segoe UI"/>
        <family val="2"/>
      </rPr>
      <t>-1</t>
    </r>
    <r>
      <rPr>
        <b/>
        <sz val="10"/>
        <color indexed="63"/>
        <rFont val="Segoe UI"/>
        <family val="2"/>
      </rPr>
      <t>month</t>
    </r>
    <r>
      <rPr>
        <b/>
        <vertAlign val="superscript"/>
        <sz val="10"/>
        <color indexed="63"/>
        <rFont val="Segoe UI"/>
        <family val="2"/>
      </rPr>
      <t>-1</t>
    </r>
    <r>
      <rPr>
        <b/>
        <sz val="10"/>
        <color indexed="63"/>
        <rFont val="Segoe UI"/>
        <family val="2"/>
      </rPr>
      <t>)</t>
    </r>
  </si>
  <si>
    <r>
      <t>Plot T TF NO3-N (kg ha</t>
    </r>
    <r>
      <rPr>
        <b/>
        <vertAlign val="superscript"/>
        <sz val="10"/>
        <color indexed="63"/>
        <rFont val="Segoe UI"/>
        <family val="2"/>
      </rPr>
      <t>-1</t>
    </r>
    <r>
      <rPr>
        <b/>
        <sz val="10"/>
        <color indexed="63"/>
        <rFont val="Segoe UI"/>
        <family val="2"/>
      </rPr>
      <t>month</t>
    </r>
    <r>
      <rPr>
        <b/>
        <vertAlign val="superscript"/>
        <sz val="10"/>
        <color indexed="63"/>
        <rFont val="Segoe UI"/>
        <family val="2"/>
      </rPr>
      <t>-1</t>
    </r>
    <r>
      <rPr>
        <b/>
        <sz val="10"/>
        <color indexed="63"/>
        <rFont val="Segoe UI"/>
        <family val="2"/>
      </rPr>
      <t>)</t>
    </r>
  </si>
  <si>
    <t>total NH4NO3</t>
  </si>
  <si>
    <r>
      <t>Plot C TF NH4-N (kg ha</t>
    </r>
    <r>
      <rPr>
        <b/>
        <vertAlign val="superscript"/>
        <sz val="10"/>
        <color indexed="63"/>
        <rFont val="Segoe UI"/>
        <family val="2"/>
      </rPr>
      <t>-1</t>
    </r>
    <r>
      <rPr>
        <b/>
        <sz val="10"/>
        <color indexed="63"/>
        <rFont val="Segoe UI"/>
        <family val="2"/>
      </rPr>
      <t>month</t>
    </r>
    <r>
      <rPr>
        <b/>
        <vertAlign val="superscript"/>
        <sz val="10"/>
        <color indexed="63"/>
        <rFont val="Segoe UI"/>
        <family val="2"/>
      </rPr>
      <t>-1</t>
    </r>
    <r>
      <rPr>
        <b/>
        <sz val="10"/>
        <color indexed="63"/>
        <rFont val="Segoe UI"/>
        <family val="2"/>
      </rPr>
      <t>)</t>
    </r>
  </si>
  <si>
    <r>
      <t>Plot C TF NO3-N (kg ha</t>
    </r>
    <r>
      <rPr>
        <b/>
        <vertAlign val="superscript"/>
        <sz val="10"/>
        <color indexed="63"/>
        <rFont val="Segoe UI"/>
        <family val="2"/>
      </rPr>
      <t>-1</t>
    </r>
    <r>
      <rPr>
        <b/>
        <sz val="10"/>
        <color indexed="63"/>
        <rFont val="Segoe UI"/>
        <family val="2"/>
      </rPr>
      <t>month</t>
    </r>
    <r>
      <rPr>
        <b/>
        <vertAlign val="superscript"/>
        <sz val="10"/>
        <color indexed="63"/>
        <rFont val="Segoe UI"/>
        <family val="2"/>
      </rPr>
      <t>-1</t>
    </r>
    <r>
      <rPr>
        <b/>
        <sz val="10"/>
        <color indexed="63"/>
        <rFont val="Segoe UI"/>
        <family val="2"/>
      </rPr>
      <t>)</t>
    </r>
  </si>
  <si>
    <t>sampling date</t>
  </si>
  <si>
    <r>
      <t>g CH4-C ha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d-1</t>
    </r>
  </si>
  <si>
    <r>
      <t>g CO2-C ha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d-1</t>
    </r>
  </si>
  <si>
    <r>
      <t>g N2O-N ha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d-1</t>
    </r>
  </si>
  <si>
    <t>cumuative flux</t>
  </si>
  <si>
    <t>cumulative flux</t>
  </si>
  <si>
    <t>Average</t>
  </si>
  <si>
    <t>Stdev</t>
  </si>
  <si>
    <t>SE</t>
  </si>
  <si>
    <t>total kg</t>
  </si>
  <si>
    <t>per 38 month</t>
  </si>
  <si>
    <t>per yr</t>
  </si>
  <si>
    <t>g N2O-N ha-1 yr-1</t>
  </si>
  <si>
    <t/>
  </si>
  <si>
    <t>days measurement period</t>
  </si>
  <si>
    <t>g N2O-N ha/ 1154 days</t>
  </si>
  <si>
    <t>total days measurement period</t>
  </si>
  <si>
    <t>g N2O-N ha/ 1095 days (3 yrs)</t>
  </si>
  <si>
    <t>mean of all 9 chambers chambers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</si>
</sst>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d/mm/yyyy;@"/>
    <numFmt numFmtId="166" formatCode="0.000"/>
    <numFmt numFmtId="167" formatCode="[$-F400]h:mm:ss\ AM/PM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vertAlign val="superscript"/>
      <sz val="10"/>
      <color indexed="63"/>
      <name val="Segoe UI"/>
      <family val="2"/>
    </font>
    <font>
      <b/>
      <sz val="10"/>
      <color indexed="63"/>
      <name val="Segoe U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1"/>
      <color indexed="8"/>
      <name val="Calibri"/>
      <family val="2"/>
    </font>
    <font>
      <sz val="11"/>
      <color indexed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/>
    <xf numFmtId="0" fontId="9" fillId="0" borderId="0"/>
    <xf numFmtId="0" fontId="18" fillId="0" borderId="0"/>
    <xf numFmtId="0" fontId="2" fillId="0" borderId="0"/>
    <xf numFmtId="167" fontId="2" fillId="0" borderId="0"/>
    <xf numFmtId="19" fontId="18" fillId="0" borderId="0"/>
    <xf numFmtId="0" fontId="18" fillId="0" borderId="0"/>
    <xf numFmtId="167" fontId="9" fillId="0" borderId="0"/>
    <xf numFmtId="0" fontId="19" fillId="0" borderId="0"/>
    <xf numFmtId="167" fontId="2" fillId="0" borderId="0"/>
    <xf numFmtId="167" fontId="2" fillId="0" borderId="0"/>
    <xf numFmtId="19" fontId="18" fillId="0" borderId="0"/>
    <xf numFmtId="167" fontId="2" fillId="0" borderId="0"/>
    <xf numFmtId="19" fontId="18" fillId="0" borderId="0"/>
    <xf numFmtId="19" fontId="18" fillId="0" borderId="0"/>
    <xf numFmtId="0" fontId="18" fillId="0" borderId="0"/>
    <xf numFmtId="0" fontId="1" fillId="0" borderId="0"/>
    <xf numFmtId="167" fontId="20" fillId="0" borderId="0"/>
    <xf numFmtId="19" fontId="21" fillId="0" borderId="0"/>
    <xf numFmtId="0" fontId="1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/>
    <xf numFmtId="0" fontId="3" fillId="0" borderId="0" xfId="0" applyFont="1" applyFill="1"/>
    <xf numFmtId="0" fontId="4" fillId="0" borderId="0" xfId="1" applyFont="1" applyFill="1"/>
    <xf numFmtId="2" fontId="3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Alignment="1"/>
    <xf numFmtId="0" fontId="4" fillId="0" borderId="0" xfId="1" applyFont="1" applyFill="1" applyBorder="1"/>
    <xf numFmtId="17" fontId="3" fillId="0" borderId="0" xfId="0" applyNumberFormat="1" applyFont="1" applyFill="1"/>
    <xf numFmtId="0" fontId="3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2" fontId="2" fillId="0" borderId="0" xfId="0" applyNumberFormat="1" applyFont="1" applyFill="1"/>
    <xf numFmtId="1" fontId="2" fillId="0" borderId="0" xfId="0" applyNumberFormat="1" applyFont="1" applyFill="1"/>
    <xf numFmtId="0" fontId="3" fillId="0" borderId="0" xfId="0" applyFont="1" applyFill="1" applyBorder="1" applyAlignment="1">
      <alignment wrapText="1"/>
    </xf>
    <xf numFmtId="0" fontId="4" fillId="2" borderId="0" xfId="1" applyFont="1" applyFill="1"/>
    <xf numFmtId="0" fontId="2" fillId="0" borderId="0" xfId="0" applyFont="1" applyFill="1" applyBorder="1" applyAlignment="1">
      <alignment horizontal="center"/>
    </xf>
    <xf numFmtId="164" fontId="10" fillId="0" borderId="0" xfId="2" applyNumberFormat="1" applyFont="1" applyFill="1" applyAlignment="1">
      <alignment horizontal="center"/>
    </xf>
    <xf numFmtId="2" fontId="10" fillId="0" borderId="0" xfId="2" applyNumberFormat="1" applyFont="1" applyFill="1" applyAlignment="1">
      <alignment horizontal="center"/>
    </xf>
    <xf numFmtId="17" fontId="0" fillId="3" borderId="0" xfId="0" applyNumberFormat="1" applyFill="1"/>
    <xf numFmtId="0" fontId="0" fillId="2" borderId="0" xfId="0" applyFill="1"/>
    <xf numFmtId="165" fontId="2" fillId="3" borderId="0" xfId="0" applyNumberFormat="1" applyFont="1" applyFill="1" applyBorder="1" applyAlignment="1">
      <alignment horizontal="center"/>
    </xf>
    <xf numFmtId="2" fontId="9" fillId="0" borderId="0" xfId="2" applyNumberFormat="1" applyFont="1" applyFill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6" fontId="0" fillId="0" borderId="0" xfId="0" applyNumberFormat="1" applyFill="1"/>
    <xf numFmtId="166" fontId="0" fillId="2" borderId="0" xfId="0" applyNumberFormat="1" applyFill="1"/>
    <xf numFmtId="0" fontId="2" fillId="4" borderId="0" xfId="0" applyFont="1" applyFill="1"/>
    <xf numFmtId="0" fontId="0" fillId="4" borderId="0" xfId="0" applyFill="1"/>
    <xf numFmtId="0" fontId="4" fillId="4" borderId="0" xfId="1" applyFont="1" applyFill="1"/>
    <xf numFmtId="166" fontId="4" fillId="4" borderId="0" xfId="1" applyNumberFormat="1" applyFont="1" applyFill="1"/>
    <xf numFmtId="165" fontId="2" fillId="0" borderId="0" xfId="0" applyNumberFormat="1" applyFont="1" applyFill="1" applyBorder="1" applyAlignment="1">
      <alignment horizontal="center"/>
    </xf>
    <xf numFmtId="2" fontId="4" fillId="0" borderId="0" xfId="1" applyNumberFormat="1" applyFont="1" applyFill="1"/>
    <xf numFmtId="2" fontId="4" fillId="0" borderId="0" xfId="1" applyNumberFormat="1" applyFont="1" applyFill="1" applyBorder="1"/>
    <xf numFmtId="166" fontId="0" fillId="4" borderId="0" xfId="0" applyNumberFormat="1" applyFill="1"/>
    <xf numFmtId="0" fontId="11" fillId="0" borderId="0" xfId="0" applyFont="1" applyFill="1"/>
    <xf numFmtId="0" fontId="11" fillId="0" borderId="0" xfId="0" quotePrefix="1" applyFont="1" applyFill="1"/>
    <xf numFmtId="2" fontId="4" fillId="4" borderId="0" xfId="1" applyNumberFormat="1" applyFont="1" applyFill="1" applyBorder="1"/>
    <xf numFmtId="2" fontId="4" fillId="4" borderId="0" xfId="1" applyNumberFormat="1" applyFont="1" applyFill="1"/>
    <xf numFmtId="4" fontId="4" fillId="4" borderId="0" xfId="1" applyNumberFormat="1" applyFont="1" applyFill="1" applyBorder="1"/>
  </cellXfs>
  <cellStyles count="22">
    <cellStyle name="Excel Built-in Excel Built-in Excel Built-in Normal 2" xfId="3"/>
    <cellStyle name="Normal" xfId="0" builtinId="0"/>
    <cellStyle name="Normal 2" xfId="4"/>
    <cellStyle name="Normal 2 2" xfId="5"/>
    <cellStyle name="Normal 2 2 2" xfId="6"/>
    <cellStyle name="Normal 2 3" xfId="7"/>
    <cellStyle name="Normal 2_Lincolnshire_WP3data_year1" xfId="8"/>
    <cellStyle name="Normal 3" xfId="9"/>
    <cellStyle name="Normal 4" xfId="10"/>
    <cellStyle name="Normal 4 2" xfId="11"/>
    <cellStyle name="Normal 4 2 2" xfId="12"/>
    <cellStyle name="Normal 4 3" xfId="13"/>
    <cellStyle name="Normal 4 3 2" xfId="14"/>
    <cellStyle name="Normal 4 4" xfId="15"/>
    <cellStyle name="Normal 5" xfId="16"/>
    <cellStyle name="Normal 6" xfId="17"/>
    <cellStyle name="Normal 7" xfId="18"/>
    <cellStyle name="Normal 7 2" xfId="19"/>
    <cellStyle name="Normal 8" xfId="20"/>
    <cellStyle name="Normal 9" xfId="1"/>
    <cellStyle name="Normal_FluxTemplate" xfId="2"/>
    <cellStyle name="Percent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Treatment site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 N2O-N ha-1 month-1</c:v>
          </c:tx>
          <c:xVal>
            <c:numRef>
              <c:f>'Griffin chamber fluxes'!$A$5:$A$43</c:f>
              <c:numCache>
                <c:formatCode>mmm\-yy</c:formatCode>
                <c:ptCount val="39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  <c:pt idx="22">
                  <c:v>42186</c:v>
                </c:pt>
                <c:pt idx="23">
                  <c:v>42217</c:v>
                </c:pt>
                <c:pt idx="24">
                  <c:v>42248</c:v>
                </c:pt>
                <c:pt idx="25">
                  <c:v>42278</c:v>
                </c:pt>
                <c:pt idx="26">
                  <c:v>42309</c:v>
                </c:pt>
                <c:pt idx="27">
                  <c:v>42339</c:v>
                </c:pt>
                <c:pt idx="28">
                  <c:v>42370</c:v>
                </c:pt>
                <c:pt idx="29">
                  <c:v>42401</c:v>
                </c:pt>
                <c:pt idx="30">
                  <c:v>42430</c:v>
                </c:pt>
                <c:pt idx="31">
                  <c:v>42461</c:v>
                </c:pt>
                <c:pt idx="32">
                  <c:v>42491</c:v>
                </c:pt>
                <c:pt idx="33">
                  <c:v>42522</c:v>
                </c:pt>
                <c:pt idx="34">
                  <c:v>42552</c:v>
                </c:pt>
                <c:pt idx="35">
                  <c:v>42583</c:v>
                </c:pt>
                <c:pt idx="36">
                  <c:v>42614</c:v>
                </c:pt>
                <c:pt idx="37">
                  <c:v>42644</c:v>
                </c:pt>
                <c:pt idx="38">
                  <c:v>42675</c:v>
                </c:pt>
              </c:numCache>
            </c:numRef>
          </c:xVal>
          <c:yVal>
            <c:numRef>
              <c:f>'Griffin chamber fluxes'!$R$46:$R$84</c:f>
              <c:numCache>
                <c:formatCode>0.00</c:formatCode>
                <c:ptCount val="39"/>
                <c:pt idx="0">
                  <c:v>0.80233894489158952</c:v>
                </c:pt>
                <c:pt idx="1">
                  <c:v>16.489185252763122</c:v>
                </c:pt>
                <c:pt idx="2">
                  <c:v>25.994922273859551</c:v>
                </c:pt>
                <c:pt idx="4">
                  <c:v>16.996587505473713</c:v>
                </c:pt>
                <c:pt idx="6">
                  <c:v>3.5762416605708069</c:v>
                </c:pt>
                <c:pt idx="7">
                  <c:v>5.6925630338370938</c:v>
                </c:pt>
                <c:pt idx="8">
                  <c:v>3.8632915714593365</c:v>
                </c:pt>
                <c:pt idx="9">
                  <c:v>13.239381072332396</c:v>
                </c:pt>
                <c:pt idx="10">
                  <c:v>13.654544827782393</c:v>
                </c:pt>
                <c:pt idx="11">
                  <c:v>3.2639462985126517</c:v>
                </c:pt>
                <c:pt idx="12">
                  <c:v>26.237937031848553</c:v>
                </c:pt>
                <c:pt idx="13">
                  <c:v>24.913543877795075</c:v>
                </c:pt>
                <c:pt idx="14">
                  <c:v>14.33785251996103</c:v>
                </c:pt>
                <c:pt idx="17">
                  <c:v>65.609077241171448</c:v>
                </c:pt>
                <c:pt idx="18">
                  <c:v>32.661989957768483</c:v>
                </c:pt>
                <c:pt idx="19">
                  <c:v>20.537558688850158</c:v>
                </c:pt>
                <c:pt idx="20">
                  <c:v>27.7115106416686</c:v>
                </c:pt>
                <c:pt idx="21">
                  <c:v>40.907897678358701</c:v>
                </c:pt>
                <c:pt idx="22">
                  <c:v>30.047508812918213</c:v>
                </c:pt>
                <c:pt idx="23">
                  <c:v>26.39936646297793</c:v>
                </c:pt>
                <c:pt idx="24">
                  <c:v>48.458390138428946</c:v>
                </c:pt>
                <c:pt idx="25">
                  <c:v>36.590673641908076</c:v>
                </c:pt>
                <c:pt idx="26">
                  <c:v>33.54584253798884</c:v>
                </c:pt>
                <c:pt idx="27">
                  <c:v>17.312903279595435</c:v>
                </c:pt>
                <c:pt idx="29">
                  <c:v>21.65777415097855</c:v>
                </c:pt>
                <c:pt idx="30">
                  <c:v>32.257373913725893</c:v>
                </c:pt>
                <c:pt idx="31">
                  <c:v>66.153931638078831</c:v>
                </c:pt>
                <c:pt idx="32">
                  <c:v>57.820054023763021</c:v>
                </c:pt>
                <c:pt idx="33">
                  <c:v>69.783734870181732</c:v>
                </c:pt>
                <c:pt idx="34">
                  <c:v>68.499497469994878</c:v>
                </c:pt>
                <c:pt idx="35">
                  <c:v>68.956088443158819</c:v>
                </c:pt>
                <c:pt idx="36">
                  <c:v>124.93588106039748</c:v>
                </c:pt>
                <c:pt idx="37">
                  <c:v>159.08617851884676</c:v>
                </c:pt>
                <c:pt idx="38">
                  <c:v>33.270347392268192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'Griffin chamber fluxes'!$A$5:$A$43</c:f>
              <c:numCache>
                <c:formatCode>mmm\-yy</c:formatCode>
                <c:ptCount val="39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  <c:pt idx="22">
                  <c:v>42186</c:v>
                </c:pt>
                <c:pt idx="23">
                  <c:v>42217</c:v>
                </c:pt>
                <c:pt idx="24">
                  <c:v>42248</c:v>
                </c:pt>
                <c:pt idx="25">
                  <c:v>42278</c:v>
                </c:pt>
                <c:pt idx="26">
                  <c:v>42309</c:v>
                </c:pt>
                <c:pt idx="27">
                  <c:v>42339</c:v>
                </c:pt>
                <c:pt idx="28">
                  <c:v>42370</c:v>
                </c:pt>
                <c:pt idx="29">
                  <c:v>42401</c:v>
                </c:pt>
                <c:pt idx="30">
                  <c:v>42430</c:v>
                </c:pt>
                <c:pt idx="31">
                  <c:v>42461</c:v>
                </c:pt>
                <c:pt idx="32">
                  <c:v>42491</c:v>
                </c:pt>
                <c:pt idx="33">
                  <c:v>42522</c:v>
                </c:pt>
                <c:pt idx="34">
                  <c:v>42552</c:v>
                </c:pt>
                <c:pt idx="35">
                  <c:v>42583</c:v>
                </c:pt>
                <c:pt idx="36">
                  <c:v>42614</c:v>
                </c:pt>
                <c:pt idx="37">
                  <c:v>42644</c:v>
                </c:pt>
                <c:pt idx="38">
                  <c:v>42675</c:v>
                </c:pt>
              </c:numCache>
            </c:numRef>
          </c:xVal>
          <c:yVal>
            <c:numRef>
              <c:f>'Griffin chamber fluxes'!$D$5:$D$43</c:f>
              <c:numCache>
                <c:formatCode>0.000</c:formatCode>
                <c:ptCount val="39"/>
                <c:pt idx="1">
                  <c:v>6.3596166900000001E-2</c:v>
                </c:pt>
                <c:pt idx="2">
                  <c:v>5.6102050399999999E-2</c:v>
                </c:pt>
                <c:pt idx="3">
                  <c:v>5.5409833899999997E-2</c:v>
                </c:pt>
                <c:pt idx="4">
                  <c:v>9.1101619699999997E-2</c:v>
                </c:pt>
                <c:pt idx="5">
                  <c:v>0.220934097</c:v>
                </c:pt>
                <c:pt idx="6">
                  <c:v>9.8006629400000003E-2</c:v>
                </c:pt>
                <c:pt idx="7">
                  <c:v>0.53440842300000002</c:v>
                </c:pt>
                <c:pt idx="8">
                  <c:v>0.47619376759999998</c:v>
                </c:pt>
                <c:pt idx="9">
                  <c:v>0.34018627769999998</c:v>
                </c:pt>
                <c:pt idx="10">
                  <c:v>0.20415553050000002</c:v>
                </c:pt>
                <c:pt idx="11">
                  <c:v>8.0050953099999989E-2</c:v>
                </c:pt>
                <c:pt idx="12">
                  <c:v>9.9032711699999998E-2</c:v>
                </c:pt>
                <c:pt idx="13">
                  <c:v>6.4401569000000006E-3</c:v>
                </c:pt>
                <c:pt idx="14">
                  <c:v>0.15612249070000001</c:v>
                </c:pt>
                <c:pt idx="15">
                  <c:v>8.3129531199999995E-2</c:v>
                </c:pt>
                <c:pt idx="16">
                  <c:v>3.2987731499999999E-2</c:v>
                </c:pt>
                <c:pt idx="17">
                  <c:v>8.2445754100000004E-2</c:v>
                </c:pt>
                <c:pt idx="18">
                  <c:v>0.1140811674</c:v>
                </c:pt>
                <c:pt idx="19">
                  <c:v>0.100925685</c:v>
                </c:pt>
                <c:pt idx="20">
                  <c:v>0.1045247098</c:v>
                </c:pt>
                <c:pt idx="21">
                  <c:v>1.75700188E-2</c:v>
                </c:pt>
                <c:pt idx="22">
                  <c:v>1.4142709200000001E-2</c:v>
                </c:pt>
                <c:pt idx="23">
                  <c:v>2.2031409100000003E-2</c:v>
                </c:pt>
                <c:pt idx="24">
                  <c:v>3.9860216699999999E-2</c:v>
                </c:pt>
                <c:pt idx="25">
                  <c:v>6.1064335099999999E-2</c:v>
                </c:pt>
                <c:pt idx="26">
                  <c:v>9.4615377099999995E-2</c:v>
                </c:pt>
                <c:pt idx="27">
                  <c:v>0.14720296369999999</c:v>
                </c:pt>
                <c:pt idx="28">
                  <c:v>0.13257128560000001</c:v>
                </c:pt>
                <c:pt idx="29">
                  <c:v>6.5757001900000001E-2</c:v>
                </c:pt>
                <c:pt idx="30">
                  <c:v>6.8208621499999997E-2</c:v>
                </c:pt>
                <c:pt idx="31">
                  <c:v>0.15568495239999999</c:v>
                </c:pt>
                <c:pt idx="32">
                  <c:v>0.1041244602</c:v>
                </c:pt>
                <c:pt idx="33">
                  <c:v>6.4088806499999998E-2</c:v>
                </c:pt>
                <c:pt idx="34">
                  <c:v>4.1875142599999998E-2</c:v>
                </c:pt>
                <c:pt idx="35">
                  <c:v>8.8360614599999998E-2</c:v>
                </c:pt>
                <c:pt idx="36">
                  <c:v>0.113655531</c:v>
                </c:pt>
                <c:pt idx="37">
                  <c:v>6.3546894800000003E-2</c:v>
                </c:pt>
                <c:pt idx="38">
                  <c:v>5.3229807500000004E-2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1584"/>
        <c:axId val="157973120"/>
      </c:scatterChart>
      <c:valAx>
        <c:axId val="157971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57973120"/>
        <c:crosses val="autoZero"/>
        <c:crossBetween val="midCat"/>
      </c:valAx>
      <c:valAx>
        <c:axId val="157973120"/>
        <c:scaling>
          <c:logBase val="10"/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579715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site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 N2O-N ha-1 month-1</c:v>
          </c:tx>
          <c:xVal>
            <c:numRef>
              <c:f>'Griffin chamber fluxes'!$A$5:$A$43</c:f>
              <c:numCache>
                <c:formatCode>mmm\-yy</c:formatCode>
                <c:ptCount val="39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  <c:pt idx="22">
                  <c:v>42186</c:v>
                </c:pt>
                <c:pt idx="23">
                  <c:v>42217</c:v>
                </c:pt>
                <c:pt idx="24">
                  <c:v>42248</c:v>
                </c:pt>
                <c:pt idx="25">
                  <c:v>42278</c:v>
                </c:pt>
                <c:pt idx="26">
                  <c:v>42309</c:v>
                </c:pt>
                <c:pt idx="27">
                  <c:v>42339</c:v>
                </c:pt>
                <c:pt idx="28">
                  <c:v>42370</c:v>
                </c:pt>
                <c:pt idx="29">
                  <c:v>42401</c:v>
                </c:pt>
                <c:pt idx="30">
                  <c:v>42430</c:v>
                </c:pt>
                <c:pt idx="31">
                  <c:v>42461</c:v>
                </c:pt>
                <c:pt idx="32">
                  <c:v>42491</c:v>
                </c:pt>
                <c:pt idx="33">
                  <c:v>42522</c:v>
                </c:pt>
                <c:pt idx="34">
                  <c:v>42552</c:v>
                </c:pt>
                <c:pt idx="35">
                  <c:v>42583</c:v>
                </c:pt>
                <c:pt idx="36">
                  <c:v>42614</c:v>
                </c:pt>
                <c:pt idx="37">
                  <c:v>42644</c:v>
                </c:pt>
                <c:pt idx="38">
                  <c:v>42675</c:v>
                </c:pt>
              </c:numCache>
            </c:numRef>
          </c:xVal>
          <c:yVal>
            <c:numRef>
              <c:f>'Griffin chamber fluxes'!$AE$46:$AE$84</c:f>
              <c:numCache>
                <c:formatCode>0.00</c:formatCode>
                <c:ptCount val="39"/>
                <c:pt idx="0">
                  <c:v>1.8356460109430806</c:v>
                </c:pt>
                <c:pt idx="1">
                  <c:v>33.637891610772307</c:v>
                </c:pt>
                <c:pt idx="2">
                  <c:v>35.419184009740356</c:v>
                </c:pt>
                <c:pt idx="4">
                  <c:v>13.713678962766078</c:v>
                </c:pt>
                <c:pt idx="6">
                  <c:v>2.8792865028499599</c:v>
                </c:pt>
                <c:pt idx="7">
                  <c:v>13.574761946091044</c:v>
                </c:pt>
                <c:pt idx="8">
                  <c:v>9.4691439112617051</c:v>
                </c:pt>
                <c:pt idx="9">
                  <c:v>6.2347487486085935</c:v>
                </c:pt>
                <c:pt idx="10">
                  <c:v>1.9035501243878024</c:v>
                </c:pt>
                <c:pt idx="11">
                  <c:v>16.353481288990025</c:v>
                </c:pt>
                <c:pt idx="12">
                  <c:v>48.788900187008636</c:v>
                </c:pt>
                <c:pt idx="13">
                  <c:v>27.727078827398444</c:v>
                </c:pt>
                <c:pt idx="14">
                  <c:v>17.089521814896965</c:v>
                </c:pt>
                <c:pt idx="17">
                  <c:v>41.299543982153288</c:v>
                </c:pt>
                <c:pt idx="18">
                  <c:v>32.601388147001735</c:v>
                </c:pt>
                <c:pt idx="19">
                  <c:v>26.222358175425565</c:v>
                </c:pt>
                <c:pt idx="20">
                  <c:v>35.680098251160601</c:v>
                </c:pt>
                <c:pt idx="21">
                  <c:v>41.481078327856807</c:v>
                </c:pt>
                <c:pt idx="22">
                  <c:v>38.087469003356283</c:v>
                </c:pt>
                <c:pt idx="23">
                  <c:v>41.598731710290991</c:v>
                </c:pt>
                <c:pt idx="24">
                  <c:v>50.387817045683803</c:v>
                </c:pt>
                <c:pt idx="26">
                  <c:v>108.43356175219427</c:v>
                </c:pt>
                <c:pt idx="27">
                  <c:v>42.630799039747956</c:v>
                </c:pt>
                <c:pt idx="30">
                  <c:v>87.288953689912958</c:v>
                </c:pt>
                <c:pt idx="31">
                  <c:v>44.004835372359203</c:v>
                </c:pt>
                <c:pt idx="32">
                  <c:v>64.272243971733943</c:v>
                </c:pt>
                <c:pt idx="33">
                  <c:v>70.42342676731603</c:v>
                </c:pt>
                <c:pt idx="34">
                  <c:v>87.876380008432349</c:v>
                </c:pt>
                <c:pt idx="35">
                  <c:v>108.75914100042371</c:v>
                </c:pt>
                <c:pt idx="36">
                  <c:v>124.43809142844869</c:v>
                </c:pt>
                <c:pt idx="37">
                  <c:v>98.983595313536682</c:v>
                </c:pt>
                <c:pt idx="38">
                  <c:v>30.682724701055403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'Griffin chamber fluxes'!$A$5:$A$43</c:f>
              <c:numCache>
                <c:formatCode>mmm\-yy</c:formatCode>
                <c:ptCount val="39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  <c:pt idx="22">
                  <c:v>42186</c:v>
                </c:pt>
                <c:pt idx="23">
                  <c:v>42217</c:v>
                </c:pt>
                <c:pt idx="24">
                  <c:v>42248</c:v>
                </c:pt>
                <c:pt idx="25">
                  <c:v>42278</c:v>
                </c:pt>
                <c:pt idx="26">
                  <c:v>42309</c:v>
                </c:pt>
                <c:pt idx="27">
                  <c:v>42339</c:v>
                </c:pt>
                <c:pt idx="28">
                  <c:v>42370</c:v>
                </c:pt>
                <c:pt idx="29">
                  <c:v>42401</c:v>
                </c:pt>
                <c:pt idx="30">
                  <c:v>42430</c:v>
                </c:pt>
                <c:pt idx="31">
                  <c:v>42461</c:v>
                </c:pt>
                <c:pt idx="32">
                  <c:v>42491</c:v>
                </c:pt>
                <c:pt idx="33">
                  <c:v>42522</c:v>
                </c:pt>
                <c:pt idx="34">
                  <c:v>42552</c:v>
                </c:pt>
                <c:pt idx="35">
                  <c:v>42583</c:v>
                </c:pt>
                <c:pt idx="36">
                  <c:v>42614</c:v>
                </c:pt>
                <c:pt idx="37">
                  <c:v>42644</c:v>
                </c:pt>
                <c:pt idx="38">
                  <c:v>42675</c:v>
                </c:pt>
              </c:numCache>
            </c:numRef>
          </c:xVal>
          <c:yVal>
            <c:numRef>
              <c:f>'Griffin chamber fluxes'!$G$5:$G$43</c:f>
              <c:numCache>
                <c:formatCode>0.000</c:formatCode>
                <c:ptCount val="39"/>
                <c:pt idx="1">
                  <c:v>3.2595942000000003E-2</c:v>
                </c:pt>
                <c:pt idx="2">
                  <c:v>3.2467019E-2</c:v>
                </c:pt>
                <c:pt idx="3">
                  <c:v>4.8214697000000001E-2</c:v>
                </c:pt>
                <c:pt idx="4">
                  <c:v>7.6978284000000008E-2</c:v>
                </c:pt>
                <c:pt idx="5">
                  <c:v>0.13995813400000001</c:v>
                </c:pt>
                <c:pt idx="6">
                  <c:v>0.12330887499999998</c:v>
                </c:pt>
                <c:pt idx="7">
                  <c:v>0.32957554899999997</c:v>
                </c:pt>
                <c:pt idx="8">
                  <c:v>0.167364445</c:v>
                </c:pt>
                <c:pt idx="9">
                  <c:v>0.113566615</c:v>
                </c:pt>
                <c:pt idx="10">
                  <c:v>5.4785238999999999E-2</c:v>
                </c:pt>
                <c:pt idx="11">
                  <c:v>4.4496932000000003E-2</c:v>
                </c:pt>
                <c:pt idx="12">
                  <c:v>3.8195833999999998E-2</c:v>
                </c:pt>
                <c:pt idx="13">
                  <c:v>7.764034999999999E-3</c:v>
                </c:pt>
                <c:pt idx="14">
                  <c:v>0.194791243</c:v>
                </c:pt>
                <c:pt idx="15">
                  <c:v>4.5678633999999996E-2</c:v>
                </c:pt>
                <c:pt idx="16">
                  <c:v>2.2594152999999999E-2</c:v>
                </c:pt>
                <c:pt idx="17">
                  <c:v>6.8887520000000008E-2</c:v>
                </c:pt>
                <c:pt idx="18">
                  <c:v>7.4299712000000004E-2</c:v>
                </c:pt>
                <c:pt idx="19">
                  <c:v>7.0097306999999998E-2</c:v>
                </c:pt>
                <c:pt idx="20">
                  <c:v>6.9070337999999995E-2</c:v>
                </c:pt>
                <c:pt idx="21">
                  <c:v>1.492019E-2</c:v>
                </c:pt>
                <c:pt idx="22">
                  <c:v>3.6641237E-2</c:v>
                </c:pt>
                <c:pt idx="23">
                  <c:v>2.3818357999999998E-2</c:v>
                </c:pt>
                <c:pt idx="24">
                  <c:v>3.6960165000000003E-2</c:v>
                </c:pt>
                <c:pt idx="25">
                  <c:v>5.4691859000000002E-2</c:v>
                </c:pt>
                <c:pt idx="26">
                  <c:v>7.8391758000000006E-2</c:v>
                </c:pt>
                <c:pt idx="27">
                  <c:v>0.15587564599999998</c:v>
                </c:pt>
                <c:pt idx="28">
                  <c:v>0.10390007600000001</c:v>
                </c:pt>
                <c:pt idx="29">
                  <c:v>5.2993938000000004E-2</c:v>
                </c:pt>
                <c:pt idx="30">
                  <c:v>5.3293154999999995E-2</c:v>
                </c:pt>
                <c:pt idx="31">
                  <c:v>6.1569154000000001E-2</c:v>
                </c:pt>
                <c:pt idx="32">
                  <c:v>0.10377309600000001</c:v>
                </c:pt>
                <c:pt idx="33">
                  <c:v>6.0912090000000002E-2</c:v>
                </c:pt>
                <c:pt idx="34">
                  <c:v>3.0790502999999997E-2</c:v>
                </c:pt>
                <c:pt idx="35">
                  <c:v>5.9630619000000003E-2</c:v>
                </c:pt>
                <c:pt idx="36">
                  <c:v>5.2773856000000001E-2</c:v>
                </c:pt>
                <c:pt idx="37">
                  <c:v>5.2573102999999996E-2</c:v>
                </c:pt>
                <c:pt idx="38">
                  <c:v>3.6521803999999998E-2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0864"/>
        <c:axId val="158110848"/>
      </c:scatterChart>
      <c:valAx>
        <c:axId val="158100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58110848"/>
        <c:crosses val="autoZero"/>
        <c:crossBetween val="midCat"/>
      </c:valAx>
      <c:valAx>
        <c:axId val="158110848"/>
        <c:scaling>
          <c:logBase val="10"/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581008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N2O fluxes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139737370380277"/>
          <c:y val="0.14353531325067315"/>
          <c:w val="0.81908787881750023"/>
          <c:h val="0.68455549583551778"/>
        </c:manualLayout>
      </c:layout>
      <c:scatterChart>
        <c:scatterStyle val="lineMarker"/>
        <c:varyColors val="0"/>
        <c:ser>
          <c:idx val="0"/>
          <c:order val="0"/>
          <c:tx>
            <c:v>treatment</c:v>
          </c:tx>
          <c:spPr>
            <a:ln w="28575">
              <a:noFill/>
            </a:ln>
          </c:spPr>
          <c:xVal>
            <c:numRef>
              <c:f>'Griffin chamber fluxes'!$I$46:$I$84</c:f>
              <c:numCache>
                <c:formatCode>dd/mm/yyyy;@</c:formatCode>
                <c:ptCount val="39"/>
                <c:pt idx="0">
                  <c:v>41542</c:v>
                </c:pt>
                <c:pt idx="1">
                  <c:v>41565</c:v>
                </c:pt>
                <c:pt idx="2">
                  <c:v>41606</c:v>
                </c:pt>
                <c:pt idx="4">
                  <c:v>41663</c:v>
                </c:pt>
                <c:pt idx="6">
                  <c:v>41702</c:v>
                </c:pt>
                <c:pt idx="7">
                  <c:v>41737</c:v>
                </c:pt>
                <c:pt idx="8">
                  <c:v>41768</c:v>
                </c:pt>
                <c:pt idx="9">
                  <c:v>41802</c:v>
                </c:pt>
                <c:pt idx="10">
                  <c:v>41830</c:v>
                </c:pt>
                <c:pt idx="11">
                  <c:v>41858</c:v>
                </c:pt>
                <c:pt idx="12">
                  <c:v>41905</c:v>
                </c:pt>
                <c:pt idx="13">
                  <c:v>41939</c:v>
                </c:pt>
                <c:pt idx="14">
                  <c:v>41968</c:v>
                </c:pt>
                <c:pt idx="17">
                  <c:v>42045</c:v>
                </c:pt>
                <c:pt idx="18">
                  <c:v>42079</c:v>
                </c:pt>
                <c:pt idx="19">
                  <c:v>42101</c:v>
                </c:pt>
                <c:pt idx="20">
                  <c:v>42128</c:v>
                </c:pt>
                <c:pt idx="21">
                  <c:v>42173</c:v>
                </c:pt>
                <c:pt idx="22">
                  <c:v>42208</c:v>
                </c:pt>
                <c:pt idx="23">
                  <c:v>42234</c:v>
                </c:pt>
                <c:pt idx="24">
                  <c:v>42269</c:v>
                </c:pt>
                <c:pt idx="25">
                  <c:v>42295</c:v>
                </c:pt>
                <c:pt idx="26">
                  <c:v>42327</c:v>
                </c:pt>
                <c:pt idx="27">
                  <c:v>42354</c:v>
                </c:pt>
                <c:pt idx="29">
                  <c:v>42419</c:v>
                </c:pt>
                <c:pt idx="30">
                  <c:v>42446</c:v>
                </c:pt>
                <c:pt idx="31">
                  <c:v>42485</c:v>
                </c:pt>
                <c:pt idx="32">
                  <c:v>42515</c:v>
                </c:pt>
                <c:pt idx="33">
                  <c:v>42545</c:v>
                </c:pt>
                <c:pt idx="34">
                  <c:v>42573</c:v>
                </c:pt>
                <c:pt idx="35">
                  <c:v>42602</c:v>
                </c:pt>
                <c:pt idx="36">
                  <c:v>42638</c:v>
                </c:pt>
                <c:pt idx="37">
                  <c:v>42671</c:v>
                </c:pt>
                <c:pt idx="38">
                  <c:v>42696</c:v>
                </c:pt>
              </c:numCache>
            </c:numRef>
          </c:xVal>
          <c:yVal>
            <c:numRef>
              <c:f>'Griffin chamber fluxes'!$U$46:$U$84</c:f>
              <c:numCache>
                <c:formatCode>0.00</c:formatCode>
                <c:ptCount val="39"/>
                <c:pt idx="0">
                  <c:v>0.80233894489158952</c:v>
                </c:pt>
                <c:pt idx="1">
                  <c:v>17.291524197654709</c:v>
                </c:pt>
                <c:pt idx="2">
                  <c:v>43.28644647151426</c:v>
                </c:pt>
                <c:pt idx="4">
                  <c:v>60.283033976987973</c:v>
                </c:pt>
                <c:pt idx="6">
                  <c:v>63.859275637558781</c:v>
                </c:pt>
                <c:pt idx="7">
                  <c:v>69.551838671395871</c:v>
                </c:pt>
                <c:pt idx="8">
                  <c:v>73.415130242855213</c:v>
                </c:pt>
                <c:pt idx="9">
                  <c:v>86.654511315187605</c:v>
                </c:pt>
                <c:pt idx="10">
                  <c:v>100.30905614296999</c:v>
                </c:pt>
                <c:pt idx="11">
                  <c:v>103.57300244148264</c:v>
                </c:pt>
                <c:pt idx="12">
                  <c:v>129.81093947333119</c:v>
                </c:pt>
                <c:pt idx="13">
                  <c:v>154.72448335112625</c:v>
                </c:pt>
                <c:pt idx="14">
                  <c:v>169.06233587108727</c:v>
                </c:pt>
                <c:pt idx="17">
                  <c:v>234.67141311225873</c:v>
                </c:pt>
                <c:pt idx="18">
                  <c:v>267.3334030700272</c:v>
                </c:pt>
                <c:pt idx="19">
                  <c:v>287.87096175887734</c:v>
                </c:pt>
                <c:pt idx="20">
                  <c:v>315.58247240054595</c:v>
                </c:pt>
                <c:pt idx="21">
                  <c:v>356.49037007890468</c:v>
                </c:pt>
                <c:pt idx="22">
                  <c:v>386.53787889182291</c:v>
                </c:pt>
                <c:pt idx="23">
                  <c:v>412.93724535480084</c:v>
                </c:pt>
                <c:pt idx="24">
                  <c:v>461.3956354932298</c:v>
                </c:pt>
                <c:pt idx="25">
                  <c:v>497.9863091351379</c:v>
                </c:pt>
                <c:pt idx="26">
                  <c:v>531.53215167312669</c:v>
                </c:pt>
                <c:pt idx="27">
                  <c:v>548.84505495272208</c:v>
                </c:pt>
                <c:pt idx="29">
                  <c:v>570.50282910370061</c:v>
                </c:pt>
                <c:pt idx="30">
                  <c:v>602.76020301742653</c:v>
                </c:pt>
                <c:pt idx="31">
                  <c:v>668.91413465550534</c:v>
                </c:pt>
                <c:pt idx="32">
                  <c:v>726.7341886792683</c:v>
                </c:pt>
                <c:pt idx="33">
                  <c:v>796.51792354945007</c:v>
                </c:pt>
                <c:pt idx="34">
                  <c:v>865.01742101944501</c:v>
                </c:pt>
                <c:pt idx="35">
                  <c:v>933.97350946260383</c:v>
                </c:pt>
                <c:pt idx="36">
                  <c:v>1058.9093905230013</c:v>
                </c:pt>
                <c:pt idx="37">
                  <c:v>1217.9955690418481</c:v>
                </c:pt>
                <c:pt idx="38">
                  <c:v>1251.2659164341162</c:v>
                </c:pt>
              </c:numCache>
            </c:numRef>
          </c:yVal>
          <c:smooth val="0"/>
        </c:ser>
        <c:ser>
          <c:idx val="1"/>
          <c:order val="1"/>
          <c:tx>
            <c:v>control</c:v>
          </c:tx>
          <c:spPr>
            <a:ln w="28575">
              <a:noFill/>
            </a:ln>
          </c:spPr>
          <c:xVal>
            <c:numRef>
              <c:f>'Griffin chamber fluxes'!$I$46:$I$84</c:f>
              <c:numCache>
                <c:formatCode>dd/mm/yyyy;@</c:formatCode>
                <c:ptCount val="39"/>
                <c:pt idx="0">
                  <c:v>41542</c:v>
                </c:pt>
                <c:pt idx="1">
                  <c:v>41565</c:v>
                </c:pt>
                <c:pt idx="2">
                  <c:v>41606</c:v>
                </c:pt>
                <c:pt idx="4">
                  <c:v>41663</c:v>
                </c:pt>
                <c:pt idx="6">
                  <c:v>41702</c:v>
                </c:pt>
                <c:pt idx="7">
                  <c:v>41737</c:v>
                </c:pt>
                <c:pt idx="8">
                  <c:v>41768</c:v>
                </c:pt>
                <c:pt idx="9">
                  <c:v>41802</c:v>
                </c:pt>
                <c:pt idx="10">
                  <c:v>41830</c:v>
                </c:pt>
                <c:pt idx="11">
                  <c:v>41858</c:v>
                </c:pt>
                <c:pt idx="12">
                  <c:v>41905</c:v>
                </c:pt>
                <c:pt idx="13">
                  <c:v>41939</c:v>
                </c:pt>
                <c:pt idx="14">
                  <c:v>41968</c:v>
                </c:pt>
                <c:pt idx="17">
                  <c:v>42045</c:v>
                </c:pt>
                <c:pt idx="18">
                  <c:v>42079</c:v>
                </c:pt>
                <c:pt idx="19">
                  <c:v>42101</c:v>
                </c:pt>
                <c:pt idx="20">
                  <c:v>42128</c:v>
                </c:pt>
                <c:pt idx="21">
                  <c:v>42173</c:v>
                </c:pt>
                <c:pt idx="22">
                  <c:v>42208</c:v>
                </c:pt>
                <c:pt idx="23">
                  <c:v>42234</c:v>
                </c:pt>
                <c:pt idx="24">
                  <c:v>42269</c:v>
                </c:pt>
                <c:pt idx="25">
                  <c:v>42295</c:v>
                </c:pt>
                <c:pt idx="26">
                  <c:v>42327</c:v>
                </c:pt>
                <c:pt idx="27">
                  <c:v>42354</c:v>
                </c:pt>
                <c:pt idx="29">
                  <c:v>42419</c:v>
                </c:pt>
                <c:pt idx="30">
                  <c:v>42446</c:v>
                </c:pt>
                <c:pt idx="31">
                  <c:v>42485</c:v>
                </c:pt>
                <c:pt idx="32">
                  <c:v>42515</c:v>
                </c:pt>
                <c:pt idx="33">
                  <c:v>42545</c:v>
                </c:pt>
                <c:pt idx="34">
                  <c:v>42573</c:v>
                </c:pt>
                <c:pt idx="35">
                  <c:v>42602</c:v>
                </c:pt>
                <c:pt idx="36">
                  <c:v>42638</c:v>
                </c:pt>
                <c:pt idx="37">
                  <c:v>42671</c:v>
                </c:pt>
                <c:pt idx="38">
                  <c:v>42696</c:v>
                </c:pt>
              </c:numCache>
            </c:numRef>
          </c:xVal>
          <c:yVal>
            <c:numRef>
              <c:f>'Griffin chamber fluxes'!$AH$46:$AH$84</c:f>
              <c:numCache>
                <c:formatCode>0.00</c:formatCode>
                <c:ptCount val="39"/>
                <c:pt idx="0">
                  <c:v>1.8356460109430806</c:v>
                </c:pt>
                <c:pt idx="1">
                  <c:v>35.473537621715387</c:v>
                </c:pt>
                <c:pt idx="2">
                  <c:v>70.892721631455743</c:v>
                </c:pt>
                <c:pt idx="4">
                  <c:v>84.606400594221824</c:v>
                </c:pt>
                <c:pt idx="6">
                  <c:v>87.485687097071789</c:v>
                </c:pt>
                <c:pt idx="7">
                  <c:v>101.06044904316283</c:v>
                </c:pt>
                <c:pt idx="8">
                  <c:v>110.52959295442454</c:v>
                </c:pt>
                <c:pt idx="9">
                  <c:v>116.76434170303314</c:v>
                </c:pt>
                <c:pt idx="10">
                  <c:v>118.66789182742095</c:v>
                </c:pt>
                <c:pt idx="11">
                  <c:v>135.02137311641098</c:v>
                </c:pt>
                <c:pt idx="12">
                  <c:v>183.81027330341962</c:v>
                </c:pt>
                <c:pt idx="13">
                  <c:v>211.53735213081808</c:v>
                </c:pt>
                <c:pt idx="14">
                  <c:v>228.62687394571503</c:v>
                </c:pt>
                <c:pt idx="17">
                  <c:v>269.92641792786833</c:v>
                </c:pt>
                <c:pt idx="18">
                  <c:v>302.52780607487006</c:v>
                </c:pt>
                <c:pt idx="19">
                  <c:v>328.7501642502956</c:v>
                </c:pt>
                <c:pt idx="20">
                  <c:v>364.43026250145618</c:v>
                </c:pt>
                <c:pt idx="21">
                  <c:v>405.91134082931296</c:v>
                </c:pt>
                <c:pt idx="22">
                  <c:v>443.99880983266922</c:v>
                </c:pt>
                <c:pt idx="23">
                  <c:v>485.59754154296024</c:v>
                </c:pt>
                <c:pt idx="24">
                  <c:v>535.98535858864409</c:v>
                </c:pt>
                <c:pt idx="26">
                  <c:v>644.41892034083833</c:v>
                </c:pt>
                <c:pt idx="27">
                  <c:v>687.04971938058634</c:v>
                </c:pt>
                <c:pt idx="30">
                  <c:v>774.33867307049934</c:v>
                </c:pt>
                <c:pt idx="31">
                  <c:v>818.34350844285859</c:v>
                </c:pt>
                <c:pt idx="32">
                  <c:v>882.61575241459252</c:v>
                </c:pt>
                <c:pt idx="33">
                  <c:v>953.03917918190859</c:v>
                </c:pt>
                <c:pt idx="34">
                  <c:v>1040.9155591903409</c:v>
                </c:pt>
                <c:pt idx="35">
                  <c:v>1149.6747001907647</c:v>
                </c:pt>
                <c:pt idx="36">
                  <c:v>1274.1127916192133</c:v>
                </c:pt>
                <c:pt idx="37">
                  <c:v>1373.09638693275</c:v>
                </c:pt>
                <c:pt idx="38">
                  <c:v>1403.7791116338053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9936"/>
        <c:axId val="158281728"/>
      </c:scatterChart>
      <c:valAx>
        <c:axId val="15827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58281728"/>
        <c:crosses val="autoZero"/>
        <c:crossBetween val="midCat"/>
        <c:majorUnit val="180"/>
      </c:valAx>
      <c:valAx>
        <c:axId val="15828172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8279936"/>
        <c:crosses val="autoZero"/>
        <c:crossBetween val="midCat"/>
        <c:majorUnit val="400"/>
      </c:valAx>
    </c:plotArea>
    <c:legend>
      <c:legendPos val="b"/>
      <c:layout>
        <c:manualLayout>
          <c:xMode val="edge"/>
          <c:yMode val="edge"/>
          <c:x val="0.1866587805511751"/>
          <c:y val="0.22858431376174171"/>
          <c:w val="0.28763906155720509"/>
          <c:h val="0.19996546655802608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247196</xdr:colOff>
      <xdr:row>7</xdr:row>
      <xdr:rowOff>2268</xdr:rowOff>
    </xdr:from>
    <xdr:to>
      <xdr:col>20</xdr:col>
      <xdr:colOff>762001</xdr:colOff>
      <xdr:row>29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234497</xdr:colOff>
      <xdr:row>29</xdr:row>
      <xdr:rowOff>115208</xdr:rowOff>
    </xdr:from>
    <xdr:to>
      <xdr:col>20</xdr:col>
      <xdr:colOff>830036</xdr:colOff>
      <xdr:row>49</xdr:row>
      <xdr:rowOff>68038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224517</xdr:colOff>
      <xdr:row>49</xdr:row>
      <xdr:rowOff>155124</xdr:rowOff>
    </xdr:from>
    <xdr:to>
      <xdr:col>19</xdr:col>
      <xdr:colOff>476250</xdr:colOff>
      <xdr:row>68</xdr:row>
      <xdr:rowOff>54429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iffin%20chamber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y sheet"/>
      <sheetName val="sampling sheet"/>
      <sheetName val="preliminary flux results"/>
      <sheetName val="NH4-NO3"/>
      <sheetName val="for Daniele"/>
      <sheetName val="preliminary flux results-15N"/>
      <sheetName val="soil extractable-needs checking"/>
      <sheetName val="For Michael"/>
      <sheetName val="for Shirle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>
            <v>41518</v>
          </cell>
        </row>
        <row r="6">
          <cell r="A6">
            <v>41548</v>
          </cell>
          <cell r="D6">
            <v>6.3596166900000001E-2</v>
          </cell>
          <cell r="G6">
            <v>3.2595942000000003E-2</v>
          </cell>
        </row>
        <row r="7">
          <cell r="A7">
            <v>41579</v>
          </cell>
          <cell r="D7">
            <v>5.6102050399999999E-2</v>
          </cell>
          <cell r="G7">
            <v>3.2467019E-2</v>
          </cell>
        </row>
        <row r="8">
          <cell r="A8">
            <v>41609</v>
          </cell>
          <cell r="D8">
            <v>5.5409833899999997E-2</v>
          </cell>
          <cell r="G8">
            <v>4.8214697000000001E-2</v>
          </cell>
        </row>
        <row r="9">
          <cell r="A9">
            <v>41640</v>
          </cell>
          <cell r="D9">
            <v>9.1101619699999997E-2</v>
          </cell>
          <cell r="G9">
            <v>7.6978284000000008E-2</v>
          </cell>
        </row>
        <row r="10">
          <cell r="A10">
            <v>41671</v>
          </cell>
          <cell r="D10">
            <v>0.220934097</v>
          </cell>
          <cell r="G10">
            <v>0.13995813400000001</v>
          </cell>
        </row>
        <row r="11">
          <cell r="A11">
            <v>41699</v>
          </cell>
          <cell r="D11">
            <v>9.8006629400000003E-2</v>
          </cell>
          <cell r="G11">
            <v>0.12330887499999998</v>
          </cell>
        </row>
        <row r="12">
          <cell r="A12">
            <v>41730</v>
          </cell>
          <cell r="D12">
            <v>0.53440842300000002</v>
          </cell>
          <cell r="G12">
            <v>0.32957554899999997</v>
          </cell>
        </row>
        <row r="13">
          <cell r="A13">
            <v>41760</v>
          </cell>
          <cell r="D13">
            <v>0.47619376759999998</v>
          </cell>
          <cell r="G13">
            <v>0.167364445</v>
          </cell>
        </row>
        <row r="14">
          <cell r="A14">
            <v>41791</v>
          </cell>
          <cell r="D14">
            <v>0.34018627769999998</v>
          </cell>
          <cell r="G14">
            <v>0.113566615</v>
          </cell>
        </row>
        <row r="15">
          <cell r="A15">
            <v>41821</v>
          </cell>
          <cell r="D15">
            <v>0.20415553050000002</v>
          </cell>
          <cell r="G15">
            <v>5.4785238999999999E-2</v>
          </cell>
        </row>
        <row r="16">
          <cell r="A16">
            <v>41852</v>
          </cell>
          <cell r="D16">
            <v>8.0050953099999989E-2</v>
          </cell>
          <cell r="G16">
            <v>4.4496932000000003E-2</v>
          </cell>
        </row>
        <row r="17">
          <cell r="A17">
            <v>41883</v>
          </cell>
          <cell r="D17">
            <v>9.9032711699999998E-2</v>
          </cell>
          <cell r="G17">
            <v>3.8195833999999998E-2</v>
          </cell>
        </row>
        <row r="18">
          <cell r="A18">
            <v>41913</v>
          </cell>
          <cell r="D18">
            <v>6.4401569000000006E-3</v>
          </cell>
          <cell r="G18">
            <v>7.764034999999999E-3</v>
          </cell>
        </row>
        <row r="19">
          <cell r="A19">
            <v>41944</v>
          </cell>
          <cell r="D19">
            <v>0.15612249070000001</v>
          </cell>
          <cell r="G19">
            <v>0.194791243</v>
          </cell>
        </row>
        <row r="20">
          <cell r="A20">
            <v>41974</v>
          </cell>
          <cell r="D20">
            <v>8.3129531199999995E-2</v>
          </cell>
          <cell r="G20">
            <v>4.5678633999999996E-2</v>
          </cell>
        </row>
        <row r="21">
          <cell r="A21">
            <v>42005</v>
          </cell>
          <cell r="D21">
            <v>3.2987731499999999E-2</v>
          </cell>
          <cell r="G21">
            <v>2.2594152999999999E-2</v>
          </cell>
        </row>
        <row r="22">
          <cell r="A22">
            <v>42036</v>
          </cell>
          <cell r="D22">
            <v>8.2445754100000004E-2</v>
          </cell>
          <cell r="G22">
            <v>6.8887520000000008E-2</v>
          </cell>
        </row>
        <row r="23">
          <cell r="A23">
            <v>42064</v>
          </cell>
          <cell r="D23">
            <v>0.1140811674</v>
          </cell>
          <cell r="G23">
            <v>7.4299712000000004E-2</v>
          </cell>
        </row>
        <row r="24">
          <cell r="A24">
            <v>42095</v>
          </cell>
          <cell r="D24">
            <v>0.100925685</v>
          </cell>
          <cell r="G24">
            <v>7.0097306999999998E-2</v>
          </cell>
        </row>
        <row r="25">
          <cell r="A25">
            <v>42125</v>
          </cell>
          <cell r="D25">
            <v>0.1045247098</v>
          </cell>
          <cell r="G25">
            <v>6.9070337999999995E-2</v>
          </cell>
        </row>
        <row r="26">
          <cell r="A26">
            <v>42156</v>
          </cell>
          <cell r="D26">
            <v>1.75700188E-2</v>
          </cell>
          <cell r="G26">
            <v>1.492019E-2</v>
          </cell>
        </row>
        <row r="27">
          <cell r="A27">
            <v>42186</v>
          </cell>
          <cell r="D27">
            <v>1.4142709200000001E-2</v>
          </cell>
          <cell r="G27">
            <v>3.6641237E-2</v>
          </cell>
        </row>
        <row r="28">
          <cell r="A28">
            <v>42217</v>
          </cell>
          <cell r="D28">
            <v>2.2031409100000003E-2</v>
          </cell>
          <cell r="G28">
            <v>2.3818357999999998E-2</v>
          </cell>
        </row>
        <row r="29">
          <cell r="A29">
            <v>42248</v>
          </cell>
          <cell r="D29">
            <v>3.9860216699999999E-2</v>
          </cell>
          <cell r="G29">
            <v>3.6960165000000003E-2</v>
          </cell>
        </row>
        <row r="30">
          <cell r="A30">
            <v>42278</v>
          </cell>
          <cell r="D30">
            <v>6.1064335099999999E-2</v>
          </cell>
          <cell r="G30">
            <v>5.4691859000000002E-2</v>
          </cell>
        </row>
        <row r="31">
          <cell r="A31">
            <v>42309</v>
          </cell>
          <cell r="D31">
            <v>9.4615377099999995E-2</v>
          </cell>
          <cell r="G31">
            <v>7.8391758000000006E-2</v>
          </cell>
        </row>
        <row r="32">
          <cell r="A32">
            <v>42339</v>
          </cell>
          <cell r="D32">
            <v>0.14720296369999999</v>
          </cell>
          <cell r="G32">
            <v>0.15587564599999998</v>
          </cell>
        </row>
        <row r="33">
          <cell r="A33">
            <v>42370</v>
          </cell>
          <cell r="D33">
            <v>0.13257128560000001</v>
          </cell>
          <cell r="G33">
            <v>0.10390007600000001</v>
          </cell>
        </row>
        <row r="34">
          <cell r="A34">
            <v>42401</v>
          </cell>
          <cell r="D34">
            <v>6.5757001900000001E-2</v>
          </cell>
          <cell r="G34">
            <v>5.2993938000000004E-2</v>
          </cell>
        </row>
        <row r="35">
          <cell r="A35">
            <v>42430</v>
          </cell>
          <cell r="D35">
            <v>6.8208621499999997E-2</v>
          </cell>
          <cell r="G35">
            <v>5.3293154999999995E-2</v>
          </cell>
        </row>
        <row r="36">
          <cell r="A36">
            <v>42461</v>
          </cell>
          <cell r="D36">
            <v>0.15568495239999999</v>
          </cell>
          <cell r="G36">
            <v>6.1569154000000001E-2</v>
          </cell>
        </row>
        <row r="37">
          <cell r="A37">
            <v>42491</v>
          </cell>
          <cell r="D37">
            <v>0.1041244602</v>
          </cell>
          <cell r="G37">
            <v>0.10377309600000001</v>
          </cell>
        </row>
        <row r="38">
          <cell r="A38">
            <v>42522</v>
          </cell>
          <cell r="D38">
            <v>6.4088806499999998E-2</v>
          </cell>
          <cell r="G38">
            <v>6.0912090000000002E-2</v>
          </cell>
        </row>
        <row r="39">
          <cell r="A39">
            <v>42552</v>
          </cell>
          <cell r="D39">
            <v>4.1875142599999998E-2</v>
          </cell>
          <cell r="G39">
            <v>3.0790502999999997E-2</v>
          </cell>
        </row>
        <row r="40">
          <cell r="A40">
            <v>42583</v>
          </cell>
          <cell r="D40">
            <v>8.8360614599999998E-2</v>
          </cell>
          <cell r="G40">
            <v>5.9630619000000003E-2</v>
          </cell>
        </row>
        <row r="41">
          <cell r="A41">
            <v>42614</v>
          </cell>
          <cell r="D41">
            <v>0.113655531</v>
          </cell>
          <cell r="G41">
            <v>5.2773856000000001E-2</v>
          </cell>
        </row>
        <row r="42">
          <cell r="A42">
            <v>42644</v>
          </cell>
          <cell r="D42">
            <v>6.3546894800000003E-2</v>
          </cell>
          <cell r="G42">
            <v>5.2573102999999996E-2</v>
          </cell>
        </row>
        <row r="43">
          <cell r="A43">
            <v>42675</v>
          </cell>
          <cell r="D43">
            <v>5.3229807500000004E-2</v>
          </cell>
          <cell r="G43">
            <v>3.6521803999999998E-2</v>
          </cell>
        </row>
        <row r="46">
          <cell r="I46">
            <v>41542</v>
          </cell>
          <cell r="R46">
            <v>0.80233894489158952</v>
          </cell>
          <cell r="U46">
            <v>0.80233894489158952</v>
          </cell>
          <cell r="AE46">
            <v>1.8356460109430806</v>
          </cell>
          <cell r="AH46">
            <v>1.8356460109430806</v>
          </cell>
        </row>
        <row r="47">
          <cell r="I47">
            <v>41565</v>
          </cell>
          <cell r="R47">
            <v>16.489185252763122</v>
          </cell>
          <cell r="U47">
            <v>17.291524197654709</v>
          </cell>
          <cell r="AE47">
            <v>33.637891610772307</v>
          </cell>
          <cell r="AH47">
            <v>35.473537621715387</v>
          </cell>
        </row>
        <row r="48">
          <cell r="I48">
            <v>41606</v>
          </cell>
          <cell r="R48">
            <v>25.994922273859551</v>
          </cell>
          <cell r="U48">
            <v>43.28644647151426</v>
          </cell>
          <cell r="AE48">
            <v>35.419184009740356</v>
          </cell>
          <cell r="AH48">
            <v>70.892721631455743</v>
          </cell>
        </row>
        <row r="50">
          <cell r="I50">
            <v>41663</v>
          </cell>
          <cell r="R50">
            <v>16.996587505473713</v>
          </cell>
          <cell r="U50">
            <v>60.283033976987973</v>
          </cell>
          <cell r="AE50">
            <v>13.713678962766078</v>
          </cell>
          <cell r="AH50">
            <v>84.606400594221824</v>
          </cell>
        </row>
        <row r="52">
          <cell r="I52">
            <v>41702</v>
          </cell>
          <cell r="R52">
            <v>3.5762416605708069</v>
          </cell>
          <cell r="U52">
            <v>63.859275637558781</v>
          </cell>
          <cell r="AE52">
            <v>2.8792865028499599</v>
          </cell>
          <cell r="AH52">
            <v>87.485687097071789</v>
          </cell>
        </row>
        <row r="53">
          <cell r="I53">
            <v>41737</v>
          </cell>
          <cell r="R53">
            <v>5.6925630338370938</v>
          </cell>
          <cell r="U53">
            <v>69.551838671395871</v>
          </cell>
          <cell r="AE53">
            <v>13.574761946091044</v>
          </cell>
          <cell r="AH53">
            <v>101.06044904316283</v>
          </cell>
        </row>
        <row r="54">
          <cell r="I54">
            <v>41768</v>
          </cell>
          <cell r="R54">
            <v>3.8632915714593365</v>
          </cell>
          <cell r="U54">
            <v>73.415130242855213</v>
          </cell>
          <cell r="AE54">
            <v>9.4691439112617051</v>
          </cell>
          <cell r="AH54">
            <v>110.52959295442454</v>
          </cell>
        </row>
        <row r="55">
          <cell r="I55">
            <v>41802</v>
          </cell>
          <cell r="R55">
            <v>13.239381072332396</v>
          </cell>
          <cell r="U55">
            <v>86.654511315187605</v>
          </cell>
          <cell r="AE55">
            <v>6.2347487486085935</v>
          </cell>
          <cell r="AH55">
            <v>116.76434170303314</v>
          </cell>
        </row>
        <row r="56">
          <cell r="I56">
            <v>41830</v>
          </cell>
          <cell r="R56">
            <v>13.654544827782393</v>
          </cell>
          <cell r="U56">
            <v>100.30905614296999</v>
          </cell>
          <cell r="AE56">
            <v>1.9035501243878024</v>
          </cell>
          <cell r="AH56">
            <v>118.66789182742095</v>
          </cell>
        </row>
        <row r="57">
          <cell r="I57">
            <v>41858</v>
          </cell>
          <cell r="R57">
            <v>3.2639462985126517</v>
          </cell>
          <cell r="U57">
            <v>103.57300244148264</v>
          </cell>
          <cell r="AE57">
            <v>16.353481288990025</v>
          </cell>
          <cell r="AH57">
            <v>135.02137311641098</v>
          </cell>
        </row>
        <row r="58">
          <cell r="I58">
            <v>41905</v>
          </cell>
          <cell r="R58">
            <v>26.237937031848553</v>
          </cell>
          <cell r="U58">
            <v>129.81093947333119</v>
          </cell>
          <cell r="AE58">
            <v>48.788900187008636</v>
          </cell>
          <cell r="AH58">
            <v>183.81027330341962</v>
          </cell>
        </row>
        <row r="59">
          <cell r="I59">
            <v>41939</v>
          </cell>
          <cell r="R59">
            <v>24.913543877795075</v>
          </cell>
          <cell r="U59">
            <v>154.72448335112625</v>
          </cell>
          <cell r="AE59">
            <v>27.727078827398444</v>
          </cell>
          <cell r="AH59">
            <v>211.53735213081808</v>
          </cell>
        </row>
        <row r="60">
          <cell r="I60">
            <v>41968</v>
          </cell>
          <cell r="R60">
            <v>14.33785251996103</v>
          </cell>
          <cell r="U60">
            <v>169.06233587108727</v>
          </cell>
          <cell r="AE60">
            <v>17.089521814896965</v>
          </cell>
          <cell r="AH60">
            <v>228.62687394571503</v>
          </cell>
        </row>
        <row r="63">
          <cell r="I63">
            <v>42045</v>
          </cell>
          <cell r="R63">
            <v>65.609077241171448</v>
          </cell>
          <cell r="U63">
            <v>234.67141311225873</v>
          </cell>
          <cell r="AE63">
            <v>41.299543982153288</v>
          </cell>
          <cell r="AH63">
            <v>269.92641792786833</v>
          </cell>
        </row>
        <row r="64">
          <cell r="I64">
            <v>42079</v>
          </cell>
          <cell r="R64">
            <v>32.661989957768483</v>
          </cell>
          <cell r="U64">
            <v>267.3334030700272</v>
          </cell>
          <cell r="AE64">
            <v>32.601388147001735</v>
          </cell>
          <cell r="AH64">
            <v>302.52780607487006</v>
          </cell>
        </row>
        <row r="65">
          <cell r="I65">
            <v>42101</v>
          </cell>
          <cell r="R65">
            <v>20.537558688850158</v>
          </cell>
          <cell r="U65">
            <v>287.87096175887734</v>
          </cell>
          <cell r="AE65">
            <v>26.222358175425565</v>
          </cell>
          <cell r="AH65">
            <v>328.7501642502956</v>
          </cell>
        </row>
        <row r="66">
          <cell r="I66">
            <v>42128</v>
          </cell>
          <cell r="R66">
            <v>27.7115106416686</v>
          </cell>
          <cell r="U66">
            <v>315.58247240054595</v>
          </cell>
          <cell r="AE66">
            <v>35.680098251160601</v>
          </cell>
          <cell r="AH66">
            <v>364.43026250145618</v>
          </cell>
        </row>
        <row r="67">
          <cell r="I67">
            <v>42173</v>
          </cell>
          <cell r="R67">
            <v>40.907897678358701</v>
          </cell>
          <cell r="U67">
            <v>356.49037007890468</v>
          </cell>
          <cell r="AE67">
            <v>41.481078327856807</v>
          </cell>
          <cell r="AH67">
            <v>405.91134082931296</v>
          </cell>
        </row>
        <row r="68">
          <cell r="I68">
            <v>42208</v>
          </cell>
          <cell r="R68">
            <v>30.047508812918213</v>
          </cell>
          <cell r="U68">
            <v>386.53787889182291</v>
          </cell>
          <cell r="AE68">
            <v>38.087469003356283</v>
          </cell>
          <cell r="AH68">
            <v>443.99880983266922</v>
          </cell>
        </row>
        <row r="69">
          <cell r="I69">
            <v>42234</v>
          </cell>
          <cell r="R69">
            <v>26.39936646297793</v>
          </cell>
          <cell r="U69">
            <v>412.93724535480084</v>
          </cell>
          <cell r="AE69">
            <v>41.598731710290991</v>
          </cell>
          <cell r="AH69">
            <v>485.59754154296024</v>
          </cell>
        </row>
        <row r="70">
          <cell r="I70">
            <v>42269</v>
          </cell>
          <cell r="R70">
            <v>48.458390138428946</v>
          </cell>
          <cell r="U70">
            <v>461.3956354932298</v>
          </cell>
          <cell r="AE70">
            <v>50.387817045683803</v>
          </cell>
          <cell r="AH70">
            <v>535.98535858864409</v>
          </cell>
        </row>
        <row r="71">
          <cell r="I71">
            <v>42295</v>
          </cell>
          <cell r="R71">
            <v>36.590673641908076</v>
          </cell>
          <cell r="U71">
            <v>497.9863091351379</v>
          </cell>
        </row>
        <row r="72">
          <cell r="I72">
            <v>42327</v>
          </cell>
          <cell r="R72">
            <v>33.54584253798884</v>
          </cell>
          <cell r="U72">
            <v>531.53215167312669</v>
          </cell>
          <cell r="AE72">
            <v>108.43356175219427</v>
          </cell>
          <cell r="AH72">
            <v>644.41892034083833</v>
          </cell>
        </row>
        <row r="73">
          <cell r="I73">
            <v>42354</v>
          </cell>
          <cell r="R73">
            <v>17.312903279595435</v>
          </cell>
          <cell r="U73">
            <v>548.84505495272208</v>
          </cell>
          <cell r="AE73">
            <v>42.630799039747956</v>
          </cell>
          <cell r="AH73">
            <v>687.04971938058634</v>
          </cell>
        </row>
        <row r="75">
          <cell r="I75">
            <v>42419</v>
          </cell>
          <cell r="R75">
            <v>21.65777415097855</v>
          </cell>
          <cell r="U75">
            <v>570.50282910370061</v>
          </cell>
        </row>
        <row r="76">
          <cell r="I76">
            <v>42446</v>
          </cell>
          <cell r="R76">
            <v>32.257373913725893</v>
          </cell>
          <cell r="U76">
            <v>602.76020301742653</v>
          </cell>
          <cell r="AE76">
            <v>87.288953689912958</v>
          </cell>
          <cell r="AH76">
            <v>774.33867307049934</v>
          </cell>
        </row>
        <row r="77">
          <cell r="I77">
            <v>42485</v>
          </cell>
          <cell r="R77">
            <v>66.153931638078831</v>
          </cell>
          <cell r="U77">
            <v>668.91413465550534</v>
          </cell>
          <cell r="AE77">
            <v>44.004835372359203</v>
          </cell>
          <cell r="AH77">
            <v>818.34350844285859</v>
          </cell>
        </row>
        <row r="78">
          <cell r="I78">
            <v>42515</v>
          </cell>
          <cell r="R78">
            <v>57.820054023763021</v>
          </cell>
          <cell r="U78">
            <v>726.7341886792683</v>
          </cell>
          <cell r="AE78">
            <v>64.272243971733943</v>
          </cell>
          <cell r="AH78">
            <v>882.61575241459252</v>
          </cell>
        </row>
        <row r="79">
          <cell r="I79">
            <v>42545</v>
          </cell>
          <cell r="R79">
            <v>69.783734870181732</v>
          </cell>
          <cell r="U79">
            <v>796.51792354945007</v>
          </cell>
          <cell r="AE79">
            <v>70.42342676731603</v>
          </cell>
          <cell r="AH79">
            <v>953.03917918190859</v>
          </cell>
        </row>
        <row r="80">
          <cell r="I80">
            <v>42573</v>
          </cell>
          <cell r="R80">
            <v>68.499497469994878</v>
          </cell>
          <cell r="U80">
            <v>865.01742101944501</v>
          </cell>
          <cell r="AE80">
            <v>87.876380008432349</v>
          </cell>
          <cell r="AH80">
            <v>1040.9155591903409</v>
          </cell>
        </row>
        <row r="81">
          <cell r="I81">
            <v>42602</v>
          </cell>
          <cell r="R81">
            <v>68.956088443158819</v>
          </cell>
          <cell r="U81">
            <v>933.97350946260383</v>
          </cell>
          <cell r="AE81">
            <v>108.75914100042371</v>
          </cell>
          <cell r="AH81">
            <v>1149.6747001907647</v>
          </cell>
        </row>
        <row r="82">
          <cell r="I82">
            <v>42638</v>
          </cell>
          <cell r="R82">
            <v>124.93588106039748</v>
          </cell>
          <cell r="U82">
            <v>1058.9093905230013</v>
          </cell>
          <cell r="AE82">
            <v>124.43809142844869</v>
          </cell>
          <cell r="AH82">
            <v>1274.1127916192133</v>
          </cell>
        </row>
        <row r="83">
          <cell r="I83">
            <v>42671</v>
          </cell>
          <cell r="R83">
            <v>159.08617851884676</v>
          </cell>
          <cell r="U83">
            <v>1217.9955690418481</v>
          </cell>
          <cell r="AE83">
            <v>98.983595313536682</v>
          </cell>
          <cell r="AH83">
            <v>1373.09638693275</v>
          </cell>
        </row>
        <row r="84">
          <cell r="I84">
            <v>42696</v>
          </cell>
          <cell r="R84">
            <v>33.270347392268192</v>
          </cell>
          <cell r="U84">
            <v>1251.2659164341162</v>
          </cell>
          <cell r="AE84">
            <v>30.682724701055403</v>
          </cell>
          <cell r="AH84">
            <v>1403.7791116338053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9"/>
  <sheetViews>
    <sheetView tabSelected="1" zoomScale="70" zoomScaleNormal="70" workbookViewId="0">
      <selection activeCell="A24" sqref="A24"/>
    </sheetView>
  </sheetViews>
  <sheetFormatPr defaultRowHeight="12.75" x14ac:dyDescent="0.2"/>
  <cols>
    <col min="1" max="1" width="12.28515625" style="1" customWidth="1"/>
    <col min="2" max="3" width="15.85546875" style="1" bestFit="1" customWidth="1"/>
    <col min="4" max="4" width="10.5703125" style="1" customWidth="1"/>
    <col min="5" max="5" width="15.85546875" style="1" bestFit="1" customWidth="1"/>
    <col min="6" max="6" width="17.7109375" style="1" customWidth="1"/>
    <col min="7" max="7" width="11.140625" style="1" customWidth="1"/>
    <col min="8" max="8" width="8.7109375" style="1" customWidth="1"/>
    <col min="9" max="9" width="12.140625" style="6" customWidth="1"/>
    <col min="10" max="12" width="9.28515625" style="6" bestFit="1" customWidth="1"/>
    <col min="13" max="13" width="3.7109375" style="6" customWidth="1"/>
    <col min="14" max="16" width="9.28515625" style="6" bestFit="1" customWidth="1"/>
    <col min="17" max="17" width="3.28515625" style="6" customWidth="1"/>
    <col min="18" max="20" width="9.28515625" style="6" bestFit="1" customWidth="1"/>
    <col min="21" max="21" width="12.5703125" style="9" customWidth="1"/>
    <col min="22" max="22" width="3.42578125" style="6" customWidth="1"/>
    <col min="23" max="25" width="9.28515625" style="6" bestFit="1" customWidth="1"/>
    <col min="26" max="26" width="4.140625" style="6" customWidth="1"/>
    <col min="27" max="27" width="12.28515625" style="6" bestFit="1" customWidth="1"/>
    <col min="28" max="29" width="9.28515625" style="6" bestFit="1" customWidth="1"/>
    <col min="30" max="30" width="4" style="6" customWidth="1"/>
    <col min="31" max="33" width="9.28515625" style="6" bestFit="1" customWidth="1"/>
    <col min="34" max="34" width="13.140625" style="6" customWidth="1"/>
    <col min="35" max="107" width="9.140625" style="6"/>
    <col min="108" max="108" width="6.28515625" style="6" bestFit="1" customWidth="1"/>
    <col min="109" max="112" width="13.5703125" style="6" customWidth="1"/>
    <col min="113" max="363" width="9.140625" style="6"/>
    <col min="364" max="364" width="6.28515625" style="6" bestFit="1" customWidth="1"/>
    <col min="365" max="368" width="13.5703125" style="6" customWidth="1"/>
    <col min="369" max="619" width="9.140625" style="6"/>
    <col min="620" max="620" width="6.28515625" style="6" bestFit="1" customWidth="1"/>
    <col min="621" max="624" width="13.5703125" style="6" customWidth="1"/>
    <col min="625" max="875" width="9.140625" style="6"/>
    <col min="876" max="876" width="6.28515625" style="6" bestFit="1" customWidth="1"/>
    <col min="877" max="880" width="13.5703125" style="6" customWidth="1"/>
    <col min="881" max="1131" width="9.140625" style="6"/>
    <col min="1132" max="1132" width="6.28515625" style="6" bestFit="1" customWidth="1"/>
    <col min="1133" max="1136" width="13.5703125" style="6" customWidth="1"/>
    <col min="1137" max="1387" width="9.140625" style="6"/>
    <col min="1388" max="1388" width="6.28515625" style="6" bestFit="1" customWidth="1"/>
    <col min="1389" max="1392" width="13.5703125" style="6" customWidth="1"/>
    <col min="1393" max="1643" width="9.140625" style="6"/>
    <col min="1644" max="1644" width="6.28515625" style="6" bestFit="1" customWidth="1"/>
    <col min="1645" max="1648" width="13.5703125" style="6" customWidth="1"/>
    <col min="1649" max="1899" width="9.140625" style="6"/>
    <col min="1900" max="1900" width="6.28515625" style="6" bestFit="1" customWidth="1"/>
    <col min="1901" max="1904" width="13.5703125" style="6" customWidth="1"/>
    <col min="1905" max="2155" width="9.140625" style="6"/>
    <col min="2156" max="2156" width="6.28515625" style="6" bestFit="1" customWidth="1"/>
    <col min="2157" max="2160" width="13.5703125" style="6" customWidth="1"/>
    <col min="2161" max="2411" width="9.140625" style="6"/>
    <col min="2412" max="2412" width="6.28515625" style="6" bestFit="1" customWidth="1"/>
    <col min="2413" max="2416" width="13.5703125" style="6" customWidth="1"/>
    <col min="2417" max="2667" width="9.140625" style="6"/>
    <col min="2668" max="2668" width="6.28515625" style="6" bestFit="1" customWidth="1"/>
    <col min="2669" max="2672" width="13.5703125" style="6" customWidth="1"/>
    <col min="2673" max="2923" width="9.140625" style="6"/>
    <col min="2924" max="2924" width="6.28515625" style="6" bestFit="1" customWidth="1"/>
    <col min="2925" max="2928" width="13.5703125" style="6" customWidth="1"/>
    <col min="2929" max="3179" width="9.140625" style="6"/>
    <col min="3180" max="3180" width="6.28515625" style="6" bestFit="1" customWidth="1"/>
    <col min="3181" max="3184" width="13.5703125" style="6" customWidth="1"/>
    <col min="3185" max="3435" width="9.140625" style="6"/>
    <col min="3436" max="3436" width="6.28515625" style="6" bestFit="1" customWidth="1"/>
    <col min="3437" max="3440" width="13.5703125" style="6" customWidth="1"/>
    <col min="3441" max="3691" width="9.140625" style="6"/>
    <col min="3692" max="3692" width="6.28515625" style="6" bestFit="1" customWidth="1"/>
    <col min="3693" max="3696" width="13.5703125" style="6" customWidth="1"/>
    <col min="3697" max="3947" width="9.140625" style="6"/>
    <col min="3948" max="3948" width="6.28515625" style="6" bestFit="1" customWidth="1"/>
    <col min="3949" max="3952" width="13.5703125" style="6" customWidth="1"/>
    <col min="3953" max="4203" width="9.140625" style="6"/>
    <col min="4204" max="4204" width="6.28515625" style="6" bestFit="1" customWidth="1"/>
    <col min="4205" max="4208" width="13.5703125" style="6" customWidth="1"/>
    <col min="4209" max="4459" width="9.140625" style="6"/>
    <col min="4460" max="4460" width="6.28515625" style="6" bestFit="1" customWidth="1"/>
    <col min="4461" max="4464" width="13.5703125" style="6" customWidth="1"/>
    <col min="4465" max="4715" width="9.140625" style="6"/>
    <col min="4716" max="4716" width="6.28515625" style="6" bestFit="1" customWidth="1"/>
    <col min="4717" max="4720" width="13.5703125" style="6" customWidth="1"/>
    <col min="4721" max="4971" width="9.140625" style="6"/>
    <col min="4972" max="4972" width="6.28515625" style="6" bestFit="1" customWidth="1"/>
    <col min="4973" max="4976" width="13.5703125" style="6" customWidth="1"/>
    <col min="4977" max="5227" width="9.140625" style="6"/>
    <col min="5228" max="5228" width="6.28515625" style="6" bestFit="1" customWidth="1"/>
    <col min="5229" max="5232" width="13.5703125" style="6" customWidth="1"/>
    <col min="5233" max="5483" width="9.140625" style="6"/>
    <col min="5484" max="5484" width="6.28515625" style="6" bestFit="1" customWidth="1"/>
    <col min="5485" max="5488" width="13.5703125" style="6" customWidth="1"/>
    <col min="5489" max="5739" width="9.140625" style="6"/>
    <col min="5740" max="5740" width="6.28515625" style="6" bestFit="1" customWidth="1"/>
    <col min="5741" max="5744" width="13.5703125" style="6" customWidth="1"/>
    <col min="5745" max="5995" width="9.140625" style="6"/>
    <col min="5996" max="5996" width="6.28515625" style="6" bestFit="1" customWidth="1"/>
    <col min="5997" max="6000" width="13.5703125" style="6" customWidth="1"/>
    <col min="6001" max="6251" width="9.140625" style="6"/>
    <col min="6252" max="6252" width="6.28515625" style="6" bestFit="1" customWidth="1"/>
    <col min="6253" max="6256" width="13.5703125" style="6" customWidth="1"/>
    <col min="6257" max="6507" width="9.140625" style="6"/>
    <col min="6508" max="6508" width="6.28515625" style="6" bestFit="1" customWidth="1"/>
    <col min="6509" max="6512" width="13.5703125" style="6" customWidth="1"/>
    <col min="6513" max="6763" width="9.140625" style="6"/>
    <col min="6764" max="6764" width="6.28515625" style="6" bestFit="1" customWidth="1"/>
    <col min="6765" max="6768" width="13.5703125" style="6" customWidth="1"/>
    <col min="6769" max="7019" width="9.140625" style="6"/>
    <col min="7020" max="7020" width="6.28515625" style="6" bestFit="1" customWidth="1"/>
    <col min="7021" max="7024" width="13.5703125" style="6" customWidth="1"/>
    <col min="7025" max="7275" width="9.140625" style="6"/>
    <col min="7276" max="7276" width="6.28515625" style="6" bestFit="1" customWidth="1"/>
    <col min="7277" max="7280" width="13.5703125" style="6" customWidth="1"/>
    <col min="7281" max="7531" width="9.140625" style="6"/>
    <col min="7532" max="7532" width="6.28515625" style="6" bestFit="1" customWidth="1"/>
    <col min="7533" max="7536" width="13.5703125" style="6" customWidth="1"/>
    <col min="7537" max="7787" width="9.140625" style="6"/>
    <col min="7788" max="7788" width="6.28515625" style="6" bestFit="1" customWidth="1"/>
    <col min="7789" max="7792" width="13.5703125" style="6" customWidth="1"/>
    <col min="7793" max="8043" width="9.140625" style="6"/>
    <col min="8044" max="8044" width="6.28515625" style="6" bestFit="1" customWidth="1"/>
    <col min="8045" max="8048" width="13.5703125" style="6" customWidth="1"/>
    <col min="8049" max="8299" width="9.140625" style="6"/>
    <col min="8300" max="8300" width="6.28515625" style="6" bestFit="1" customWidth="1"/>
    <col min="8301" max="8304" width="13.5703125" style="6" customWidth="1"/>
    <col min="8305" max="8555" width="9.140625" style="6"/>
    <col min="8556" max="8556" width="6.28515625" style="6" bestFit="1" customWidth="1"/>
    <col min="8557" max="8560" width="13.5703125" style="6" customWidth="1"/>
    <col min="8561" max="8811" width="9.140625" style="6"/>
    <col min="8812" max="8812" width="6.28515625" style="6" bestFit="1" customWidth="1"/>
    <col min="8813" max="8816" width="13.5703125" style="6" customWidth="1"/>
    <col min="8817" max="9067" width="9.140625" style="6"/>
    <col min="9068" max="9068" width="6.28515625" style="6" bestFit="1" customWidth="1"/>
    <col min="9069" max="9072" width="13.5703125" style="6" customWidth="1"/>
    <col min="9073" max="9323" width="9.140625" style="6"/>
    <col min="9324" max="9324" width="6.28515625" style="6" bestFit="1" customWidth="1"/>
    <col min="9325" max="9328" width="13.5703125" style="6" customWidth="1"/>
    <col min="9329" max="9579" width="9.140625" style="6"/>
    <col min="9580" max="9580" width="6.28515625" style="6" bestFit="1" customWidth="1"/>
    <col min="9581" max="9584" width="13.5703125" style="6" customWidth="1"/>
    <col min="9585" max="9835" width="9.140625" style="6"/>
    <col min="9836" max="9836" width="6.28515625" style="6" bestFit="1" customWidth="1"/>
    <col min="9837" max="9840" width="13.5703125" style="6" customWidth="1"/>
    <col min="9841" max="10091" width="9.140625" style="6"/>
    <col min="10092" max="10092" width="6.28515625" style="6" bestFit="1" customWidth="1"/>
    <col min="10093" max="10096" width="13.5703125" style="6" customWidth="1"/>
    <col min="10097" max="10347" width="9.140625" style="6"/>
    <col min="10348" max="10348" width="6.28515625" style="6" bestFit="1" customWidth="1"/>
    <col min="10349" max="10352" width="13.5703125" style="6" customWidth="1"/>
    <col min="10353" max="10603" width="9.140625" style="6"/>
    <col min="10604" max="10604" width="6.28515625" style="6" bestFit="1" customWidth="1"/>
    <col min="10605" max="10608" width="13.5703125" style="6" customWidth="1"/>
    <col min="10609" max="10859" width="9.140625" style="6"/>
    <col min="10860" max="10860" width="6.28515625" style="6" bestFit="1" customWidth="1"/>
    <col min="10861" max="10864" width="13.5703125" style="6" customWidth="1"/>
    <col min="10865" max="11115" width="9.140625" style="6"/>
    <col min="11116" max="11116" width="6.28515625" style="6" bestFit="1" customWidth="1"/>
    <col min="11117" max="11120" width="13.5703125" style="6" customWidth="1"/>
    <col min="11121" max="11371" width="9.140625" style="6"/>
    <col min="11372" max="11372" width="6.28515625" style="6" bestFit="1" customWidth="1"/>
    <col min="11373" max="11376" width="13.5703125" style="6" customWidth="1"/>
    <col min="11377" max="11627" width="9.140625" style="6"/>
    <col min="11628" max="11628" width="6.28515625" style="6" bestFit="1" customWidth="1"/>
    <col min="11629" max="11632" width="13.5703125" style="6" customWidth="1"/>
    <col min="11633" max="11883" width="9.140625" style="6"/>
    <col min="11884" max="11884" width="6.28515625" style="6" bestFit="1" customWidth="1"/>
    <col min="11885" max="11888" width="13.5703125" style="6" customWidth="1"/>
    <col min="11889" max="12139" width="9.140625" style="6"/>
    <col min="12140" max="12140" width="6.28515625" style="6" bestFit="1" customWidth="1"/>
    <col min="12141" max="12144" width="13.5703125" style="6" customWidth="1"/>
    <col min="12145" max="12395" width="9.140625" style="6"/>
    <col min="12396" max="12396" width="6.28515625" style="6" bestFit="1" customWidth="1"/>
    <col min="12397" max="12400" width="13.5703125" style="6" customWidth="1"/>
    <col min="12401" max="12651" width="9.140625" style="6"/>
    <col min="12652" max="12652" width="6.28515625" style="6" bestFit="1" customWidth="1"/>
    <col min="12653" max="12656" width="13.5703125" style="6" customWidth="1"/>
    <col min="12657" max="12907" width="9.140625" style="6"/>
    <col min="12908" max="12908" width="6.28515625" style="6" bestFit="1" customWidth="1"/>
    <col min="12909" max="12912" width="13.5703125" style="6" customWidth="1"/>
    <col min="12913" max="13163" width="9.140625" style="6"/>
    <col min="13164" max="13164" width="6.28515625" style="6" bestFit="1" customWidth="1"/>
    <col min="13165" max="13168" width="13.5703125" style="6" customWidth="1"/>
    <col min="13169" max="13419" width="9.140625" style="6"/>
    <col min="13420" max="13420" width="6.28515625" style="6" bestFit="1" customWidth="1"/>
    <col min="13421" max="13424" width="13.5703125" style="6" customWidth="1"/>
    <col min="13425" max="13675" width="9.140625" style="6"/>
    <col min="13676" max="13676" width="6.28515625" style="6" bestFit="1" customWidth="1"/>
    <col min="13677" max="13680" width="13.5703125" style="6" customWidth="1"/>
    <col min="13681" max="13931" width="9.140625" style="6"/>
    <col min="13932" max="13932" width="6.28515625" style="6" bestFit="1" customWidth="1"/>
    <col min="13933" max="13936" width="13.5703125" style="6" customWidth="1"/>
    <col min="13937" max="14187" width="9.140625" style="6"/>
    <col min="14188" max="14188" width="6.28515625" style="6" bestFit="1" customWidth="1"/>
    <col min="14189" max="14192" width="13.5703125" style="6" customWidth="1"/>
    <col min="14193" max="14443" width="9.140625" style="6"/>
    <col min="14444" max="14444" width="6.28515625" style="6" bestFit="1" customWidth="1"/>
    <col min="14445" max="14448" width="13.5703125" style="6" customWidth="1"/>
    <col min="14449" max="14699" width="9.140625" style="6"/>
    <col min="14700" max="14700" width="6.28515625" style="6" bestFit="1" customWidth="1"/>
    <col min="14701" max="14704" width="13.5703125" style="6" customWidth="1"/>
    <col min="14705" max="14955" width="9.140625" style="6"/>
    <col min="14956" max="14956" width="6.28515625" style="6" bestFit="1" customWidth="1"/>
    <col min="14957" max="14960" width="13.5703125" style="6" customWidth="1"/>
    <col min="14961" max="15211" width="9.140625" style="6"/>
    <col min="15212" max="15212" width="6.28515625" style="6" bestFit="1" customWidth="1"/>
    <col min="15213" max="15216" width="13.5703125" style="6" customWidth="1"/>
    <col min="15217" max="15467" width="9.140625" style="6"/>
    <col min="15468" max="15468" width="6.28515625" style="6" bestFit="1" customWidth="1"/>
    <col min="15469" max="15472" width="13.5703125" style="6" customWidth="1"/>
    <col min="15473" max="15723" width="9.140625" style="6"/>
    <col min="15724" max="15724" width="6.28515625" style="6" bestFit="1" customWidth="1"/>
    <col min="15725" max="15728" width="13.5703125" style="6" customWidth="1"/>
    <col min="15729" max="15979" width="9.140625" style="6"/>
    <col min="15980" max="15980" width="6.28515625" style="6" bestFit="1" customWidth="1"/>
    <col min="15981" max="15984" width="13.5703125" style="6" customWidth="1"/>
    <col min="15985" max="16384" width="9.140625" style="6"/>
  </cols>
  <sheetData>
    <row r="1" spans="1:34" x14ac:dyDescent="0.2">
      <c r="I1" s="2"/>
      <c r="J1" s="3" t="s">
        <v>0</v>
      </c>
      <c r="K1" s="2"/>
      <c r="L1" s="4"/>
      <c r="M1" s="4"/>
      <c r="N1" s="4"/>
      <c r="O1" s="4"/>
      <c r="P1" s="4"/>
      <c r="Q1" s="4"/>
      <c r="R1" s="4"/>
      <c r="S1" s="4"/>
      <c r="T1" s="4"/>
      <c r="U1" s="2"/>
      <c r="V1" s="4"/>
      <c r="W1" s="5" t="s">
        <v>1</v>
      </c>
      <c r="AH1" s="1"/>
    </row>
    <row r="2" spans="1:34" x14ac:dyDescent="0.2">
      <c r="I2" s="2"/>
      <c r="J2" s="7" t="s">
        <v>26</v>
      </c>
      <c r="K2" s="8"/>
      <c r="AG2" s="5"/>
      <c r="AH2" s="1"/>
    </row>
    <row r="3" spans="1:34" ht="44.25" x14ac:dyDescent="0.25">
      <c r="A3" s="10" t="s">
        <v>2</v>
      </c>
      <c r="B3" s="11" t="s">
        <v>3</v>
      </c>
      <c r="C3" s="11" t="s">
        <v>4</v>
      </c>
      <c r="D3" s="12" t="s">
        <v>5</v>
      </c>
      <c r="E3" s="11" t="s">
        <v>6</v>
      </c>
      <c r="F3" s="11" t="s">
        <v>7</v>
      </c>
      <c r="G3" s="12" t="s">
        <v>5</v>
      </c>
      <c r="I3" s="13" t="s">
        <v>8</v>
      </c>
      <c r="J3" s="14" t="s">
        <v>9</v>
      </c>
      <c r="N3" s="14" t="s">
        <v>10</v>
      </c>
      <c r="R3" s="14" t="s">
        <v>11</v>
      </c>
      <c r="S3" s="15"/>
      <c r="T3" s="16"/>
      <c r="U3" s="17" t="s">
        <v>12</v>
      </c>
      <c r="V3" s="4"/>
      <c r="W3" s="14" t="s">
        <v>9</v>
      </c>
      <c r="AA3" s="14" t="s">
        <v>10</v>
      </c>
      <c r="AE3" s="14" t="s">
        <v>11</v>
      </c>
      <c r="AF3" s="15"/>
      <c r="AG3" s="4"/>
      <c r="AH3" s="11" t="s">
        <v>13</v>
      </c>
    </row>
    <row r="4" spans="1:34" x14ac:dyDescent="0.2">
      <c r="A4" s="6"/>
      <c r="B4" s="6"/>
      <c r="C4" s="6"/>
      <c r="D4" s="18"/>
      <c r="E4" s="6"/>
      <c r="F4" s="6"/>
      <c r="G4" s="18"/>
      <c r="H4" s="6"/>
      <c r="I4" s="19"/>
      <c r="J4" s="20" t="s">
        <v>14</v>
      </c>
      <c r="K4" s="21" t="s">
        <v>15</v>
      </c>
      <c r="L4" s="21" t="s">
        <v>16</v>
      </c>
      <c r="M4" s="21"/>
      <c r="N4" s="20" t="s">
        <v>14</v>
      </c>
      <c r="O4" s="21" t="s">
        <v>15</v>
      </c>
      <c r="P4" s="21" t="s">
        <v>16</v>
      </c>
      <c r="Q4" s="21"/>
      <c r="R4" s="20" t="s">
        <v>14</v>
      </c>
      <c r="S4" s="21" t="s">
        <v>15</v>
      </c>
      <c r="T4" s="21" t="s">
        <v>16</v>
      </c>
      <c r="U4" s="2"/>
      <c r="V4" s="4"/>
      <c r="W4" s="20" t="s">
        <v>14</v>
      </c>
      <c r="X4" s="21" t="s">
        <v>15</v>
      </c>
      <c r="Y4" s="21" t="s">
        <v>16</v>
      </c>
      <c r="Z4" s="21"/>
      <c r="AA4" s="20" t="s">
        <v>14</v>
      </c>
      <c r="AB4" s="21" t="s">
        <v>15</v>
      </c>
      <c r="AC4" s="21" t="s">
        <v>16</v>
      </c>
      <c r="AD4" s="21"/>
      <c r="AE4" s="20" t="s">
        <v>14</v>
      </c>
      <c r="AF4" s="21" t="s">
        <v>15</v>
      </c>
      <c r="AG4" s="21" t="s">
        <v>16</v>
      </c>
      <c r="AH4" s="1"/>
    </row>
    <row r="5" spans="1:34" x14ac:dyDescent="0.2">
      <c r="A5" s="22">
        <v>41518</v>
      </c>
      <c r="D5" s="23"/>
      <c r="G5" s="23"/>
      <c r="I5" s="24">
        <v>41542</v>
      </c>
      <c r="J5" s="25">
        <v>-9.7262473403809153</v>
      </c>
      <c r="K5" s="25">
        <v>5.8788100151844107</v>
      </c>
      <c r="L5" s="26">
        <v>2.4000141386608727</v>
      </c>
      <c r="M5" s="26"/>
      <c r="N5" s="25">
        <v>17539.183540699392</v>
      </c>
      <c r="O5" s="25">
        <v>1759.9707389279035</v>
      </c>
      <c r="P5" s="26">
        <v>718.50504543373847</v>
      </c>
      <c r="Q5" s="26"/>
      <c r="R5" s="25">
        <v>0.80233894489158952</v>
      </c>
      <c r="S5" s="25">
        <v>0.33916973415381291</v>
      </c>
      <c r="T5" s="26">
        <v>0.13846546414537703</v>
      </c>
      <c r="U5" s="2"/>
      <c r="V5" s="4"/>
      <c r="W5" s="25">
        <v>-17.649517050735543</v>
      </c>
      <c r="X5" s="25">
        <v>6.3236311534452252</v>
      </c>
      <c r="Y5" s="26">
        <v>2.5816116079180396</v>
      </c>
      <c r="Z5" s="26"/>
      <c r="AA5" s="25">
        <v>22904.326587747139</v>
      </c>
      <c r="AB5" s="25">
        <v>8627.0707162160015</v>
      </c>
      <c r="AC5" s="26">
        <v>3521.9868716060373</v>
      </c>
      <c r="AD5" s="26"/>
      <c r="AE5" s="25">
        <v>1.8356460109430806</v>
      </c>
      <c r="AF5" s="25">
        <v>1.7486723427728712</v>
      </c>
      <c r="AG5" s="26">
        <v>0.71389249451846304</v>
      </c>
      <c r="AH5" s="1"/>
    </row>
    <row r="6" spans="1:34" x14ac:dyDescent="0.2">
      <c r="A6" s="22">
        <v>41548</v>
      </c>
      <c r="B6" s="27">
        <v>5.3022668000000002E-2</v>
      </c>
      <c r="C6" s="27">
        <v>1.05734989E-2</v>
      </c>
      <c r="D6" s="28">
        <f>B6+C6</f>
        <v>6.3596166900000001E-2</v>
      </c>
      <c r="E6" s="27">
        <v>2.1193509999999999E-2</v>
      </c>
      <c r="F6" s="27">
        <v>1.1402432000000001E-2</v>
      </c>
      <c r="G6" s="28">
        <f>E6+F6</f>
        <v>3.2595942000000003E-2</v>
      </c>
      <c r="I6" s="24">
        <v>41565</v>
      </c>
      <c r="J6" s="25">
        <v>-8.9335146318681709</v>
      </c>
      <c r="K6" s="25">
        <v>3.2917707646328869</v>
      </c>
      <c r="L6" s="26">
        <v>1.0972569215442955</v>
      </c>
      <c r="M6" s="26"/>
      <c r="N6" s="25">
        <v>13867.160642436418</v>
      </c>
      <c r="O6" s="25">
        <v>3707.2173289027473</v>
      </c>
      <c r="P6" s="26">
        <v>1235.7391096342492</v>
      </c>
      <c r="Q6" s="26"/>
      <c r="R6" s="25">
        <v>0.6315032510008558</v>
      </c>
      <c r="S6" s="25">
        <v>0.46871601625578513</v>
      </c>
      <c r="T6" s="26">
        <v>0.15623867208526171</v>
      </c>
      <c r="U6" s="2"/>
      <c r="V6" s="4"/>
      <c r="W6" s="25">
        <v>-17.647757146742677</v>
      </c>
      <c r="X6" s="25">
        <v>5.9696609626092503</v>
      </c>
      <c r="Y6" s="26">
        <v>1.9898869875364167</v>
      </c>
      <c r="Z6" s="26"/>
      <c r="AA6" s="25">
        <v>21682.917835588385</v>
      </c>
      <c r="AB6" s="25">
        <v>8225.4592075904475</v>
      </c>
      <c r="AC6" s="26">
        <v>2741.8197358634825</v>
      </c>
      <c r="AD6" s="26"/>
      <c r="AE6" s="25">
        <v>1.0893880421675548</v>
      </c>
      <c r="AF6" s="25">
        <v>0.51903001990513054</v>
      </c>
      <c r="AG6" s="26">
        <v>0.17301000663504351</v>
      </c>
      <c r="AH6" s="1"/>
    </row>
    <row r="7" spans="1:34" x14ac:dyDescent="0.2">
      <c r="A7" s="22">
        <v>41579</v>
      </c>
      <c r="B7" s="27">
        <v>4.2363771000000001E-2</v>
      </c>
      <c r="C7" s="27">
        <v>1.3738279399999999E-2</v>
      </c>
      <c r="D7" s="28">
        <f t="shared" ref="D7:D43" si="0">B7+C7</f>
        <v>5.6102050399999999E-2</v>
      </c>
      <c r="E7" s="27">
        <v>1.7470719999999999E-2</v>
      </c>
      <c r="F7" s="27">
        <v>1.4996298999999999E-2</v>
      </c>
      <c r="G7" s="28">
        <f t="shared" ref="G7:G43" si="1">E7+F7</f>
        <v>3.2467019E-2</v>
      </c>
      <c r="I7" s="24">
        <v>41606</v>
      </c>
      <c r="J7" s="25">
        <v>-2.9001131817726686</v>
      </c>
      <c r="K7" s="25">
        <v>3.9502134904579487</v>
      </c>
      <c r="L7" s="26">
        <v>1.3167378301526496</v>
      </c>
      <c r="M7" s="26"/>
      <c r="N7" s="25">
        <v>7431.8503739229736</v>
      </c>
      <c r="O7" s="25">
        <v>1667.7573783925684</v>
      </c>
      <c r="P7" s="26">
        <v>555.91912613085617</v>
      </c>
      <c r="Q7" s="26"/>
      <c r="R7" s="25">
        <v>0.63654173796790281</v>
      </c>
      <c r="S7" s="25">
        <v>0.47054187134402015</v>
      </c>
      <c r="T7" s="26">
        <v>0.15684729044800672</v>
      </c>
      <c r="U7" s="2"/>
      <c r="V7" s="4"/>
      <c r="W7" s="25">
        <v>-10.574004462783769</v>
      </c>
      <c r="X7" s="25">
        <v>5.8465453458537606</v>
      </c>
      <c r="Y7" s="26">
        <v>1.9488484486179203</v>
      </c>
      <c r="Z7" s="26"/>
      <c r="AA7" s="25">
        <v>11394.47912776183</v>
      </c>
      <c r="AB7" s="25">
        <v>4369.9261436496245</v>
      </c>
      <c r="AC7" s="26">
        <v>1456.6420478832081</v>
      </c>
      <c r="AD7" s="26"/>
      <c r="AE7" s="25">
        <v>0.63837703147831626</v>
      </c>
      <c r="AF7" s="25">
        <v>0.84946318632126117</v>
      </c>
      <c r="AG7" s="26">
        <v>0.28315439544042037</v>
      </c>
      <c r="AH7" s="1"/>
    </row>
    <row r="8" spans="1:34" x14ac:dyDescent="0.2">
      <c r="A8" s="22">
        <v>41609</v>
      </c>
      <c r="B8" s="27">
        <v>3.3249148999999999E-2</v>
      </c>
      <c r="C8" s="27">
        <v>2.2160684900000002E-2</v>
      </c>
      <c r="D8" s="28">
        <f t="shared" si="0"/>
        <v>5.5409833899999997E-2</v>
      </c>
      <c r="E8" s="27">
        <v>2.1555375000000002E-2</v>
      </c>
      <c r="F8" s="27">
        <v>2.6659321999999999E-2</v>
      </c>
      <c r="G8" s="28">
        <f t="shared" si="1"/>
        <v>4.8214697000000001E-2</v>
      </c>
      <c r="I8" s="24"/>
      <c r="J8" s="25"/>
      <c r="K8" s="25"/>
      <c r="L8" s="26"/>
      <c r="M8" s="26"/>
      <c r="N8" s="25"/>
      <c r="O8" s="25"/>
      <c r="P8" s="26"/>
      <c r="Q8" s="26"/>
      <c r="R8" s="25"/>
      <c r="S8" s="25"/>
      <c r="T8" s="26"/>
      <c r="U8" s="2"/>
      <c r="V8" s="4"/>
      <c r="W8" s="25"/>
      <c r="X8" s="25"/>
      <c r="Y8" s="26"/>
      <c r="Z8" s="26"/>
      <c r="AA8" s="25"/>
      <c r="AB8" s="25"/>
      <c r="AC8" s="26"/>
      <c r="AD8" s="26"/>
      <c r="AE8" s="25"/>
      <c r="AF8" s="25"/>
      <c r="AG8" s="26"/>
      <c r="AH8" s="1"/>
    </row>
    <row r="9" spans="1:34" x14ac:dyDescent="0.2">
      <c r="A9" s="22">
        <v>41640</v>
      </c>
      <c r="B9" s="27">
        <v>4.6590089000000001E-2</v>
      </c>
      <c r="C9" s="27">
        <v>4.4511530700000003E-2</v>
      </c>
      <c r="D9" s="28">
        <f t="shared" si="0"/>
        <v>9.1101619699999997E-2</v>
      </c>
      <c r="E9" s="27">
        <v>2.9036569000000002E-2</v>
      </c>
      <c r="F9" s="27">
        <v>4.7941715000000003E-2</v>
      </c>
      <c r="G9" s="28">
        <f t="shared" si="1"/>
        <v>7.6978284000000008E-2</v>
      </c>
      <c r="I9" s="24">
        <v>41663</v>
      </c>
      <c r="J9" s="25">
        <v>-2.5508257875693894</v>
      </c>
      <c r="K9" s="25">
        <v>4.8336657954323288</v>
      </c>
      <c r="L9" s="26">
        <v>1.6112219318107763</v>
      </c>
      <c r="M9" s="26"/>
      <c r="N9" s="25">
        <v>6402.5375068907269</v>
      </c>
      <c r="O9" s="25">
        <v>2033.6479020565432</v>
      </c>
      <c r="P9" s="26">
        <v>677.88263401884774</v>
      </c>
      <c r="Q9" s="26"/>
      <c r="R9" s="25">
        <v>-4.0170246547772535E-2</v>
      </c>
      <c r="S9" s="25">
        <v>1.270020523795047</v>
      </c>
      <c r="T9" s="26">
        <v>0.42334017459834899</v>
      </c>
      <c r="U9" s="2"/>
      <c r="V9" s="4"/>
      <c r="W9" s="25">
        <v>-9.3774898946590746</v>
      </c>
      <c r="X9" s="25">
        <v>5.9456429934869117</v>
      </c>
      <c r="Y9" s="26">
        <v>1.9818809978289706</v>
      </c>
      <c r="Z9" s="26"/>
      <c r="AA9" s="25">
        <v>9169.0149652396303</v>
      </c>
      <c r="AB9" s="25">
        <v>3041.2381292343271</v>
      </c>
      <c r="AC9" s="26">
        <v>1013.746043078109</v>
      </c>
      <c r="AD9" s="26"/>
      <c r="AE9" s="25">
        <v>-0.15719531348652407</v>
      </c>
      <c r="AF9" s="25">
        <v>0.79105710916328154</v>
      </c>
      <c r="AG9" s="26">
        <v>0.26368570305442718</v>
      </c>
      <c r="AH9" s="1"/>
    </row>
    <row r="10" spans="1:34" x14ac:dyDescent="0.2">
      <c r="A10" s="22">
        <v>41671</v>
      </c>
      <c r="B10" s="27">
        <v>9.4967636999999994E-2</v>
      </c>
      <c r="C10" s="27">
        <v>0.12596646</v>
      </c>
      <c r="D10" s="28">
        <f t="shared" si="0"/>
        <v>0.220934097</v>
      </c>
      <c r="E10" s="27">
        <v>4.6927996999999999E-2</v>
      </c>
      <c r="F10" s="27">
        <v>9.3030136999999999E-2</v>
      </c>
      <c r="G10" s="28">
        <f t="shared" si="1"/>
        <v>0.13995813400000001</v>
      </c>
      <c r="I10" s="24"/>
      <c r="J10" s="25"/>
      <c r="K10" s="25"/>
      <c r="L10" s="26"/>
      <c r="M10" s="26"/>
      <c r="N10" s="25"/>
      <c r="O10" s="25"/>
      <c r="P10" s="26"/>
      <c r="Q10" s="26"/>
      <c r="R10" s="25"/>
      <c r="S10" s="25"/>
      <c r="T10" s="26"/>
      <c r="U10" s="2"/>
      <c r="V10" s="4"/>
      <c r="W10" s="25"/>
      <c r="X10" s="25"/>
      <c r="Y10" s="26"/>
      <c r="Z10" s="26"/>
      <c r="AA10" s="25"/>
      <c r="AB10" s="25"/>
      <c r="AC10" s="26"/>
      <c r="AD10" s="26"/>
      <c r="AE10" s="25"/>
      <c r="AF10" s="25"/>
      <c r="AG10" s="26"/>
      <c r="AH10" s="1"/>
    </row>
    <row r="11" spans="1:34" x14ac:dyDescent="0.2">
      <c r="A11" s="22">
        <v>41699</v>
      </c>
      <c r="B11" s="27">
        <v>4.1125435000000002E-2</v>
      </c>
      <c r="C11" s="27">
        <v>5.6881194400000001E-2</v>
      </c>
      <c r="D11" s="28">
        <f t="shared" si="0"/>
        <v>9.8006629400000003E-2</v>
      </c>
      <c r="E11" s="27">
        <v>4.5747509999999998E-2</v>
      </c>
      <c r="F11" s="27">
        <v>7.7561364999999993E-2</v>
      </c>
      <c r="G11" s="28">
        <f t="shared" si="1"/>
        <v>0.12330887499999998</v>
      </c>
      <c r="I11" s="24">
        <v>41702</v>
      </c>
      <c r="J11" s="25">
        <v>-0.66611941082485593</v>
      </c>
      <c r="K11" s="25">
        <v>1.3251960356569514</v>
      </c>
      <c r="L11" s="26">
        <v>0.44173201188565048</v>
      </c>
      <c r="M11" s="26"/>
      <c r="N11" s="25">
        <v>4099.222860716025</v>
      </c>
      <c r="O11" s="25">
        <v>1240.6414385274736</v>
      </c>
      <c r="P11" s="26">
        <v>413.54714617582454</v>
      </c>
      <c r="Q11" s="26"/>
      <c r="R11" s="25">
        <v>0.2235672547821729</v>
      </c>
      <c r="S11" s="25">
        <v>0.72195564934377576</v>
      </c>
      <c r="T11" s="26">
        <v>0.24065188311459193</v>
      </c>
      <c r="U11" s="2"/>
      <c r="V11" s="4"/>
      <c r="W11" s="25">
        <v>-4.3453450781211025</v>
      </c>
      <c r="X11" s="25">
        <v>3.7211076746621314</v>
      </c>
      <c r="Y11" s="26">
        <v>1.2403692248873772</v>
      </c>
      <c r="Z11" s="26"/>
      <c r="AA11" s="25">
        <v>5731.0954285070266</v>
      </c>
      <c r="AB11" s="25">
        <v>2245.8087408522101</v>
      </c>
      <c r="AC11" s="26">
        <v>748.60291361740337</v>
      </c>
      <c r="AD11" s="26"/>
      <c r="AE11" s="25">
        <v>0.30485103158139382</v>
      </c>
      <c r="AF11" s="25">
        <v>0.73555429432720687</v>
      </c>
      <c r="AG11" s="26">
        <v>0.24518476477573561</v>
      </c>
      <c r="AH11" s="1"/>
    </row>
    <row r="12" spans="1:34" x14ac:dyDescent="0.2">
      <c r="A12" s="22">
        <v>41730</v>
      </c>
      <c r="B12" s="27">
        <v>0.16800975400000001</v>
      </c>
      <c r="C12" s="27">
        <v>0.36639866900000001</v>
      </c>
      <c r="D12" s="28">
        <f t="shared" si="0"/>
        <v>0.53440842300000002</v>
      </c>
      <c r="E12" s="27">
        <v>0.120870588</v>
      </c>
      <c r="F12" s="27">
        <v>0.20870496099999999</v>
      </c>
      <c r="G12" s="28">
        <f t="shared" si="1"/>
        <v>0.32957554899999997</v>
      </c>
      <c r="I12" s="24">
        <v>41737</v>
      </c>
      <c r="J12" s="25">
        <v>0.70846520624917675</v>
      </c>
      <c r="K12" s="25">
        <v>2.064164868268255</v>
      </c>
      <c r="L12" s="26">
        <v>0.68805495608941836</v>
      </c>
      <c r="M12" s="26"/>
      <c r="N12" s="25">
        <v>4119.0887583522917</v>
      </c>
      <c r="O12" s="25">
        <v>1256.1385760074581</v>
      </c>
      <c r="P12" s="26">
        <v>418.71285866915269</v>
      </c>
      <c r="Q12" s="26"/>
      <c r="R12" s="25">
        <v>0.1017220614370896</v>
      </c>
      <c r="S12" s="25">
        <v>0.89995674004256032</v>
      </c>
      <c r="T12" s="26">
        <v>0.29998558001418679</v>
      </c>
      <c r="U12" s="2"/>
      <c r="V12" s="4"/>
      <c r="W12" s="25">
        <v>-3.7159831120250115</v>
      </c>
      <c r="X12" s="25">
        <v>3.5640650957408471</v>
      </c>
      <c r="Y12" s="26">
        <v>1.1880216985802823</v>
      </c>
      <c r="Z12" s="26"/>
      <c r="AA12" s="25">
        <v>5723.7339399411812</v>
      </c>
      <c r="AB12" s="25">
        <v>3091.3085859198745</v>
      </c>
      <c r="AC12" s="26">
        <v>1030.4361953066248</v>
      </c>
      <c r="AD12" s="26"/>
      <c r="AE12" s="25">
        <v>0.47084965105238025</v>
      </c>
      <c r="AF12" s="25">
        <v>0.68309525865760934</v>
      </c>
      <c r="AG12" s="26">
        <v>0.2415106447965871</v>
      </c>
      <c r="AH12" s="1"/>
    </row>
    <row r="13" spans="1:34" x14ac:dyDescent="0.2">
      <c r="A13" s="22">
        <v>41760</v>
      </c>
      <c r="B13" s="27">
        <v>0.33301373200000001</v>
      </c>
      <c r="C13" s="27">
        <v>0.14318003560000001</v>
      </c>
      <c r="D13" s="28">
        <f t="shared" si="0"/>
        <v>0.47619376759999998</v>
      </c>
      <c r="E13" s="27">
        <v>8.2340781000000002E-2</v>
      </c>
      <c r="F13" s="27">
        <v>8.5023663999999999E-2</v>
      </c>
      <c r="G13" s="28">
        <f t="shared" si="1"/>
        <v>0.167364445</v>
      </c>
      <c r="I13" s="24">
        <v>41768</v>
      </c>
      <c r="J13" s="25">
        <v>-0.96140032186824209</v>
      </c>
      <c r="K13" s="25">
        <v>1.4345692681745754</v>
      </c>
      <c r="L13" s="26">
        <v>0.47818975605819181</v>
      </c>
      <c r="M13" s="26"/>
      <c r="N13" s="25">
        <v>6763.6359817467037</v>
      </c>
      <c r="O13" s="25">
        <v>1344.367927915335</v>
      </c>
      <c r="P13" s="26">
        <v>448.12264263844503</v>
      </c>
      <c r="Q13" s="26"/>
      <c r="R13" s="25">
        <v>0.14752255607641598</v>
      </c>
      <c r="S13" s="25">
        <v>0.76484204366574438</v>
      </c>
      <c r="T13" s="26">
        <v>0.25494734788858148</v>
      </c>
      <c r="U13" s="2"/>
      <c r="V13" s="4"/>
      <c r="W13" s="25">
        <v>-5.7094276190726783</v>
      </c>
      <c r="X13" s="25">
        <v>4.0379725678022256</v>
      </c>
      <c r="Y13" s="26">
        <v>1.3459908559340752</v>
      </c>
      <c r="Z13" s="26"/>
      <c r="AA13" s="25">
        <v>9901.5889078354539</v>
      </c>
      <c r="AB13" s="25">
        <v>2648.1740875754408</v>
      </c>
      <c r="AC13" s="26">
        <v>882.72469585848023</v>
      </c>
      <c r="AD13" s="26"/>
      <c r="AE13" s="25">
        <v>0.14006285935160079</v>
      </c>
      <c r="AF13" s="25">
        <v>0.60224087696363637</v>
      </c>
      <c r="AG13" s="26">
        <v>0.20074695898787878</v>
      </c>
      <c r="AH13" s="1"/>
    </row>
    <row r="14" spans="1:34" x14ac:dyDescent="0.2">
      <c r="A14" s="22">
        <v>41791</v>
      </c>
      <c r="B14" s="27">
        <v>0.33415520900000001</v>
      </c>
      <c r="C14" s="27">
        <v>6.0310687000000003E-3</v>
      </c>
      <c r="D14" s="28">
        <f t="shared" si="0"/>
        <v>0.34018627769999998</v>
      </c>
      <c r="E14" s="27">
        <v>8.4887302999999997E-2</v>
      </c>
      <c r="F14" s="27">
        <v>2.8679311999999998E-2</v>
      </c>
      <c r="G14" s="28">
        <f t="shared" si="1"/>
        <v>0.113566615</v>
      </c>
      <c r="I14" s="24">
        <v>41802</v>
      </c>
      <c r="J14" s="25">
        <v>-0.21180826029658542</v>
      </c>
      <c r="K14" s="25">
        <v>3.0951773886368468</v>
      </c>
      <c r="L14" s="26">
        <v>1.0317257962122823</v>
      </c>
      <c r="M14" s="26"/>
      <c r="N14" s="25">
        <v>11669.276900319088</v>
      </c>
      <c r="O14" s="25">
        <v>2417.9090351573377</v>
      </c>
      <c r="P14" s="26">
        <v>805.96967838577928</v>
      </c>
      <c r="Q14" s="26"/>
      <c r="R14" s="25">
        <v>0.63126456582548973</v>
      </c>
      <c r="S14" s="25">
        <v>0.70331917473297156</v>
      </c>
      <c r="T14" s="26">
        <v>0.23443972491099052</v>
      </c>
      <c r="U14" s="2"/>
      <c r="V14" s="4"/>
      <c r="W14" s="25">
        <v>-5.5424583906531488</v>
      </c>
      <c r="X14" s="25">
        <v>2.9869380396077472</v>
      </c>
      <c r="Y14" s="26">
        <v>0.99564601320258239</v>
      </c>
      <c r="Z14" s="26"/>
      <c r="AA14" s="25">
        <v>13507.113863282349</v>
      </c>
      <c r="AB14" s="25">
        <v>4334.7742895328192</v>
      </c>
      <c r="AC14" s="26">
        <v>1444.9247631776063</v>
      </c>
      <c r="AD14" s="26"/>
      <c r="AE14" s="25">
        <v>0.22668706703714003</v>
      </c>
      <c r="AF14" s="25">
        <v>0.87374443431523685</v>
      </c>
      <c r="AG14" s="26">
        <v>0.2912481447717456</v>
      </c>
      <c r="AH14" s="1"/>
    </row>
    <row r="15" spans="1:34" x14ac:dyDescent="0.2">
      <c r="A15" s="22">
        <v>41821</v>
      </c>
      <c r="B15" s="27">
        <v>0.193384839</v>
      </c>
      <c r="C15" s="27">
        <v>1.07706915E-2</v>
      </c>
      <c r="D15" s="28">
        <f t="shared" si="0"/>
        <v>0.20415553050000002</v>
      </c>
      <c r="E15" s="27">
        <v>3.2703550999999997E-2</v>
      </c>
      <c r="F15" s="27">
        <v>2.2081687999999999E-2</v>
      </c>
      <c r="G15" s="28">
        <f t="shared" si="1"/>
        <v>5.4785238999999999E-2</v>
      </c>
      <c r="I15" s="24">
        <v>41830</v>
      </c>
      <c r="J15" s="25">
        <v>-2.6189738007868772</v>
      </c>
      <c r="K15" s="25">
        <v>3.0881181834383487</v>
      </c>
      <c r="L15" s="26">
        <v>1.0293727278127829</v>
      </c>
      <c r="M15" s="26"/>
      <c r="N15" s="25">
        <v>12226.405168994683</v>
      </c>
      <c r="O15" s="25">
        <v>3505.8560067201206</v>
      </c>
      <c r="P15" s="26">
        <v>1168.6186689067069</v>
      </c>
      <c r="Q15" s="26"/>
      <c r="R15" s="25">
        <v>0.34406006473039552</v>
      </c>
      <c r="S15" s="25">
        <v>0.69043388480741086</v>
      </c>
      <c r="T15" s="26">
        <v>0.23014462826913695</v>
      </c>
      <c r="U15" s="2"/>
      <c r="V15" s="4"/>
      <c r="W15" s="25">
        <v>-10.692433059021216</v>
      </c>
      <c r="X15" s="25">
        <v>4.5238403928289017</v>
      </c>
      <c r="Y15" s="26">
        <v>1.5079467976096339</v>
      </c>
      <c r="Z15" s="26"/>
      <c r="AA15" s="25">
        <v>12108.313572076535</v>
      </c>
      <c r="AB15" s="25">
        <v>3833.7884801564842</v>
      </c>
      <c r="AC15" s="26">
        <v>1277.9294933854947</v>
      </c>
      <c r="AD15" s="26"/>
      <c r="AE15" s="25">
        <v>-9.0719201009439851E-2</v>
      </c>
      <c r="AF15" s="25">
        <v>1.1640602568700109</v>
      </c>
      <c r="AG15" s="26">
        <v>0.38802008562333695</v>
      </c>
      <c r="AH15" s="1"/>
    </row>
    <row r="16" spans="1:34" x14ac:dyDescent="0.2">
      <c r="A16" s="22">
        <v>41852</v>
      </c>
      <c r="B16" s="27">
        <v>5.1006669999999997E-2</v>
      </c>
      <c r="C16" s="27">
        <v>2.9044283099999998E-2</v>
      </c>
      <c r="D16" s="28">
        <f t="shared" si="0"/>
        <v>8.0050953099999989E-2</v>
      </c>
      <c r="E16" s="27">
        <v>1.0733168E-2</v>
      </c>
      <c r="F16" s="27">
        <v>3.3763764000000002E-2</v>
      </c>
      <c r="G16" s="28">
        <f t="shared" si="1"/>
        <v>4.4496932000000003E-2</v>
      </c>
      <c r="I16" s="24">
        <v>41858</v>
      </c>
      <c r="J16" s="25">
        <v>-3.9317577396671179</v>
      </c>
      <c r="K16" s="25">
        <v>3.9158340380812158</v>
      </c>
      <c r="L16" s="26">
        <v>1.3052780126937387</v>
      </c>
      <c r="M16" s="26"/>
      <c r="N16" s="25">
        <v>14410.825676584856</v>
      </c>
      <c r="O16" s="25">
        <v>2768.2922442396662</v>
      </c>
      <c r="P16" s="26">
        <v>922.76408141322202</v>
      </c>
      <c r="Q16" s="26"/>
      <c r="R16" s="25">
        <v>-0.11092104340806326</v>
      </c>
      <c r="S16" s="25">
        <v>0.88365978431280578</v>
      </c>
      <c r="T16" s="26">
        <v>0.29455326143760191</v>
      </c>
      <c r="U16" s="2"/>
      <c r="V16" s="4"/>
      <c r="W16" s="25">
        <v>-7.4388473837291258</v>
      </c>
      <c r="X16" s="25">
        <v>2.702596712762058</v>
      </c>
      <c r="Y16" s="26">
        <v>0.90086557092068598</v>
      </c>
      <c r="Z16" s="26"/>
      <c r="AA16" s="25">
        <v>17506.719486050988</v>
      </c>
      <c r="AB16" s="25">
        <v>5005.0316559066223</v>
      </c>
      <c r="AC16" s="26">
        <v>1668.3438853022074</v>
      </c>
      <c r="AD16" s="26"/>
      <c r="AE16" s="25">
        <v>1.2588250073658702</v>
      </c>
      <c r="AF16" s="25">
        <v>0.53696312757552278</v>
      </c>
      <c r="AG16" s="26">
        <v>0.17898770919184093</v>
      </c>
      <c r="AH16" s="1"/>
    </row>
    <row r="17" spans="1:34" x14ac:dyDescent="0.2">
      <c r="A17" s="22">
        <v>41883</v>
      </c>
      <c r="B17" s="27">
        <v>7.1649394000000005E-2</v>
      </c>
      <c r="C17" s="27">
        <v>2.73833177E-2</v>
      </c>
      <c r="D17" s="28">
        <f t="shared" si="0"/>
        <v>9.9032711699999998E-2</v>
      </c>
      <c r="E17" s="27">
        <v>1.8300157000000001E-2</v>
      </c>
      <c r="F17" s="27">
        <v>1.9895677000000001E-2</v>
      </c>
      <c r="G17" s="28">
        <f t="shared" si="1"/>
        <v>3.8195833999999998E-2</v>
      </c>
      <c r="I17" s="24">
        <v>41905</v>
      </c>
      <c r="J17" s="25">
        <v>-2.8359359290039761</v>
      </c>
      <c r="K17" s="25">
        <v>2.5483430668174814</v>
      </c>
      <c r="L17" s="26">
        <v>0.84944768893916045</v>
      </c>
      <c r="M17" s="26"/>
      <c r="N17" s="25">
        <v>17195.708507016603</v>
      </c>
      <c r="O17" s="25">
        <v>3862.3680409508243</v>
      </c>
      <c r="P17" s="26">
        <v>1287.4560136502748</v>
      </c>
      <c r="Q17" s="26"/>
      <c r="R17" s="25">
        <v>1.2274290022101293</v>
      </c>
      <c r="S17" s="25">
        <v>0.43454984276428016</v>
      </c>
      <c r="T17" s="26">
        <v>0.14484994758809339</v>
      </c>
      <c r="U17" s="2"/>
      <c r="V17" s="4"/>
      <c r="W17" s="25">
        <v>-8.8373220937886288</v>
      </c>
      <c r="X17" s="25">
        <v>3.3002628617770982</v>
      </c>
      <c r="Y17" s="26">
        <v>1.100087620592366</v>
      </c>
      <c r="Z17" s="26"/>
      <c r="AA17" s="25">
        <v>15844.555712811263</v>
      </c>
      <c r="AB17" s="25">
        <v>6573.8558707393277</v>
      </c>
      <c r="AC17" s="26">
        <v>2191.2852902464424</v>
      </c>
      <c r="AD17" s="26"/>
      <c r="AE17" s="25">
        <v>0.81729840484726324</v>
      </c>
      <c r="AF17" s="25">
        <v>0.63678945097067152</v>
      </c>
      <c r="AG17" s="26">
        <v>0.21226315032355716</v>
      </c>
      <c r="AH17" s="1"/>
    </row>
    <row r="18" spans="1:34" x14ac:dyDescent="0.2">
      <c r="A18" s="22">
        <v>41913</v>
      </c>
      <c r="B18" s="27">
        <v>6.0146440000000004E-3</v>
      </c>
      <c r="C18" s="27">
        <v>4.255129E-4</v>
      </c>
      <c r="D18" s="28">
        <f t="shared" si="0"/>
        <v>6.4401569000000006E-3</v>
      </c>
      <c r="E18" s="27">
        <v>3.0900569999999998E-3</v>
      </c>
      <c r="F18" s="27">
        <v>4.6739779999999996E-3</v>
      </c>
      <c r="G18" s="28">
        <f t="shared" si="1"/>
        <v>7.764034999999999E-3</v>
      </c>
      <c r="I18" s="24">
        <v>41939</v>
      </c>
      <c r="J18" s="25">
        <v>-2.2021140008162496</v>
      </c>
      <c r="K18" s="25">
        <v>2.4663423963227937</v>
      </c>
      <c r="L18" s="26">
        <v>0.82211413210759787</v>
      </c>
      <c r="M18" s="26"/>
      <c r="N18" s="25">
        <v>13039.911863908839</v>
      </c>
      <c r="O18" s="25">
        <v>2238.5461095797923</v>
      </c>
      <c r="P18" s="26">
        <v>746.18203652659747</v>
      </c>
      <c r="Q18" s="26"/>
      <c r="R18" s="25">
        <v>0.23807357883663968</v>
      </c>
      <c r="S18" s="25">
        <v>0.80365944748974927</v>
      </c>
      <c r="T18" s="26">
        <v>0.26788648249658309</v>
      </c>
      <c r="U18" s="2"/>
      <c r="V18" s="4"/>
      <c r="W18" s="25">
        <v>-5.1609954143137422</v>
      </c>
      <c r="X18" s="25">
        <v>4.9887513542824529</v>
      </c>
      <c r="Y18" s="26">
        <v>1.6629171180941509</v>
      </c>
      <c r="Z18" s="26"/>
      <c r="AA18" s="25">
        <v>13842.795604260573</v>
      </c>
      <c r="AB18" s="25">
        <v>4278.7907836883578</v>
      </c>
      <c r="AC18" s="26">
        <v>1426.263594562786</v>
      </c>
      <c r="AD18" s="26"/>
      <c r="AE18" s="25">
        <v>0.81370623205852766</v>
      </c>
      <c r="AF18" s="25">
        <v>0.31611600184831395</v>
      </c>
      <c r="AG18" s="26">
        <v>0.10537200061610465</v>
      </c>
      <c r="AH18" s="1"/>
    </row>
    <row r="19" spans="1:34" x14ac:dyDescent="0.2">
      <c r="A19" s="22">
        <v>41944</v>
      </c>
      <c r="B19" s="27">
        <v>7.1599066000000003E-2</v>
      </c>
      <c r="C19" s="27">
        <v>8.4523424700000002E-2</v>
      </c>
      <c r="D19" s="28">
        <f t="shared" si="0"/>
        <v>0.15612249070000001</v>
      </c>
      <c r="E19" s="27">
        <v>6.9128571999999999E-2</v>
      </c>
      <c r="F19" s="27">
        <v>0.125662671</v>
      </c>
      <c r="G19" s="28">
        <f t="shared" si="1"/>
        <v>0.194791243</v>
      </c>
      <c r="I19" s="24">
        <v>41968</v>
      </c>
      <c r="J19" s="25">
        <v>-0.99123284273142587</v>
      </c>
      <c r="K19" s="25">
        <v>3.3357871135691592</v>
      </c>
      <c r="L19" s="26">
        <v>1.1119290378563864</v>
      </c>
      <c r="M19" s="26"/>
      <c r="N19" s="25">
        <v>8030.5948623560671</v>
      </c>
      <c r="O19" s="25">
        <v>1935.1630529193517</v>
      </c>
      <c r="P19" s="26">
        <v>645.05435097311727</v>
      </c>
      <c r="Q19" s="26"/>
      <c r="R19" s="25">
        <v>0.7507438363330865</v>
      </c>
      <c r="S19" s="25">
        <v>1.0518350876707687</v>
      </c>
      <c r="T19" s="26">
        <v>0.35061169589025626</v>
      </c>
      <c r="U19" s="2"/>
      <c r="V19" s="4"/>
      <c r="W19" s="25">
        <v>-6.5726705523023377</v>
      </c>
      <c r="X19" s="25">
        <v>5.6865380371987175</v>
      </c>
      <c r="Y19" s="26">
        <v>1.8955126790662391</v>
      </c>
      <c r="Z19" s="26"/>
      <c r="AA19" s="25">
        <v>7053.0737673147805</v>
      </c>
      <c r="AB19" s="25">
        <v>3693.2228771318073</v>
      </c>
      <c r="AC19" s="26">
        <v>1231.0742923772691</v>
      </c>
      <c r="AD19" s="26"/>
      <c r="AE19" s="25">
        <v>0.36488147931367698</v>
      </c>
      <c r="AF19" s="25">
        <v>1.0624723202325321</v>
      </c>
      <c r="AG19" s="26">
        <v>0.35415744007751071</v>
      </c>
      <c r="AH19" s="1"/>
    </row>
    <row r="20" spans="1:34" x14ac:dyDescent="0.2">
      <c r="A20" s="22">
        <v>41974</v>
      </c>
      <c r="B20" s="27">
        <v>5.9205117000000002E-2</v>
      </c>
      <c r="C20" s="27">
        <v>2.3924414200000001E-2</v>
      </c>
      <c r="D20" s="28">
        <f t="shared" si="0"/>
        <v>8.3129531199999995E-2</v>
      </c>
      <c r="E20" s="27">
        <v>2.7660621E-2</v>
      </c>
      <c r="F20" s="27">
        <v>1.8018012999999999E-2</v>
      </c>
      <c r="G20" s="28">
        <f t="shared" si="1"/>
        <v>4.5678633999999996E-2</v>
      </c>
      <c r="I20" s="24"/>
      <c r="J20" s="25"/>
      <c r="K20" s="25"/>
      <c r="L20" s="26"/>
      <c r="M20" s="26"/>
      <c r="N20" s="25"/>
      <c r="O20" s="25"/>
      <c r="P20" s="26"/>
      <c r="Q20" s="26"/>
      <c r="R20" s="25"/>
      <c r="S20" s="25"/>
      <c r="T20" s="26"/>
      <c r="U20" s="2"/>
      <c r="V20" s="4"/>
      <c r="W20" s="25"/>
      <c r="X20" s="25"/>
      <c r="Y20" s="26"/>
      <c r="Z20" s="26"/>
      <c r="AA20" s="25"/>
      <c r="AB20" s="25"/>
      <c r="AC20" s="26"/>
      <c r="AD20" s="26"/>
      <c r="AE20" s="25"/>
      <c r="AF20" s="25"/>
      <c r="AG20" s="26"/>
      <c r="AH20" s="1"/>
    </row>
    <row r="21" spans="1:34" x14ac:dyDescent="0.2">
      <c r="A21" s="22">
        <v>42005</v>
      </c>
      <c r="B21" s="27">
        <v>2.5251445000000001E-2</v>
      </c>
      <c r="C21" s="27">
        <v>7.7362864999999999E-3</v>
      </c>
      <c r="D21" s="28">
        <f t="shared" si="0"/>
        <v>3.2987731499999999E-2</v>
      </c>
      <c r="E21" s="27">
        <v>1.5057104E-2</v>
      </c>
      <c r="F21" s="27">
        <v>7.5370489999999997E-3</v>
      </c>
      <c r="G21" s="28">
        <f t="shared" si="1"/>
        <v>2.2594152999999999E-2</v>
      </c>
      <c r="I21" s="24"/>
      <c r="J21" s="25"/>
      <c r="K21" s="25"/>
      <c r="L21" s="26"/>
      <c r="M21" s="26"/>
      <c r="N21" s="25"/>
      <c r="O21" s="25"/>
      <c r="P21" s="26"/>
      <c r="Q21" s="26"/>
      <c r="R21" s="25"/>
      <c r="S21" s="25"/>
      <c r="T21" s="26"/>
      <c r="U21" s="2"/>
      <c r="V21" s="4"/>
      <c r="W21" s="25"/>
      <c r="X21" s="25"/>
      <c r="Y21" s="26"/>
      <c r="Z21" s="26"/>
      <c r="AA21" s="25"/>
      <c r="AB21" s="25"/>
      <c r="AC21" s="26"/>
      <c r="AD21" s="26"/>
      <c r="AE21" s="25"/>
      <c r="AF21" s="25"/>
      <c r="AG21" s="26"/>
      <c r="AH21" s="1"/>
    </row>
    <row r="22" spans="1:34" x14ac:dyDescent="0.2">
      <c r="A22" s="22">
        <v>42036</v>
      </c>
      <c r="B22" s="27">
        <v>4.0142623000000002E-2</v>
      </c>
      <c r="C22" s="27">
        <v>4.2303131100000002E-2</v>
      </c>
      <c r="D22" s="28">
        <f t="shared" si="0"/>
        <v>8.2445754100000004E-2</v>
      </c>
      <c r="E22" s="27">
        <v>3.3375578000000003E-2</v>
      </c>
      <c r="F22" s="27">
        <v>3.5511941999999998E-2</v>
      </c>
      <c r="G22" s="28">
        <f t="shared" si="1"/>
        <v>6.8887520000000008E-2</v>
      </c>
      <c r="I22" s="24">
        <v>42045</v>
      </c>
      <c r="J22" s="25">
        <v>-0.69701469396477855</v>
      </c>
      <c r="K22" s="25">
        <v>2.6119260563554003</v>
      </c>
      <c r="L22" s="26">
        <v>0.87064201878513348</v>
      </c>
      <c r="M22" s="26"/>
      <c r="N22" s="25">
        <v>6104.1050883761309</v>
      </c>
      <c r="O22" s="25">
        <v>2210.9802153206183</v>
      </c>
      <c r="P22" s="26">
        <v>736.99340510687273</v>
      </c>
      <c r="Q22" s="26"/>
      <c r="R22" s="25">
        <v>0.9533880400609771</v>
      </c>
      <c r="S22" s="25">
        <v>0.6882810403843429</v>
      </c>
      <c r="T22" s="26">
        <v>0.22942701346144764</v>
      </c>
      <c r="U22" s="2"/>
      <c r="V22" s="4"/>
      <c r="W22" s="25">
        <v>-7.2370800272758498</v>
      </c>
      <c r="X22" s="25">
        <v>5.6397785891382197</v>
      </c>
      <c r="Y22" s="26">
        <v>1.8799261963794065</v>
      </c>
      <c r="Z22" s="26"/>
      <c r="AA22" s="25">
        <v>7556.5618231124536</v>
      </c>
      <c r="AB22" s="25">
        <v>3372.3210888444778</v>
      </c>
      <c r="AC22" s="26">
        <v>1124.1070296148259</v>
      </c>
      <c r="AD22" s="26"/>
      <c r="AE22" s="25">
        <v>0.70783394879420081</v>
      </c>
      <c r="AF22" s="25">
        <v>0.77216004711522357</v>
      </c>
      <c r="AG22" s="26">
        <v>0.25738668237174117</v>
      </c>
      <c r="AH22" s="1"/>
    </row>
    <row r="23" spans="1:34" x14ac:dyDescent="0.2">
      <c r="A23" s="22">
        <v>42064</v>
      </c>
      <c r="B23" s="27">
        <v>7.0148532E-2</v>
      </c>
      <c r="C23" s="27">
        <v>4.3932635400000003E-2</v>
      </c>
      <c r="D23" s="28">
        <f t="shared" si="0"/>
        <v>0.1140811674</v>
      </c>
      <c r="E23" s="27">
        <v>3.7687914000000003E-2</v>
      </c>
      <c r="F23" s="27">
        <v>3.6611798000000001E-2</v>
      </c>
      <c r="G23" s="28">
        <f t="shared" si="1"/>
        <v>7.4299712000000004E-2</v>
      </c>
      <c r="I23" s="24">
        <v>42079</v>
      </c>
      <c r="J23" s="25">
        <v>0.9725881704356456</v>
      </c>
      <c r="K23" s="25">
        <v>2.3383722752679406</v>
      </c>
      <c r="L23" s="26">
        <v>0.77945742508931348</v>
      </c>
      <c r="M23" s="26"/>
      <c r="N23" s="25">
        <v>5292.060989035238</v>
      </c>
      <c r="O23" s="25">
        <v>1456.3456504648323</v>
      </c>
      <c r="P23" s="26">
        <v>485.44855015494409</v>
      </c>
      <c r="Q23" s="26"/>
      <c r="R23" s="25">
        <v>0.96790548686658084</v>
      </c>
      <c r="S23" s="25">
        <v>0.49970305681858596</v>
      </c>
      <c r="T23" s="26">
        <v>0.16656768560619531</v>
      </c>
      <c r="U23" s="2"/>
      <c r="V23" s="4"/>
      <c r="W23" s="25">
        <v>-6.0521550531362482</v>
      </c>
      <c r="X23" s="25">
        <v>2.7799849680045976</v>
      </c>
      <c r="Y23" s="26">
        <v>0.9266616560015325</v>
      </c>
      <c r="Z23" s="26"/>
      <c r="AA23" s="25">
        <v>7155.4217455458383</v>
      </c>
      <c r="AB23" s="25">
        <v>3690.4145857344033</v>
      </c>
      <c r="AC23" s="26">
        <v>1230.1381952448012</v>
      </c>
      <c r="AD23" s="26"/>
      <c r="AE23" s="25">
        <v>1.2098947657353127</v>
      </c>
      <c r="AF23" s="25">
        <v>0.98754492964927898</v>
      </c>
      <c r="AG23" s="26">
        <v>0.32918164321642635</v>
      </c>
      <c r="AH23" s="1"/>
    </row>
    <row r="24" spans="1:34" x14ac:dyDescent="0.2">
      <c r="A24" s="22">
        <v>42095</v>
      </c>
      <c r="B24" s="27">
        <v>5.7413864000000002E-2</v>
      </c>
      <c r="C24" s="27">
        <v>4.3511820999999999E-2</v>
      </c>
      <c r="D24" s="28">
        <f t="shared" si="0"/>
        <v>0.100925685</v>
      </c>
      <c r="E24" s="27">
        <v>2.3204045E-2</v>
      </c>
      <c r="F24" s="27">
        <v>4.6893261999999998E-2</v>
      </c>
      <c r="G24" s="28">
        <f t="shared" si="1"/>
        <v>7.0097306999999998E-2</v>
      </c>
      <c r="I24" s="24">
        <v>42101</v>
      </c>
      <c r="J24" s="25">
        <v>-0.12578452873440493</v>
      </c>
      <c r="K24" s="25">
        <v>1.4740679589070373</v>
      </c>
      <c r="L24" s="26">
        <v>0.49135598630234578</v>
      </c>
      <c r="M24" s="26"/>
      <c r="N24" s="25">
        <v>7731.7664739616494</v>
      </c>
      <c r="O24" s="25">
        <v>2749.9493753981401</v>
      </c>
      <c r="P24" s="26">
        <v>916.64979179938007</v>
      </c>
      <c r="Q24" s="26"/>
      <c r="R24" s="25">
        <v>0.89914530302888807</v>
      </c>
      <c r="S24" s="25">
        <v>0.77068926638854629</v>
      </c>
      <c r="T24" s="26">
        <v>0.25689642212951541</v>
      </c>
      <c r="U24" s="2"/>
      <c r="V24" s="4"/>
      <c r="W24" s="25">
        <v>-4.7436525732858534</v>
      </c>
      <c r="X24" s="25">
        <v>4.4561600322361565</v>
      </c>
      <c r="Y24" s="26">
        <v>1.4853866774120521</v>
      </c>
      <c r="Z24" s="26"/>
      <c r="AA24" s="25">
        <v>8973.1455262175405</v>
      </c>
      <c r="AB24" s="25">
        <v>3175.2097231398311</v>
      </c>
      <c r="AC24" s="26">
        <v>1058.4032410466104</v>
      </c>
      <c r="AD24" s="26"/>
      <c r="AE24" s="25">
        <v>1.1739559774851931</v>
      </c>
      <c r="AF24" s="25">
        <v>0.524259942884163</v>
      </c>
      <c r="AG24" s="26">
        <v>0.17475331429472099</v>
      </c>
      <c r="AH24" s="1"/>
    </row>
    <row r="25" spans="1:34" x14ac:dyDescent="0.2">
      <c r="A25" s="22">
        <v>42125</v>
      </c>
      <c r="B25" s="27">
        <v>6.3335418000000004E-2</v>
      </c>
      <c r="C25" s="27">
        <v>4.11892918E-2</v>
      </c>
      <c r="D25" s="28">
        <f t="shared" si="0"/>
        <v>0.1045247098</v>
      </c>
      <c r="E25" s="27">
        <v>1.9999461999999999E-2</v>
      </c>
      <c r="F25" s="27">
        <v>4.9070875999999999E-2</v>
      </c>
      <c r="G25" s="28">
        <f t="shared" si="1"/>
        <v>6.9070337999999995E-2</v>
      </c>
      <c r="I25" s="24">
        <v>42128</v>
      </c>
      <c r="J25" s="25">
        <v>-1.1977180890572854</v>
      </c>
      <c r="K25" s="25">
        <v>4.2357442866465176</v>
      </c>
      <c r="L25" s="26">
        <v>1.4119147622155059</v>
      </c>
      <c r="M25" s="26"/>
      <c r="N25" s="25">
        <v>9854.0498989904881</v>
      </c>
      <c r="O25" s="25">
        <v>4591.9460427682297</v>
      </c>
      <c r="P25" s="26">
        <v>1530.6486809227433</v>
      </c>
      <c r="Q25" s="26"/>
      <c r="R25" s="25">
        <v>1.153559188946564</v>
      </c>
      <c r="S25" s="25">
        <v>1.5329079776221834</v>
      </c>
      <c r="T25" s="26">
        <v>0.51096932587406119</v>
      </c>
      <c r="U25" s="2"/>
      <c r="V25" s="4"/>
      <c r="W25" s="25">
        <v>-5.0535712822734506</v>
      </c>
      <c r="X25" s="25">
        <v>9.3982316682372264</v>
      </c>
      <c r="Y25" s="26">
        <v>3.1327438894124087</v>
      </c>
      <c r="Z25" s="26"/>
      <c r="AA25" s="25">
        <v>13528.029829546364</v>
      </c>
      <c r="AB25" s="25">
        <v>2838.9861030428488</v>
      </c>
      <c r="AC25" s="26">
        <v>946.32870101428296</v>
      </c>
      <c r="AD25" s="26"/>
      <c r="AE25" s="25">
        <v>1.469014263341518</v>
      </c>
      <c r="AF25" s="25">
        <v>1.9986874498664915</v>
      </c>
      <c r="AG25" s="26">
        <v>0.6662291499554972</v>
      </c>
      <c r="AH25" s="1"/>
    </row>
    <row r="26" spans="1:34" x14ac:dyDescent="0.2">
      <c r="A26" s="22">
        <v>42156</v>
      </c>
      <c r="B26" s="27">
        <v>1.2974213E-2</v>
      </c>
      <c r="C26" s="27">
        <v>4.5958058E-3</v>
      </c>
      <c r="D26" s="28">
        <f t="shared" si="0"/>
        <v>1.75700188E-2</v>
      </c>
      <c r="E26" s="27">
        <v>1.1760155E-2</v>
      </c>
      <c r="F26" s="27">
        <v>3.1600349999999998E-3</v>
      </c>
      <c r="G26" s="28">
        <f t="shared" si="1"/>
        <v>1.492019E-2</v>
      </c>
      <c r="I26" s="24">
        <v>42173</v>
      </c>
      <c r="J26" s="25">
        <v>-0.94663888110878225</v>
      </c>
      <c r="K26" s="25">
        <v>2.939594499135354</v>
      </c>
      <c r="L26" s="26">
        <v>0.97986483304511796</v>
      </c>
      <c r="M26" s="26"/>
      <c r="N26" s="25">
        <v>12002.783658759094</v>
      </c>
      <c r="O26" s="25">
        <v>3295.7853935812054</v>
      </c>
      <c r="P26" s="26">
        <v>1098.5951311937351</v>
      </c>
      <c r="Q26" s="26"/>
      <c r="R26" s="25">
        <v>0.6645695967582671</v>
      </c>
      <c r="S26" s="25">
        <v>1.2618523176530063</v>
      </c>
      <c r="T26" s="26">
        <v>0.42061743921766875</v>
      </c>
      <c r="U26" s="2"/>
      <c r="V26" s="4"/>
      <c r="W26" s="25">
        <v>-12.133935363180036</v>
      </c>
      <c r="X26" s="25">
        <v>7.9154834405402301</v>
      </c>
      <c r="Y26" s="26">
        <v>2.6384944801800767</v>
      </c>
      <c r="Z26" s="26"/>
      <c r="AA26" s="25">
        <v>17293.823967759006</v>
      </c>
      <c r="AB26" s="25">
        <v>4388.1344568198137</v>
      </c>
      <c r="AC26" s="26">
        <v>1462.7114856066046</v>
      </c>
      <c r="AD26" s="26"/>
      <c r="AE26" s="25">
        <v>0.37458921789656219</v>
      </c>
      <c r="AF26" s="25">
        <v>1.8986083515967214</v>
      </c>
      <c r="AG26" s="26">
        <v>0.63286945053224042</v>
      </c>
      <c r="AH26" s="1"/>
    </row>
    <row r="27" spans="1:34" x14ac:dyDescent="0.2">
      <c r="A27" s="22">
        <v>42186</v>
      </c>
      <c r="B27" s="27">
        <v>1.0064651000000001E-2</v>
      </c>
      <c r="C27" s="27">
        <v>4.0780581999999999E-3</v>
      </c>
      <c r="D27" s="28">
        <f t="shared" si="0"/>
        <v>1.4142709200000001E-2</v>
      </c>
      <c r="E27" s="27">
        <v>2.6748681999999999E-2</v>
      </c>
      <c r="F27" s="27">
        <v>9.8925550000000008E-3</v>
      </c>
      <c r="G27" s="28">
        <f t="shared" si="1"/>
        <v>3.6641237E-2</v>
      </c>
      <c r="I27" s="24">
        <v>42208</v>
      </c>
      <c r="J27" s="25">
        <v>-1.5613596350425327</v>
      </c>
      <c r="K27" s="25">
        <v>4.5301917671245331</v>
      </c>
      <c r="L27" s="26">
        <v>1.5100639223748444</v>
      </c>
      <c r="M27" s="26"/>
      <c r="N27" s="25">
        <v>19880.052924165837</v>
      </c>
      <c r="O27" s="25">
        <v>3992.8996537546004</v>
      </c>
      <c r="P27" s="26">
        <v>1330.9665512515335</v>
      </c>
      <c r="Q27" s="26"/>
      <c r="R27" s="25">
        <v>1.0524309068370594</v>
      </c>
      <c r="S27" s="25">
        <v>2.1438639366336041</v>
      </c>
      <c r="T27" s="26">
        <v>0.7146213122112014</v>
      </c>
      <c r="U27" s="2"/>
      <c r="V27" s="4"/>
      <c r="W27" s="25">
        <v>-6.4478609200303092</v>
      </c>
      <c r="X27" s="25">
        <v>4.1130912292686199</v>
      </c>
      <c r="Y27" s="26">
        <v>1.3710304097562067</v>
      </c>
      <c r="Z27" s="26"/>
      <c r="AA27" s="25">
        <v>23086.968828815981</v>
      </c>
      <c r="AB27" s="25">
        <v>9331.0358721339308</v>
      </c>
      <c r="AC27" s="26">
        <v>3110.3452907113101</v>
      </c>
      <c r="AD27" s="26"/>
      <c r="AE27" s="25">
        <v>1.8018375822952255</v>
      </c>
      <c r="AF27" s="25">
        <v>1.48186372571423</v>
      </c>
      <c r="AG27" s="26">
        <v>0.49395457523807668</v>
      </c>
      <c r="AH27" s="1"/>
    </row>
    <row r="28" spans="1:34" x14ac:dyDescent="0.2">
      <c r="A28" s="22">
        <v>42217</v>
      </c>
      <c r="B28" s="27">
        <v>1.7733549000000001E-2</v>
      </c>
      <c r="C28" s="27">
        <v>4.2978601000000002E-3</v>
      </c>
      <c r="D28" s="28">
        <f t="shared" si="0"/>
        <v>2.2031409100000003E-2</v>
      </c>
      <c r="E28" s="27">
        <v>1.2080778E-2</v>
      </c>
      <c r="F28" s="27">
        <v>1.1737579999999999E-2</v>
      </c>
      <c r="G28" s="28">
        <f t="shared" si="1"/>
        <v>2.3818357999999998E-2</v>
      </c>
      <c r="I28" s="24">
        <v>42234</v>
      </c>
      <c r="J28" s="25">
        <v>-1.149862972384482</v>
      </c>
      <c r="K28" s="25">
        <v>8.517369328509572</v>
      </c>
      <c r="L28" s="26">
        <v>2.8391231095031908</v>
      </c>
      <c r="M28" s="26"/>
      <c r="N28" s="25">
        <v>28258.706364986683</v>
      </c>
      <c r="O28" s="25">
        <v>7420.1222198292544</v>
      </c>
      <c r="P28" s="26">
        <v>2473.3740732764181</v>
      </c>
      <c r="Q28" s="26"/>
      <c r="R28" s="25">
        <v>0.97828959031508889</v>
      </c>
      <c r="S28" s="25">
        <v>2.9030770219401507</v>
      </c>
      <c r="T28" s="26">
        <v>0.96769234064671694</v>
      </c>
      <c r="U28" s="2"/>
      <c r="V28" s="4"/>
      <c r="W28" s="25">
        <v>-12.549786511635126</v>
      </c>
      <c r="X28" s="25">
        <v>6.8299635621936954</v>
      </c>
      <c r="Y28" s="26">
        <v>2.2766545207312316</v>
      </c>
      <c r="Z28" s="26"/>
      <c r="AA28" s="25">
        <v>38780.143345288263</v>
      </c>
      <c r="AB28" s="25">
        <v>15320.134034784267</v>
      </c>
      <c r="AC28" s="26">
        <v>5106.7113449280887</v>
      </c>
      <c r="AD28" s="26"/>
      <c r="AE28" s="25">
        <v>1.3980648569579277</v>
      </c>
      <c r="AF28" s="25">
        <v>2.5807346887858191</v>
      </c>
      <c r="AG28" s="26">
        <v>0.86024489626193967</v>
      </c>
      <c r="AH28" s="1"/>
    </row>
    <row r="29" spans="1:34" x14ac:dyDescent="0.2">
      <c r="A29" s="22">
        <v>42248</v>
      </c>
      <c r="B29" s="27">
        <v>2.8230261999999999E-2</v>
      </c>
      <c r="C29" s="27">
        <v>1.16299547E-2</v>
      </c>
      <c r="D29" s="28">
        <f t="shared" si="0"/>
        <v>3.9860216699999999E-2</v>
      </c>
      <c r="E29" s="27">
        <v>1.8407940000000001E-2</v>
      </c>
      <c r="F29" s="27">
        <v>1.8552224999999999E-2</v>
      </c>
      <c r="G29" s="28">
        <f t="shared" si="1"/>
        <v>3.6960165000000003E-2</v>
      </c>
      <c r="I29" s="24">
        <v>42269</v>
      </c>
      <c r="J29" s="25">
        <v>2.6129083303837941</v>
      </c>
      <c r="K29" s="25">
        <v>3.7806157956770536</v>
      </c>
      <c r="L29" s="26">
        <v>1.2602052652256845</v>
      </c>
      <c r="M29" s="26"/>
      <c r="N29" s="25">
        <v>24172.683378006474</v>
      </c>
      <c r="O29" s="25">
        <v>6203.121601490051</v>
      </c>
      <c r="P29" s="26">
        <v>2067.7072004966835</v>
      </c>
      <c r="Q29" s="26"/>
      <c r="R29" s="25">
        <v>1.7907612747379937</v>
      </c>
      <c r="S29" s="25">
        <v>0.59874752938282272</v>
      </c>
      <c r="T29" s="26">
        <v>0.19958250979427425</v>
      </c>
      <c r="U29" s="2"/>
      <c r="V29" s="4"/>
      <c r="W29" s="25">
        <v>-10.507199541503368</v>
      </c>
      <c r="X29" s="25">
        <v>5.4253883870995185</v>
      </c>
      <c r="Y29" s="26">
        <v>1.8084627956998396</v>
      </c>
      <c r="Z29" s="26"/>
      <c r="AA29" s="25">
        <v>26970.211046390377</v>
      </c>
      <c r="AB29" s="25">
        <v>7167.3255057430833</v>
      </c>
      <c r="AC29" s="26">
        <v>2389.1085019143611</v>
      </c>
      <c r="AD29" s="26"/>
      <c r="AE29" s="25">
        <v>1.4812389742240035</v>
      </c>
      <c r="AF29" s="25">
        <v>1.2672544115691768</v>
      </c>
      <c r="AG29" s="26">
        <v>0.4224181371897256</v>
      </c>
      <c r="AH29" s="1"/>
    </row>
    <row r="30" spans="1:34" x14ac:dyDescent="0.2">
      <c r="A30" s="22">
        <v>42278</v>
      </c>
      <c r="B30" s="27">
        <v>4.7092786999999997E-2</v>
      </c>
      <c r="C30" s="27">
        <v>1.39715481E-2</v>
      </c>
      <c r="D30" s="28">
        <f t="shared" si="0"/>
        <v>6.1064335099999999E-2</v>
      </c>
      <c r="E30" s="27">
        <v>2.4609872000000001E-2</v>
      </c>
      <c r="F30" s="27">
        <v>3.0081987000000001E-2</v>
      </c>
      <c r="G30" s="28">
        <f t="shared" si="1"/>
        <v>5.4691859000000002E-2</v>
      </c>
      <c r="I30" s="24">
        <v>42295</v>
      </c>
      <c r="J30" s="25">
        <v>-2.2547791646906634</v>
      </c>
      <c r="K30" s="25">
        <v>4.3993668890083297</v>
      </c>
      <c r="L30" s="26">
        <v>1.4664556296694433</v>
      </c>
      <c r="M30" s="26"/>
      <c r="N30" s="25">
        <v>19353.98662907218</v>
      </c>
      <c r="O30" s="25">
        <v>5010.7263056774345</v>
      </c>
      <c r="P30" s="26">
        <v>1670.2421018924781</v>
      </c>
      <c r="Q30" s="26"/>
      <c r="R30" s="25">
        <v>1.0239059284857044</v>
      </c>
      <c r="S30" s="25">
        <v>1.1676847455057477</v>
      </c>
      <c r="T30" s="26">
        <v>0.3892282485019159</v>
      </c>
      <c r="U30" s="2"/>
      <c r="V30" s="4"/>
      <c r="W30" s="25"/>
      <c r="X30" s="25"/>
      <c r="Y30" s="26"/>
      <c r="Z30" s="26"/>
      <c r="AA30" s="25"/>
      <c r="AB30" s="25"/>
      <c r="AC30" s="26"/>
      <c r="AD30" s="26"/>
      <c r="AE30" s="25"/>
      <c r="AF30" s="25"/>
      <c r="AG30" s="26"/>
      <c r="AH30" s="1"/>
    </row>
    <row r="31" spans="1:34" x14ac:dyDescent="0.2">
      <c r="A31" s="22">
        <v>42309</v>
      </c>
      <c r="B31" s="27">
        <v>6.8312184999999997E-2</v>
      </c>
      <c r="C31" s="27">
        <v>2.6303192100000001E-2</v>
      </c>
      <c r="D31" s="28">
        <f t="shared" si="0"/>
        <v>9.4615377099999995E-2</v>
      </c>
      <c r="E31" s="27">
        <v>4.5443475999999997E-2</v>
      </c>
      <c r="F31" s="27">
        <v>3.2948282000000002E-2</v>
      </c>
      <c r="G31" s="28">
        <f t="shared" si="1"/>
        <v>7.8391758000000006E-2</v>
      </c>
      <c r="I31" s="24">
        <v>42327</v>
      </c>
      <c r="J31" s="25">
        <v>-0.7804574598546018</v>
      </c>
      <c r="K31" s="25">
        <v>3.0399608266888909</v>
      </c>
      <c r="L31" s="26">
        <v>1.0133202755629636</v>
      </c>
      <c r="M31" s="26"/>
      <c r="N31" s="25">
        <v>13151.187870613307</v>
      </c>
      <c r="O31" s="25">
        <v>4528.2283247427249</v>
      </c>
      <c r="P31" s="26">
        <v>1509.4094415809084</v>
      </c>
      <c r="Q31" s="26"/>
      <c r="R31" s="25">
        <v>1.0727092301385981</v>
      </c>
      <c r="S31" s="25">
        <v>0.81947568730954556</v>
      </c>
      <c r="T31" s="26">
        <v>0.27315856243651521</v>
      </c>
      <c r="U31" s="2"/>
      <c r="V31" s="4"/>
      <c r="W31" s="25">
        <v>-3.4080135946206891</v>
      </c>
      <c r="X31" s="25">
        <v>4.3511997117974923</v>
      </c>
      <c r="Y31" s="26">
        <v>1.4503999039324975</v>
      </c>
      <c r="Z31" s="26"/>
      <c r="AA31" s="25">
        <v>15782.680599250682</v>
      </c>
      <c r="AB31" s="25">
        <v>5714.4223250828836</v>
      </c>
      <c r="AC31" s="26">
        <v>1904.8074416942945</v>
      </c>
      <c r="AD31" s="26"/>
      <c r="AE31" s="25">
        <v>2.2578493620585576</v>
      </c>
      <c r="AF31" s="25">
        <v>1.1351220817832894</v>
      </c>
      <c r="AG31" s="26">
        <v>0.37837402726109648</v>
      </c>
      <c r="AH31" s="1"/>
    </row>
    <row r="32" spans="1:34" x14ac:dyDescent="0.2">
      <c r="A32" s="22">
        <v>42339</v>
      </c>
      <c r="B32" s="27">
        <v>0.10606858</v>
      </c>
      <c r="C32" s="27">
        <v>4.1134383699999999E-2</v>
      </c>
      <c r="D32" s="28">
        <f t="shared" si="0"/>
        <v>0.14720296369999999</v>
      </c>
      <c r="E32" s="27">
        <v>0.104166473</v>
      </c>
      <c r="F32" s="27">
        <v>5.1709172999999997E-2</v>
      </c>
      <c r="G32" s="28">
        <f t="shared" si="1"/>
        <v>0.15587564599999998</v>
      </c>
      <c r="I32" s="24">
        <v>42354</v>
      </c>
      <c r="J32" s="25">
        <v>-2.1541300837630803</v>
      </c>
      <c r="K32" s="25">
        <v>3.544818991292392</v>
      </c>
      <c r="L32" s="26">
        <v>1.1816063304307973</v>
      </c>
      <c r="M32" s="26"/>
      <c r="N32" s="25">
        <v>10031.750820261819</v>
      </c>
      <c r="O32" s="25">
        <v>3426.6858122958188</v>
      </c>
      <c r="P32" s="26">
        <v>1142.2286040986062</v>
      </c>
      <c r="Q32" s="26"/>
      <c r="R32" s="25">
        <v>0.20972804983143431</v>
      </c>
      <c r="S32" s="25">
        <v>1.0484373892521022</v>
      </c>
      <c r="T32" s="26">
        <v>0.34947912975070072</v>
      </c>
      <c r="U32" s="2"/>
      <c r="V32" s="4"/>
      <c r="W32" s="25">
        <v>-7.8478227864102843</v>
      </c>
      <c r="X32" s="25">
        <v>6.4245839374629741</v>
      </c>
      <c r="Y32" s="26">
        <v>2.1415279791543247</v>
      </c>
      <c r="Z32" s="26"/>
      <c r="AA32" s="25">
        <v>13173.657962585114</v>
      </c>
      <c r="AB32" s="25">
        <v>4147.529047590333</v>
      </c>
      <c r="AC32" s="26">
        <v>1382.5096825301109</v>
      </c>
      <c r="AD32" s="26"/>
      <c r="AE32" s="25">
        <v>0.89998760384869825</v>
      </c>
      <c r="AF32" s="25">
        <v>1.7777150412578622</v>
      </c>
      <c r="AG32" s="26">
        <v>0.59257168041928743</v>
      </c>
      <c r="AH32" s="1"/>
    </row>
    <row r="33" spans="1:34" x14ac:dyDescent="0.2">
      <c r="A33" s="22">
        <v>42370</v>
      </c>
      <c r="B33" s="27">
        <v>8.5580893000000005E-2</v>
      </c>
      <c r="C33" s="27">
        <v>4.69903926E-2</v>
      </c>
      <c r="D33" s="28">
        <f t="shared" si="0"/>
        <v>0.13257128560000001</v>
      </c>
      <c r="E33" s="27">
        <v>6.2967296000000006E-2</v>
      </c>
      <c r="F33" s="27">
        <v>4.0932780000000002E-2</v>
      </c>
      <c r="G33" s="28">
        <f t="shared" si="1"/>
        <v>0.10390007600000001</v>
      </c>
      <c r="I33" s="24"/>
      <c r="J33" s="25"/>
      <c r="K33" s="25"/>
      <c r="L33" s="26"/>
      <c r="M33" s="26"/>
      <c r="N33" s="25"/>
      <c r="O33" s="25"/>
      <c r="P33" s="26"/>
      <c r="Q33" s="26"/>
      <c r="R33" s="25"/>
      <c r="S33" s="25"/>
      <c r="T33" s="26"/>
      <c r="U33" s="2"/>
      <c r="V33" s="4"/>
      <c r="W33" s="25"/>
      <c r="X33" s="25"/>
      <c r="Y33" s="26"/>
      <c r="Z33" s="26"/>
      <c r="AA33" s="25"/>
      <c r="AB33" s="25"/>
      <c r="AC33" s="26"/>
      <c r="AD33" s="26"/>
      <c r="AE33" s="25"/>
      <c r="AF33" s="25"/>
      <c r="AG33" s="26"/>
      <c r="AH33" s="1"/>
    </row>
    <row r="34" spans="1:34" x14ac:dyDescent="0.2">
      <c r="A34" s="22">
        <v>42401</v>
      </c>
      <c r="B34" s="27">
        <v>3.8159367999999999E-2</v>
      </c>
      <c r="C34" s="27">
        <v>2.7597633900000001E-2</v>
      </c>
      <c r="D34" s="28">
        <f t="shared" si="0"/>
        <v>6.5757001900000001E-2</v>
      </c>
      <c r="E34" s="27">
        <v>3.1320944000000003E-2</v>
      </c>
      <c r="F34" s="27">
        <v>2.1672994000000001E-2</v>
      </c>
      <c r="G34" s="28">
        <f t="shared" si="1"/>
        <v>5.2993938000000004E-2</v>
      </c>
      <c r="I34" s="24">
        <v>42419</v>
      </c>
      <c r="J34" s="25">
        <v>-3.8060358984230405</v>
      </c>
      <c r="K34" s="25">
        <v>3.6395794849113945</v>
      </c>
      <c r="L34" s="26">
        <v>1.2131931616371314</v>
      </c>
      <c r="M34" s="26"/>
      <c r="N34" s="25">
        <v>5774.5871077347538</v>
      </c>
      <c r="O34" s="25">
        <v>1524.8629874537251</v>
      </c>
      <c r="P34" s="26">
        <v>508.28766248457504</v>
      </c>
      <c r="Q34" s="26"/>
      <c r="R34" s="25">
        <v>0.45666500096790563</v>
      </c>
      <c r="S34" s="25">
        <v>1.6365268744909172</v>
      </c>
      <c r="T34" s="26">
        <v>0.57859962527327669</v>
      </c>
      <c r="U34" s="2"/>
      <c r="V34" s="4"/>
      <c r="W34" s="25"/>
      <c r="X34" s="25"/>
      <c r="Y34" s="26"/>
      <c r="Z34" s="26"/>
      <c r="AA34" s="25"/>
      <c r="AB34" s="25"/>
      <c r="AC34" s="26"/>
      <c r="AD34" s="26"/>
      <c r="AE34" s="25"/>
      <c r="AF34" s="25"/>
      <c r="AG34" s="26"/>
      <c r="AH34" s="1"/>
    </row>
    <row r="35" spans="1:34" x14ac:dyDescent="0.2">
      <c r="A35" s="22">
        <v>42430</v>
      </c>
      <c r="B35" s="27">
        <v>4.7232536999999998E-2</v>
      </c>
      <c r="C35" s="27">
        <v>2.0976084499999999E-2</v>
      </c>
      <c r="D35" s="28">
        <f t="shared" si="0"/>
        <v>6.8208621499999997E-2</v>
      </c>
      <c r="E35" s="27">
        <v>3.1057794E-2</v>
      </c>
      <c r="F35" s="27">
        <v>2.2235360999999999E-2</v>
      </c>
      <c r="G35" s="28">
        <f t="shared" si="1"/>
        <v>5.3293154999999995E-2</v>
      </c>
      <c r="I35" s="24">
        <v>42446</v>
      </c>
      <c r="J35" s="25">
        <v>0.1352372559909025</v>
      </c>
      <c r="K35" s="25">
        <v>5.1786966931467813</v>
      </c>
      <c r="L35" s="26">
        <v>1.7262322310489271</v>
      </c>
      <c r="M35" s="26"/>
      <c r="N35" s="25">
        <v>9879.7120621219146</v>
      </c>
      <c r="O35" s="25">
        <v>2087.2308225437923</v>
      </c>
      <c r="P35" s="26">
        <v>695.74360751459744</v>
      </c>
      <c r="Q35" s="26"/>
      <c r="R35" s="25">
        <v>1.9327701037525311</v>
      </c>
      <c r="S35" s="25">
        <v>1.7612687469530603</v>
      </c>
      <c r="T35" s="26">
        <v>0.58708958231768682</v>
      </c>
      <c r="U35" s="2"/>
      <c r="V35" s="4"/>
      <c r="W35" s="25">
        <v>-6.313779061896601</v>
      </c>
      <c r="X35" s="25">
        <v>7.4816801613927373</v>
      </c>
      <c r="Y35" s="26">
        <v>2.4938933871309126</v>
      </c>
      <c r="Z35" s="26"/>
      <c r="AA35" s="25">
        <v>10130.374699642118</v>
      </c>
      <c r="AB35" s="25">
        <v>8408.2338465314642</v>
      </c>
      <c r="AC35" s="26">
        <v>2802.7446155104881</v>
      </c>
      <c r="AD35" s="26"/>
      <c r="AE35" s="25">
        <v>0.99759834593201846</v>
      </c>
      <c r="AF35" s="25">
        <v>1.1661188636739892</v>
      </c>
      <c r="AG35" s="26">
        <v>0.38870628789132972</v>
      </c>
      <c r="AH35" s="1"/>
    </row>
    <row r="36" spans="1:34" x14ac:dyDescent="0.2">
      <c r="A36" s="22">
        <v>42461</v>
      </c>
      <c r="B36" s="27">
        <v>0.11233781299999999</v>
      </c>
      <c r="C36" s="27">
        <v>4.3347139399999998E-2</v>
      </c>
      <c r="D36" s="28">
        <f t="shared" si="0"/>
        <v>0.15568495239999999</v>
      </c>
      <c r="E36" s="27">
        <v>2.6103747E-2</v>
      </c>
      <c r="F36" s="27">
        <v>3.5465406999999997E-2</v>
      </c>
      <c r="G36" s="28">
        <f t="shared" si="1"/>
        <v>6.1569154000000001E-2</v>
      </c>
      <c r="I36" s="24">
        <v>42485</v>
      </c>
      <c r="J36" s="25">
        <v>2.8981520875283215</v>
      </c>
      <c r="K36" s="25">
        <v>5.9528502881662018</v>
      </c>
      <c r="L36" s="26">
        <v>1.9842834293887339</v>
      </c>
      <c r="M36" s="26"/>
      <c r="N36" s="25">
        <v>11227.228888902066</v>
      </c>
      <c r="O36" s="25">
        <v>2500.8109913999469</v>
      </c>
      <c r="P36" s="26">
        <v>833.60366379998231</v>
      </c>
      <c r="Q36" s="26"/>
      <c r="R36" s="25">
        <v>1.4597392110207421</v>
      </c>
      <c r="S36" s="25">
        <v>1.5043431931442441</v>
      </c>
      <c r="T36" s="26">
        <v>0.50144773104808138</v>
      </c>
      <c r="U36" s="2"/>
      <c r="V36" s="4"/>
      <c r="W36" s="25">
        <v>-10.74160410774518</v>
      </c>
      <c r="X36" s="25">
        <v>8.6221326730745709</v>
      </c>
      <c r="Y36" s="26">
        <v>2.8740442243581903</v>
      </c>
      <c r="Z36" s="26"/>
      <c r="AA36" s="25">
        <v>9648.4836489345726</v>
      </c>
      <c r="AB36" s="25">
        <v>4766.6614832778387</v>
      </c>
      <c r="AC36" s="26">
        <v>1588.8871610926128</v>
      </c>
      <c r="AD36" s="26"/>
      <c r="AE36" s="25">
        <v>1.2590598782915303</v>
      </c>
      <c r="AF36" s="25">
        <v>0.87750607955163695</v>
      </c>
      <c r="AG36" s="26">
        <v>0.2925020265172123</v>
      </c>
      <c r="AH36" s="1"/>
    </row>
    <row r="37" spans="1:34" x14ac:dyDescent="0.2">
      <c r="A37" s="22">
        <v>42491</v>
      </c>
      <c r="B37" s="27">
        <v>7.5359379000000004E-2</v>
      </c>
      <c r="C37" s="27">
        <v>2.8765081200000001E-2</v>
      </c>
      <c r="D37" s="28">
        <f t="shared" si="0"/>
        <v>0.1041244602</v>
      </c>
      <c r="E37" s="27">
        <v>3.6490432000000003E-2</v>
      </c>
      <c r="F37" s="27">
        <v>6.7282664000000006E-2</v>
      </c>
      <c r="G37" s="28">
        <f t="shared" si="1"/>
        <v>0.10377309600000001</v>
      </c>
      <c r="I37" s="24">
        <v>42515</v>
      </c>
      <c r="J37" s="25">
        <v>-0.85205460137210576</v>
      </c>
      <c r="K37" s="25">
        <v>6.6139799026959469</v>
      </c>
      <c r="L37" s="26">
        <v>2.2046599675653158</v>
      </c>
      <c r="M37" s="26"/>
      <c r="N37" s="25">
        <v>21558.999914026113</v>
      </c>
      <c r="O37" s="25">
        <v>4658.8399403893891</v>
      </c>
      <c r="P37" s="26">
        <v>1552.946646796463</v>
      </c>
      <c r="Q37" s="26"/>
      <c r="R37" s="25">
        <v>2.3949310572301261</v>
      </c>
      <c r="S37" s="25">
        <v>1.6222575548571578</v>
      </c>
      <c r="T37" s="26">
        <v>0.54075251828571924</v>
      </c>
      <c r="U37" s="2"/>
      <c r="V37" s="4"/>
      <c r="W37" s="25">
        <v>-14.811889697160559</v>
      </c>
      <c r="X37" s="25">
        <v>8.9317341107923323</v>
      </c>
      <c r="Y37" s="26">
        <v>2.9772447035974441</v>
      </c>
      <c r="Z37" s="26"/>
      <c r="AA37" s="25">
        <v>26549.72598987753</v>
      </c>
      <c r="AB37" s="25">
        <v>6392.1977609913647</v>
      </c>
      <c r="AC37" s="26">
        <v>2130.7325869971214</v>
      </c>
      <c r="AD37" s="26"/>
      <c r="AE37" s="25">
        <v>3.0257563864907322</v>
      </c>
      <c r="AF37" s="25">
        <v>2.7492657135834322</v>
      </c>
      <c r="AG37" s="26">
        <v>0.91642190452781069</v>
      </c>
      <c r="AH37" s="1"/>
    </row>
    <row r="38" spans="1:34" x14ac:dyDescent="0.2">
      <c r="A38" s="22">
        <v>42522</v>
      </c>
      <c r="B38" s="27">
        <v>4.5165509E-2</v>
      </c>
      <c r="C38" s="27">
        <v>1.8923297499999998E-2</v>
      </c>
      <c r="D38" s="28">
        <f t="shared" si="0"/>
        <v>6.4088806499999998E-2</v>
      </c>
      <c r="E38" s="27">
        <v>2.4229331999999999E-2</v>
      </c>
      <c r="F38" s="27">
        <v>3.6682758000000003E-2</v>
      </c>
      <c r="G38" s="28">
        <f t="shared" si="1"/>
        <v>6.0912090000000002E-2</v>
      </c>
      <c r="I38" s="24">
        <v>42545</v>
      </c>
      <c r="J38" s="25">
        <v>-1.3592819044652835</v>
      </c>
      <c r="K38" s="25">
        <v>5.6656986862542045</v>
      </c>
      <c r="L38" s="26">
        <v>1.8885662287514016</v>
      </c>
      <c r="M38" s="26"/>
      <c r="N38" s="25">
        <v>28416.497979623313</v>
      </c>
      <c r="O38" s="25">
        <v>4507.609087930663</v>
      </c>
      <c r="P38" s="26">
        <v>1502.5363626435544</v>
      </c>
      <c r="Q38" s="26"/>
      <c r="R38" s="25">
        <v>2.257317934115322</v>
      </c>
      <c r="S38" s="25">
        <v>2.1343459717513475</v>
      </c>
      <c r="T38" s="26">
        <v>0.71144865725044915</v>
      </c>
      <c r="U38" s="2"/>
      <c r="V38" s="4"/>
      <c r="W38" s="25">
        <v>-14.830238750363305</v>
      </c>
      <c r="X38" s="25">
        <v>7.1180404121470664</v>
      </c>
      <c r="Y38" s="26">
        <v>2.3726801373823556</v>
      </c>
      <c r="Z38" s="26"/>
      <c r="AA38" s="25">
        <v>33030.960685338694</v>
      </c>
      <c r="AB38" s="25">
        <v>10680.992973470729</v>
      </c>
      <c r="AC38" s="26">
        <v>3560.3309911569099</v>
      </c>
      <c r="AD38" s="26"/>
      <c r="AE38" s="25">
        <v>1.6691387313303363</v>
      </c>
      <c r="AF38" s="25">
        <v>1.7672100497148218</v>
      </c>
      <c r="AG38" s="26">
        <v>0.58907001657160729</v>
      </c>
      <c r="AH38" s="1"/>
    </row>
    <row r="39" spans="1:34" x14ac:dyDescent="0.2">
      <c r="A39" s="22">
        <v>42552</v>
      </c>
      <c r="B39" s="27">
        <v>3.8474622E-2</v>
      </c>
      <c r="C39" s="27">
        <v>3.4005206E-3</v>
      </c>
      <c r="D39" s="28">
        <f t="shared" si="0"/>
        <v>4.1875142599999998E-2</v>
      </c>
      <c r="E39" s="27">
        <v>2.5229664999999998E-2</v>
      </c>
      <c r="F39" s="27">
        <v>5.5608380000000002E-3</v>
      </c>
      <c r="G39" s="28">
        <f t="shared" si="1"/>
        <v>3.0790502999999997E-2</v>
      </c>
      <c r="I39" s="24">
        <v>42573</v>
      </c>
      <c r="J39" s="25">
        <v>0.63104379191446158</v>
      </c>
      <c r="K39" s="25">
        <v>5.3171536603096774</v>
      </c>
      <c r="L39" s="26">
        <v>1.7723845534365592</v>
      </c>
      <c r="M39" s="26"/>
      <c r="N39" s="25">
        <v>37895.048206413157</v>
      </c>
      <c r="O39" s="25">
        <v>6143.7331939126871</v>
      </c>
      <c r="P39" s="26">
        <v>2047.9110646375623</v>
      </c>
      <c r="Q39" s="26"/>
      <c r="R39" s="25">
        <v>2.6355033137414545</v>
      </c>
      <c r="S39" s="25">
        <v>1.763914029989625</v>
      </c>
      <c r="T39" s="26">
        <v>0.587971343329875</v>
      </c>
      <c r="U39" s="2"/>
      <c r="V39" s="4"/>
      <c r="W39" s="25">
        <v>-9.3282976342301342</v>
      </c>
      <c r="X39" s="25">
        <v>9.4136728983747506</v>
      </c>
      <c r="Y39" s="26">
        <v>3.137890966124917</v>
      </c>
      <c r="Z39" s="26"/>
      <c r="AA39" s="25">
        <v>50201.085450811028</v>
      </c>
      <c r="AB39" s="25">
        <v>16377.710479765641</v>
      </c>
      <c r="AC39" s="26">
        <v>5459.236826588547</v>
      </c>
      <c r="AD39" s="26"/>
      <c r="AE39" s="25">
        <v>4.60774555498626</v>
      </c>
      <c r="AF39" s="25">
        <v>1.7344870746979228</v>
      </c>
      <c r="AG39" s="26">
        <v>0.57816235823264095</v>
      </c>
      <c r="AH39" s="1"/>
    </row>
    <row r="40" spans="1:34" x14ac:dyDescent="0.2">
      <c r="A40" s="22">
        <v>42583</v>
      </c>
      <c r="B40" s="27">
        <v>5.8645669999999997E-2</v>
      </c>
      <c r="C40" s="27">
        <v>2.9714944600000001E-2</v>
      </c>
      <c r="D40" s="28">
        <f t="shared" si="0"/>
        <v>8.8360614599999998E-2</v>
      </c>
      <c r="E40" s="27">
        <v>2.3672352000000001E-2</v>
      </c>
      <c r="F40" s="27">
        <v>3.5958267000000002E-2</v>
      </c>
      <c r="G40" s="28">
        <f t="shared" si="1"/>
        <v>5.9630619000000003E-2</v>
      </c>
      <c r="I40" s="24">
        <v>42602</v>
      </c>
      <c r="J40" s="25">
        <v>-3.3560322903894453</v>
      </c>
      <c r="K40" s="25">
        <v>6.4406123343486081</v>
      </c>
      <c r="L40" s="26">
        <v>2.1468707781162029</v>
      </c>
      <c r="M40" s="26"/>
      <c r="N40" s="25">
        <v>33062.699020112552</v>
      </c>
      <c r="O40" s="25">
        <v>8001.6909351207423</v>
      </c>
      <c r="P40" s="26">
        <v>2667.2303117069141</v>
      </c>
      <c r="Q40" s="26"/>
      <c r="R40" s="25">
        <v>2.1200889926832915</v>
      </c>
      <c r="S40" s="25">
        <v>1.0479258433822229</v>
      </c>
      <c r="T40" s="26">
        <v>0.34930861446074096</v>
      </c>
      <c r="U40" s="2"/>
      <c r="V40" s="4"/>
      <c r="W40" s="25">
        <v>-9.3483045076864428</v>
      </c>
      <c r="X40" s="25">
        <v>9.3170524248107149</v>
      </c>
      <c r="Y40" s="26">
        <v>3.1056841416035716</v>
      </c>
      <c r="Z40" s="26"/>
      <c r="AA40" s="25">
        <v>39223.515245968578</v>
      </c>
      <c r="AB40" s="25">
        <v>12007.281922871871</v>
      </c>
      <c r="AC40" s="26">
        <v>4002.4273076239569</v>
      </c>
      <c r="AD40" s="26"/>
      <c r="AE40" s="25">
        <v>2.8928848588360645</v>
      </c>
      <c r="AF40" s="25">
        <v>1.2140333336235285</v>
      </c>
      <c r="AG40" s="26">
        <v>0.40467777787450948</v>
      </c>
      <c r="AH40" s="1"/>
    </row>
    <row r="41" spans="1:34" x14ac:dyDescent="0.2">
      <c r="A41" s="22">
        <v>42614</v>
      </c>
      <c r="B41" s="27">
        <v>6.5460430999999999E-2</v>
      </c>
      <c r="C41" s="27">
        <v>4.8195099999999998E-2</v>
      </c>
      <c r="D41" s="28">
        <f t="shared" si="0"/>
        <v>0.113655531</v>
      </c>
      <c r="E41" s="27">
        <v>2.3219679E-2</v>
      </c>
      <c r="F41" s="27">
        <v>2.9554177000000001E-2</v>
      </c>
      <c r="G41" s="28">
        <f t="shared" si="1"/>
        <v>5.2773856000000001E-2</v>
      </c>
      <c r="I41" s="24">
        <v>42638</v>
      </c>
      <c r="J41" s="25">
        <v>4.9925058567173668</v>
      </c>
      <c r="K41" s="25">
        <v>3.6345951261006806</v>
      </c>
      <c r="L41" s="26">
        <v>1.2115317087002269</v>
      </c>
      <c r="M41" s="26"/>
      <c r="N41" s="25">
        <v>32444.044025870338</v>
      </c>
      <c r="O41" s="25">
        <v>6362.0033978543015</v>
      </c>
      <c r="P41" s="26">
        <v>2120.6677992847672</v>
      </c>
      <c r="Q41" s="26"/>
      <c r="R41" s="25">
        <v>4.8207932884499023</v>
      </c>
      <c r="S41" s="25">
        <v>1.2271120863130045</v>
      </c>
      <c r="T41" s="26">
        <v>0.40903736210433483</v>
      </c>
      <c r="U41" s="2"/>
      <c r="V41" s="4"/>
      <c r="W41" s="25">
        <v>-6.2902665630089087</v>
      </c>
      <c r="X41" s="25">
        <v>8.862024933183708</v>
      </c>
      <c r="Y41" s="26">
        <v>2.9540083110612358</v>
      </c>
      <c r="Z41" s="26"/>
      <c r="AA41" s="25">
        <v>32107.598834264441</v>
      </c>
      <c r="AB41" s="25">
        <v>9092.9783857020884</v>
      </c>
      <c r="AC41" s="26">
        <v>3030.9927952340295</v>
      </c>
      <c r="AD41" s="26"/>
      <c r="AE41" s="25">
        <v>4.0203424427444183</v>
      </c>
      <c r="AF41" s="25">
        <v>1.9290291154867845</v>
      </c>
      <c r="AG41" s="26">
        <v>0.64300970516226152</v>
      </c>
      <c r="AH41" s="1"/>
    </row>
    <row r="42" spans="1:34" x14ac:dyDescent="0.2">
      <c r="A42" s="22">
        <v>42644</v>
      </c>
      <c r="B42" s="27">
        <v>3.9179063E-2</v>
      </c>
      <c r="C42" s="27">
        <v>2.43678318E-2</v>
      </c>
      <c r="D42" s="28">
        <f t="shared" si="0"/>
        <v>6.3546894800000003E-2</v>
      </c>
      <c r="E42" s="27">
        <v>2.2399170999999999E-2</v>
      </c>
      <c r="F42" s="27">
        <v>3.0173932000000001E-2</v>
      </c>
      <c r="G42" s="28">
        <f t="shared" si="1"/>
        <v>5.2573102999999996E-2</v>
      </c>
      <c r="I42" s="24">
        <v>42671</v>
      </c>
      <c r="J42" s="25"/>
      <c r="K42" s="25"/>
      <c r="L42" s="26"/>
      <c r="M42" s="26"/>
      <c r="N42" s="25"/>
      <c r="O42" s="25"/>
      <c r="P42" s="26"/>
      <c r="Q42" s="26"/>
      <c r="R42" s="25"/>
      <c r="S42" s="25"/>
      <c r="T42" s="26"/>
      <c r="U42" s="2"/>
      <c r="V42" s="4"/>
      <c r="W42" s="25">
        <v>-11.432378774436618</v>
      </c>
      <c r="X42" s="25">
        <v>4.4432739772684027</v>
      </c>
      <c r="Y42" s="26">
        <v>1.4810913257561342</v>
      </c>
      <c r="Z42" s="26"/>
      <c r="AA42" s="25">
        <v>14888.578976046607</v>
      </c>
      <c r="AB42" s="25">
        <v>6013.7182023856221</v>
      </c>
      <c r="AC42" s="26">
        <v>2004.5727341285408</v>
      </c>
      <c r="AD42" s="26"/>
      <c r="AE42" s="25">
        <v>1.9786633338335631</v>
      </c>
      <c r="AF42" s="25">
        <v>1.509800754660213</v>
      </c>
      <c r="AG42" s="26">
        <v>0.50326691822007097</v>
      </c>
      <c r="AH42" s="1"/>
    </row>
    <row r="43" spans="1:34" x14ac:dyDescent="0.2">
      <c r="A43" s="22">
        <v>42675</v>
      </c>
      <c r="B43" s="27">
        <v>2.2203269000000001E-2</v>
      </c>
      <c r="C43" s="27">
        <v>3.1026538499999999E-2</v>
      </c>
      <c r="D43" s="28">
        <f t="shared" si="0"/>
        <v>5.3229807500000004E-2</v>
      </c>
      <c r="E43" s="27">
        <v>1.0452257E-2</v>
      </c>
      <c r="F43" s="27">
        <v>2.6069546999999998E-2</v>
      </c>
      <c r="G43" s="28">
        <f t="shared" si="1"/>
        <v>3.6521803999999998E-2</v>
      </c>
      <c r="I43" s="24">
        <v>42696</v>
      </c>
      <c r="J43" s="25">
        <v>-0.28293069223533163</v>
      </c>
      <c r="K43" s="25">
        <v>2.9038587170871204</v>
      </c>
      <c r="L43" s="26">
        <v>0.9679529056957068</v>
      </c>
      <c r="M43" s="26"/>
      <c r="N43" s="25">
        <v>6610.2950809940558</v>
      </c>
      <c r="O43" s="25">
        <v>1768.1740725062555</v>
      </c>
      <c r="P43" s="26">
        <v>589.39135750208516</v>
      </c>
      <c r="Q43" s="26"/>
      <c r="R43" s="25">
        <v>1.3308138956907276</v>
      </c>
      <c r="S43" s="25">
        <v>1.7060279017192996</v>
      </c>
      <c r="T43" s="26">
        <v>0.56867596723976654</v>
      </c>
      <c r="U43" s="2"/>
      <c r="V43" s="4"/>
      <c r="W43" s="25">
        <v>-6.0160828164740892</v>
      </c>
      <c r="X43" s="25">
        <v>4.240423848695098</v>
      </c>
      <c r="Y43" s="26">
        <v>1.4134746162316993</v>
      </c>
      <c r="Z43" s="26"/>
      <c r="AA43" s="25">
        <v>5052.2452268134293</v>
      </c>
      <c r="AB43" s="25">
        <v>2402.8229784690511</v>
      </c>
      <c r="AC43" s="26">
        <v>800.94099282301704</v>
      </c>
      <c r="AD43" s="26"/>
      <c r="AE43" s="25">
        <v>0.47595464225086925</v>
      </c>
      <c r="AF43" s="25">
        <v>1.6014607464824331</v>
      </c>
      <c r="AG43" s="26">
        <v>0.53382024882747769</v>
      </c>
      <c r="AH43" s="1"/>
    </row>
    <row r="44" spans="1:34" x14ac:dyDescent="0.2">
      <c r="I44" s="9"/>
    </row>
    <row r="45" spans="1:34" x14ac:dyDescent="0.2">
      <c r="A45" s="29" t="s">
        <v>17</v>
      </c>
      <c r="B45" s="30"/>
      <c r="C45" s="30"/>
      <c r="D45" s="30"/>
      <c r="E45" s="30"/>
      <c r="F45" s="30"/>
      <c r="G45" s="30"/>
      <c r="I45" s="9"/>
    </row>
    <row r="46" spans="1:34" x14ac:dyDescent="0.2">
      <c r="A46" s="31" t="s">
        <v>18</v>
      </c>
      <c r="B46" s="32">
        <f>SUM(B6:B43)</f>
        <v>2.7739238369999999</v>
      </c>
      <c r="C46" s="32">
        <f>SUM(C6:C43)</f>
        <v>1.5735015988000003</v>
      </c>
      <c r="D46" s="32">
        <f>SUM(D6:D43)</f>
        <v>4.3474254358000017</v>
      </c>
      <c r="E46" s="32">
        <f t="shared" ref="E46:F46" si="2">SUM(E6:E43)</f>
        <v>1.321330627</v>
      </c>
      <c r="F46" s="32">
        <f>SUM(F6:F43)</f>
        <v>1.5033904869999999</v>
      </c>
      <c r="G46" s="32">
        <f>SUM(G6:G43)</f>
        <v>2.8247211139999995</v>
      </c>
      <c r="I46" s="33">
        <v>41542</v>
      </c>
      <c r="J46" s="34">
        <f>J5</f>
        <v>-9.7262473403809153</v>
      </c>
      <c r="K46" s="34">
        <f t="shared" ref="K46:L46" si="3">K5</f>
        <v>5.8788100151844107</v>
      </c>
      <c r="L46" s="34">
        <f t="shared" si="3"/>
        <v>2.4000141386608727</v>
      </c>
      <c r="M46" s="34"/>
      <c r="N46" s="34">
        <f>N5</f>
        <v>17539.183540699392</v>
      </c>
      <c r="O46" s="34">
        <f t="shared" ref="O46:P46" si="4">O5</f>
        <v>1759.9707389279035</v>
      </c>
      <c r="P46" s="34">
        <f t="shared" si="4"/>
        <v>718.50504543373847</v>
      </c>
      <c r="Q46" s="34"/>
      <c r="R46" s="34">
        <f>R5</f>
        <v>0.80233894489158952</v>
      </c>
      <c r="S46" s="34">
        <f t="shared" ref="S46:T46" si="5">S5</f>
        <v>0.33916973415381291</v>
      </c>
      <c r="T46" s="34">
        <f t="shared" si="5"/>
        <v>0.13846546414537703</v>
      </c>
      <c r="U46" s="35">
        <f>R46</f>
        <v>0.80233894489158952</v>
      </c>
      <c r="V46" s="34"/>
      <c r="W46" s="34">
        <f>W5</f>
        <v>-17.649517050735543</v>
      </c>
      <c r="X46" s="34">
        <f t="shared" ref="X46:Y46" si="6">X5</f>
        <v>6.3236311534452252</v>
      </c>
      <c r="Y46" s="34">
        <f t="shared" si="6"/>
        <v>2.5816116079180396</v>
      </c>
      <c r="Z46" s="34"/>
      <c r="AA46" s="34">
        <f>AA5</f>
        <v>22904.326587747139</v>
      </c>
      <c r="AB46" s="34">
        <f t="shared" ref="AB46:AC46" si="7">AB5</f>
        <v>8627.0707162160015</v>
      </c>
      <c r="AC46" s="34">
        <f t="shared" si="7"/>
        <v>3521.9868716060373</v>
      </c>
      <c r="AD46" s="34"/>
      <c r="AE46" s="34">
        <f>AE5</f>
        <v>1.8356460109430806</v>
      </c>
      <c r="AF46" s="34">
        <f t="shared" ref="AF46:AG46" si="8">AF5</f>
        <v>1.7486723427728712</v>
      </c>
      <c r="AG46" s="34">
        <f t="shared" si="8"/>
        <v>0.71389249451846304</v>
      </c>
      <c r="AH46" s="34">
        <f>AE46</f>
        <v>1.8356460109430806</v>
      </c>
    </row>
    <row r="47" spans="1:34" x14ac:dyDescent="0.2">
      <c r="A47" s="29" t="s">
        <v>19</v>
      </c>
      <c r="B47" s="36">
        <f>B46/12</f>
        <v>0.23116031974999998</v>
      </c>
      <c r="C47" s="36">
        <f>C46/12</f>
        <v>0.13112513323333336</v>
      </c>
      <c r="D47" s="36">
        <f>D46/12</f>
        <v>0.36228545298333348</v>
      </c>
      <c r="E47" s="36">
        <f t="shared" ref="E47:G47" si="9">E46/12</f>
        <v>0.11011088558333333</v>
      </c>
      <c r="F47" s="36">
        <f t="shared" si="9"/>
        <v>0.12528254058333332</v>
      </c>
      <c r="G47" s="36">
        <f t="shared" si="9"/>
        <v>0.23539342616666661</v>
      </c>
      <c r="I47" s="33">
        <v>41565</v>
      </c>
      <c r="J47" s="34">
        <f>AVERAGE(J5,J6)*($I47-$I46)</f>
        <v>-214.58726268086448</v>
      </c>
      <c r="K47" s="34">
        <f t="shared" ref="K47:L48" si="10">AVERAGE(K5,K6)*($I47-$I46)</f>
        <v>105.46167896789893</v>
      </c>
      <c r="L47" s="34">
        <f t="shared" si="10"/>
        <v>40.218617192359439</v>
      </c>
      <c r="M47" s="34"/>
      <c r="N47" s="34">
        <f>AVERAGE(N5,N6)*($I47-$I46)</f>
        <v>361172.95810606179</v>
      </c>
      <c r="O47" s="34">
        <f t="shared" ref="O47:P48" si="11">AVERAGE(O5,O6)*($I47-$I46)</f>
        <v>62872.66278005248</v>
      </c>
      <c r="P47" s="34">
        <f t="shared" si="11"/>
        <v>22473.80778328186</v>
      </c>
      <c r="Q47" s="34"/>
      <c r="R47" s="34">
        <f>AVERAGE(R5,R6)*($I47-$I46)</f>
        <v>16.489185252763122</v>
      </c>
      <c r="S47" s="34">
        <f t="shared" ref="S47:T48" si="12">AVERAGE(S5,S6)*($I47-$I46)</f>
        <v>9.2906861297103767</v>
      </c>
      <c r="T47" s="34">
        <f>AVERAGE(T5,T6)*($I47-$I46)</f>
        <v>3.3890975666523455</v>
      </c>
      <c r="U47" s="35">
        <f>R47+U46</f>
        <v>17.291524197654709</v>
      </c>
      <c r="V47" s="34"/>
      <c r="W47" s="34">
        <f>AVERAGE(W5,W6)*($I47-$I46)</f>
        <v>-405.91865327099947</v>
      </c>
      <c r="X47" s="34">
        <f t="shared" ref="X47:Y48" si="13">AVERAGE(X5,X6)*($I47-$I46)</f>
        <v>141.37285933462647</v>
      </c>
      <c r="Y47" s="34">
        <f t="shared" si="13"/>
        <v>52.572233847726253</v>
      </c>
      <c r="Z47" s="34"/>
      <c r="AA47" s="34">
        <f>AVERAGE(AA5,AA6)*($I47-$I46)</f>
        <v>512753.31086835847</v>
      </c>
      <c r="AB47" s="34">
        <f t="shared" ref="AB47:AC48" si="14">AVERAGE(AB5,AB6)*($I47-$I46)</f>
        <v>193804.09412377415</v>
      </c>
      <c r="AC47" s="34">
        <f t="shared" si="14"/>
        <v>72033.775985899483</v>
      </c>
      <c r="AD47" s="34"/>
      <c r="AE47" s="34">
        <f>AVERAGE(AE5,AE6)*($I47-$I46)</f>
        <v>33.637891610772307</v>
      </c>
      <c r="AF47" s="34">
        <f t="shared" ref="AF47:AG48" si="15">AVERAGE(AF5,AF6)*($I47-$I46)</f>
        <v>26.078577170797018</v>
      </c>
      <c r="AG47" s="34">
        <f t="shared" si="15"/>
        <v>10.199378763265326</v>
      </c>
      <c r="AH47" s="34">
        <f>AE47+AH46</f>
        <v>35.473537621715387</v>
      </c>
    </row>
    <row r="48" spans="1:34" x14ac:dyDescent="0.2">
      <c r="A48" s="30"/>
      <c r="B48" s="36"/>
      <c r="C48" s="36"/>
      <c r="D48" s="36"/>
      <c r="E48" s="36"/>
      <c r="F48" s="36"/>
      <c r="G48" s="36"/>
      <c r="I48" s="33">
        <v>41606</v>
      </c>
      <c r="J48" s="34">
        <f>AVERAGE(J6,J7)*($I48-$I47)</f>
        <v>-242.58937017963723</v>
      </c>
      <c r="K48" s="34">
        <f t="shared" si="10"/>
        <v>148.46067722936215</v>
      </c>
      <c r="L48" s="34">
        <f t="shared" si="10"/>
        <v>49.48689240978738</v>
      </c>
      <c r="M48" s="34"/>
      <c r="N48" s="34">
        <f>AVERAGE(N6,N7)*($I48-$I47)</f>
        <v>436629.72583536757</v>
      </c>
      <c r="O48" s="34">
        <f t="shared" si="11"/>
        <v>110186.98149955398</v>
      </c>
      <c r="P48" s="34">
        <f t="shared" si="11"/>
        <v>36728.993833184664</v>
      </c>
      <c r="Q48" s="34"/>
      <c r="R48" s="34">
        <f>AVERAGE(R6,R7)*($I48-$I47)</f>
        <v>25.994922273859551</v>
      </c>
      <c r="S48" s="34">
        <f t="shared" si="12"/>
        <v>19.254786695796007</v>
      </c>
      <c r="T48" s="34">
        <f t="shared" si="12"/>
        <v>6.4182622319320028</v>
      </c>
      <c r="U48" s="35">
        <f>R48+U47</f>
        <v>43.28644647151426</v>
      </c>
      <c r="V48" s="34"/>
      <c r="W48" s="34">
        <f>AVERAGE(W6,W7)*($I48-$I47)</f>
        <v>-578.54611299529211</v>
      </c>
      <c r="X48" s="34">
        <f t="shared" si="13"/>
        <v>242.23222932349174</v>
      </c>
      <c r="Y48" s="34">
        <f t="shared" si="13"/>
        <v>80.744076441163912</v>
      </c>
      <c r="Z48" s="34"/>
      <c r="AA48" s="34">
        <f>AVERAGE(AA6,AA7)*($I48-$I47)</f>
        <v>678086.63774867938</v>
      </c>
      <c r="AB48" s="34">
        <f t="shared" si="14"/>
        <v>258205.39970042146</v>
      </c>
      <c r="AC48" s="34">
        <f t="shared" si="14"/>
        <v>86068.466566807154</v>
      </c>
      <c r="AD48" s="34"/>
      <c r="AE48" s="34">
        <f>AVERAGE(AE6,AE7)*($I48-$I47)</f>
        <v>35.419184009740356</v>
      </c>
      <c r="AF48" s="34">
        <f t="shared" si="15"/>
        <v>28.054110727641032</v>
      </c>
      <c r="AG48" s="34">
        <f t="shared" si="15"/>
        <v>9.3513702425470093</v>
      </c>
      <c r="AH48" s="34">
        <f>AE48+AH47</f>
        <v>70.892721631455743</v>
      </c>
    </row>
    <row r="49" spans="1:34" x14ac:dyDescent="0.2">
      <c r="A49" s="29" t="s">
        <v>20</v>
      </c>
      <c r="B49" s="36"/>
      <c r="C49" s="36"/>
      <c r="D49" s="36">
        <f>U88/1000</f>
        <v>0.39576434965203844</v>
      </c>
      <c r="E49" s="36"/>
      <c r="F49" s="36"/>
      <c r="G49" s="36">
        <f>AH88/1000</f>
        <v>0.44400292525679286</v>
      </c>
      <c r="I49" s="33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</row>
    <row r="50" spans="1:34" x14ac:dyDescent="0.2">
      <c r="D50" s="27"/>
      <c r="E50" s="27"/>
      <c r="G50" s="27"/>
      <c r="I50" s="33">
        <v>41663</v>
      </c>
      <c r="J50" s="34">
        <f>AVERAGE(J7,J9)*($I50-$I48)</f>
        <v>-155.35176062624865</v>
      </c>
      <c r="K50" s="34">
        <f>AVERAGE(K7,K9)*($I50-$I48)</f>
        <v>250.34055964787291</v>
      </c>
      <c r="L50" s="34">
        <f>AVERAGE(L7,L9)*($I50-$I48)</f>
        <v>83.446853215957645</v>
      </c>
      <c r="M50" s="34"/>
      <c r="N50" s="34">
        <f>AVERAGE(N7,N9)*($I50-$I48)</f>
        <v>394280.05460319051</v>
      </c>
      <c r="O50" s="34">
        <f>AVERAGE(O7,O9)*($I50-$I48)</f>
        <v>105490.05049279968</v>
      </c>
      <c r="P50" s="34">
        <f>AVERAGE(P7,P9)*($I50-$I48)</f>
        <v>35163.350164266565</v>
      </c>
      <c r="Q50" s="34"/>
      <c r="R50" s="34">
        <f>AVERAGE(R7,R9)*($I50-$I48)</f>
        <v>16.996587505473713</v>
      </c>
      <c r="S50" s="34">
        <f>AVERAGE(S7,S9)*($I50-$I48)</f>
        <v>49.606028261463415</v>
      </c>
      <c r="T50" s="34">
        <f>AVERAGE(T7,T9)*($I50-$I48)</f>
        <v>16.535342753821137</v>
      </c>
      <c r="U50" s="35">
        <f>R50+U48</f>
        <v>60.283033976987973</v>
      </c>
      <c r="V50" s="34"/>
      <c r="W50" s="34">
        <f>AVERAGE(W7,W9)*($I50-$I48)</f>
        <v>-568.6175891871211</v>
      </c>
      <c r="X50" s="34">
        <f t="shared" ref="X50:Y50" si="16">AVERAGE(X7,X9)*($I50-$I48)</f>
        <v>336.07736767120917</v>
      </c>
      <c r="Y50" s="34">
        <f t="shared" si="16"/>
        <v>112.0257892237364</v>
      </c>
      <c r="Z50" s="34"/>
      <c r="AA50" s="34">
        <f>AVERAGE(AA7,AA9)*($I50-$I48)</f>
        <v>586059.58165054163</v>
      </c>
      <c r="AB50" s="34">
        <f t="shared" ref="AB50:AC50" si="17">AVERAGE(AB7,AB9)*($I50-$I48)</f>
        <v>211218.18177719263</v>
      </c>
      <c r="AC50" s="34">
        <f t="shared" si="17"/>
        <v>70406.060592397538</v>
      </c>
      <c r="AD50" s="34"/>
      <c r="AE50" s="34">
        <f>AVERAGE(AE7,AE9)*($I50-$I48)</f>
        <v>13.713678962766078</v>
      </c>
      <c r="AF50" s="34">
        <f t="shared" ref="AF50:AG50" si="18">AVERAGE(AF7,AF9)*($I50-$I48)</f>
        <v>46.754828421309462</v>
      </c>
      <c r="AG50" s="34">
        <f t="shared" si="18"/>
        <v>15.584942807103157</v>
      </c>
      <c r="AH50" s="34">
        <f>AE50+AH48</f>
        <v>84.606400594221824</v>
      </c>
    </row>
    <row r="51" spans="1:34" x14ac:dyDescent="0.2">
      <c r="A51" s="6"/>
      <c r="I51" s="33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</row>
    <row r="52" spans="1:34" ht="14.25" x14ac:dyDescent="0.2">
      <c r="A52" s="37"/>
      <c r="B52" s="38" t="s">
        <v>21</v>
      </c>
      <c r="I52" s="33">
        <v>41702</v>
      </c>
      <c r="J52" s="34">
        <f>AVERAGE(J9,J11)*($I52-$I50)</f>
        <v>-62.730431368687789</v>
      </c>
      <c r="K52" s="34">
        <f t="shared" ref="K52:L52" si="19">AVERAGE(K9,K11)*($I52-$I50)</f>
        <v>120.09780570624096</v>
      </c>
      <c r="L52" s="34">
        <f t="shared" si="19"/>
        <v>40.032601902080323</v>
      </c>
      <c r="M52" s="34"/>
      <c r="N52" s="34">
        <f>AVERAGE(N9,N11)*($I52-$I50)</f>
        <v>204784.32716833166</v>
      </c>
      <c r="O52" s="34">
        <f t="shared" ref="O52" si="20">AVERAGE(O9,O11)*($I52-$I50)</f>
        <v>63848.642141388329</v>
      </c>
      <c r="P52" s="34">
        <f>AVERAGE(P9,P11)*($I52-$I50)</f>
        <v>21282.880713796108</v>
      </c>
      <c r="Q52" s="34"/>
      <c r="R52" s="34">
        <f>AVERAGE(R9,R11)*($I52-$I50)</f>
        <v>3.5762416605708069</v>
      </c>
      <c r="S52" s="34">
        <f t="shared" ref="S52" si="21">AVERAGE(S9,S11)*($I52-$I50)</f>
        <v>38.843535376207043</v>
      </c>
      <c r="T52" s="34">
        <f>AVERAGE(T9,T11)*($I52-$I50)</f>
        <v>12.947845125402347</v>
      </c>
      <c r="U52" s="35">
        <f>R52+U50</f>
        <v>63.859275637558781</v>
      </c>
      <c r="V52" s="34"/>
      <c r="W52" s="34">
        <f>AVERAGE(W9,W11)*($I52-$I50)</f>
        <v>-267.59528196921343</v>
      </c>
      <c r="X52" s="34">
        <f t="shared" ref="X52:Y52" si="22">AVERAGE(X9,X11)*($I52-$I50)</f>
        <v>188.50163802890631</v>
      </c>
      <c r="Y52" s="34">
        <f t="shared" si="22"/>
        <v>62.833879342968785</v>
      </c>
      <c r="Z52" s="34"/>
      <c r="AA52" s="34">
        <f>AVERAGE(AA9,AA11)*($I52-$I50)</f>
        <v>290552.15267805982</v>
      </c>
      <c r="AB52" s="34">
        <f t="shared" ref="AB52:AC52" si="23">AVERAGE(AB9,AB11)*($I52-$I50)</f>
        <v>103097.41396668747</v>
      </c>
      <c r="AC52" s="34">
        <f t="shared" si="23"/>
        <v>34365.80465556249</v>
      </c>
      <c r="AD52" s="34"/>
      <c r="AE52" s="34">
        <f>AVERAGE(AE9,AE11)*($I52-$I50)</f>
        <v>2.8792865028499599</v>
      </c>
      <c r="AF52" s="34">
        <f t="shared" ref="AF52:AG52" si="24">AVERAGE(AF9,AF11)*($I52-$I50)</f>
        <v>29.768922368064526</v>
      </c>
      <c r="AG52" s="34">
        <f t="shared" si="24"/>
        <v>9.9229741226881742</v>
      </c>
      <c r="AH52" s="34">
        <f>AE52+AH50</f>
        <v>87.485687097071789</v>
      </c>
    </row>
    <row r="53" spans="1:34" ht="14.25" x14ac:dyDescent="0.2">
      <c r="A53" s="37"/>
      <c r="B53" s="38"/>
      <c r="I53" s="33">
        <v>41737</v>
      </c>
      <c r="J53" s="34">
        <f>AVERAGE(J11,J12)*($I53-$I52)</f>
        <v>0.74105141992561441</v>
      </c>
      <c r="K53" s="34">
        <f t="shared" ref="K53:L60" si="25">AVERAGE(K11,K12)*($I53-$I52)</f>
        <v>59.313815818691118</v>
      </c>
      <c r="L53" s="34">
        <f t="shared" si="25"/>
        <v>19.771271939563704</v>
      </c>
      <c r="M53" s="34"/>
      <c r="N53" s="34">
        <f>AVERAGE(N11,N12)*($I53-$I52)</f>
        <v>143820.45333369556</v>
      </c>
      <c r="O53" s="34">
        <f t="shared" ref="O53:P60" si="26">AVERAGE(O11,O12)*($I53-$I52)</f>
        <v>43693.65025436131</v>
      </c>
      <c r="P53" s="34">
        <f t="shared" si="26"/>
        <v>14564.550084787101</v>
      </c>
      <c r="Q53" s="34"/>
      <c r="R53" s="34">
        <f>AVERAGE(R11,R12)*($I53-$I52)</f>
        <v>5.6925630338370938</v>
      </c>
      <c r="S53" s="34">
        <f t="shared" ref="S53:T60" si="27">AVERAGE(S11,S12)*($I53-$I52)</f>
        <v>28.383466814260881</v>
      </c>
      <c r="T53" s="34">
        <f t="shared" si="27"/>
        <v>9.4611556047536265</v>
      </c>
      <c r="U53" s="35">
        <f>R53+U52</f>
        <v>69.551838671395871</v>
      </c>
      <c r="V53" s="34"/>
      <c r="W53" s="34">
        <f>AVERAGE(W11,W12)*($I53-$I52)</f>
        <v>-141.07324332755698</v>
      </c>
      <c r="X53" s="34">
        <f t="shared" ref="X53:Y60" si="28">AVERAGE(X11,X12)*($I53-$I52)</f>
        <v>127.49052348205211</v>
      </c>
      <c r="Y53" s="34">
        <f t="shared" si="28"/>
        <v>42.496841160684042</v>
      </c>
      <c r="Z53" s="34"/>
      <c r="AA53" s="34">
        <f>AVERAGE(AA11,AA12)*($I53-$I52)</f>
        <v>200459.51394784366</v>
      </c>
      <c r="AB53" s="34">
        <f t="shared" ref="AB53:AC60" si="29">AVERAGE(AB11,AB12)*($I53-$I52)</f>
        <v>93399.553218511472</v>
      </c>
      <c r="AC53" s="34">
        <f t="shared" si="29"/>
        <v>31133.184406170494</v>
      </c>
      <c r="AD53" s="34"/>
      <c r="AE53" s="34">
        <f>AVERAGE(AE11,AE12)*($I53-$I52)</f>
        <v>13.574761946091044</v>
      </c>
      <c r="AF53" s="34">
        <f t="shared" ref="AF53:AG60" si="30">AVERAGE(AF11,AF12)*($I53-$I52)</f>
        <v>24.826367177234285</v>
      </c>
      <c r="AG53" s="34">
        <f t="shared" si="30"/>
        <v>8.5171696675156472</v>
      </c>
      <c r="AH53" s="34">
        <f>AE53+AH52</f>
        <v>101.06044904316283</v>
      </c>
    </row>
    <row r="54" spans="1:34" x14ac:dyDescent="0.2">
      <c r="I54" s="33">
        <v>41768</v>
      </c>
      <c r="J54" s="34">
        <f t="shared" ref="J54:J60" si="31">AVERAGE(J12,J13)*($I54-$I53)</f>
        <v>-3.9204942920955128</v>
      </c>
      <c r="K54" s="34">
        <f t="shared" si="25"/>
        <v>54.230379114863865</v>
      </c>
      <c r="L54" s="34">
        <f t="shared" si="25"/>
        <v>18.076793038287956</v>
      </c>
      <c r="M54" s="34"/>
      <c r="N54" s="34">
        <f t="shared" ref="N54:N60" si="32">AVERAGE(N12,N13)*($I54-$I53)</f>
        <v>168682.23347153442</v>
      </c>
      <c r="O54" s="34">
        <f t="shared" si="26"/>
        <v>40307.850810803291</v>
      </c>
      <c r="P54" s="34">
        <f t="shared" si="26"/>
        <v>13435.950270267766</v>
      </c>
      <c r="Q54" s="34"/>
      <c r="R54" s="34">
        <f t="shared" ref="R54:R60" si="33">AVERAGE(R12,R13)*($I54-$I53)</f>
        <v>3.8632915714593365</v>
      </c>
      <c r="S54" s="34">
        <f t="shared" si="27"/>
        <v>25.804381147478722</v>
      </c>
      <c r="T54" s="34">
        <f t="shared" si="27"/>
        <v>8.6014603824929079</v>
      </c>
      <c r="U54" s="35">
        <f>R54+U53</f>
        <v>73.415130242855213</v>
      </c>
      <c r="V54" s="34"/>
      <c r="W54" s="34">
        <f t="shared" ref="W54:W59" si="34">AVERAGE(W12,W13)*($I54-$I53)</f>
        <v>-146.09386633201419</v>
      </c>
      <c r="X54" s="34">
        <f t="shared" si="28"/>
        <v>117.83158378491763</v>
      </c>
      <c r="Y54" s="34">
        <f t="shared" si="28"/>
        <v>39.277194594972542</v>
      </c>
      <c r="Z54" s="34"/>
      <c r="AA54" s="34">
        <f t="shared" ref="AA54:AA57" si="35">AVERAGE(AA12,AA13)*($I54-$I53)</f>
        <v>242192.50414053784</v>
      </c>
      <c r="AB54" s="34">
        <f t="shared" si="29"/>
        <v>88961.981439177383</v>
      </c>
      <c r="AC54" s="34">
        <f t="shared" si="29"/>
        <v>29653.993813059129</v>
      </c>
      <c r="AD54" s="34"/>
      <c r="AE54" s="34">
        <f t="shared" ref="AE54:AE57" si="36">AVERAGE(AE12,AE13)*($I54-$I53)</f>
        <v>9.4691439112617051</v>
      </c>
      <c r="AF54" s="34">
        <f t="shared" si="30"/>
        <v>19.922710102129312</v>
      </c>
      <c r="AG54" s="34">
        <f t="shared" si="30"/>
        <v>6.8549928586592213</v>
      </c>
      <c r="AH54" s="34">
        <f>AE54+AH53</f>
        <v>110.52959295442454</v>
      </c>
    </row>
    <row r="55" spans="1:34" x14ac:dyDescent="0.2">
      <c r="I55" s="33">
        <v>41802</v>
      </c>
      <c r="J55" s="34">
        <f t="shared" si="31"/>
        <v>-19.944545896802069</v>
      </c>
      <c r="K55" s="34">
        <f t="shared" si="25"/>
        <v>77.005693165794185</v>
      </c>
      <c r="L55" s="34">
        <f t="shared" si="25"/>
        <v>25.66856438859806</v>
      </c>
      <c r="M55" s="34"/>
      <c r="N55" s="34">
        <f t="shared" si="32"/>
        <v>313359.5189951185</v>
      </c>
      <c r="O55" s="34">
        <f t="shared" si="26"/>
        <v>63958.708372235429</v>
      </c>
      <c r="P55" s="34">
        <f t="shared" si="26"/>
        <v>21319.569457411813</v>
      </c>
      <c r="Q55" s="34"/>
      <c r="R55" s="34">
        <f t="shared" si="33"/>
        <v>13.239381072332396</v>
      </c>
      <c r="S55" s="34">
        <f t="shared" si="27"/>
        <v>24.95874071277817</v>
      </c>
      <c r="T55" s="34">
        <f t="shared" si="27"/>
        <v>8.3195802375927244</v>
      </c>
      <c r="U55" s="35">
        <f>R55+U54</f>
        <v>86.654511315187605</v>
      </c>
      <c r="V55" s="34"/>
      <c r="W55" s="34">
        <f t="shared" si="34"/>
        <v>-191.28206216533906</v>
      </c>
      <c r="X55" s="34">
        <f t="shared" si="28"/>
        <v>119.42348032596955</v>
      </c>
      <c r="Y55" s="34">
        <f t="shared" si="28"/>
        <v>39.807826775323178</v>
      </c>
      <c r="Z55" s="34"/>
      <c r="AA55" s="34">
        <f t="shared" si="35"/>
        <v>397947.94710900262</v>
      </c>
      <c r="AB55" s="34">
        <f t="shared" si="29"/>
        <v>118710.12241084041</v>
      </c>
      <c r="AC55" s="34">
        <f t="shared" si="29"/>
        <v>39570.040803613476</v>
      </c>
      <c r="AD55" s="34"/>
      <c r="AE55" s="34">
        <f t="shared" si="36"/>
        <v>6.2347487486085935</v>
      </c>
      <c r="AF55" s="34">
        <f t="shared" si="30"/>
        <v>25.091750291740844</v>
      </c>
      <c r="AG55" s="34">
        <f t="shared" si="30"/>
        <v>8.3639167639136147</v>
      </c>
      <c r="AH55" s="34">
        <f>AE55+AH54</f>
        <v>116.76434170303314</v>
      </c>
    </row>
    <row r="56" spans="1:34" x14ac:dyDescent="0.2">
      <c r="I56" s="33">
        <v>41830</v>
      </c>
      <c r="J56" s="34">
        <f t="shared" si="31"/>
        <v>-39.630948855168484</v>
      </c>
      <c r="K56" s="34">
        <f t="shared" si="25"/>
        <v>86.566138009052736</v>
      </c>
      <c r="L56" s="34">
        <f t="shared" si="25"/>
        <v>28.855379336350914</v>
      </c>
      <c r="M56" s="34"/>
      <c r="N56" s="34">
        <f t="shared" si="32"/>
        <v>334539.54897039279</v>
      </c>
      <c r="O56" s="34">
        <f t="shared" si="26"/>
        <v>82932.710586284418</v>
      </c>
      <c r="P56" s="34">
        <f t="shared" si="26"/>
        <v>27644.236862094804</v>
      </c>
      <c r="Q56" s="34"/>
      <c r="R56" s="34">
        <f t="shared" si="33"/>
        <v>13.654544827782393</v>
      </c>
      <c r="S56" s="34">
        <f t="shared" si="27"/>
        <v>19.512542833565355</v>
      </c>
      <c r="T56" s="34">
        <f t="shared" si="27"/>
        <v>6.5041809445217851</v>
      </c>
      <c r="U56" s="35">
        <f>R56+U55</f>
        <v>100.30905614296999</v>
      </c>
      <c r="V56" s="34"/>
      <c r="W56" s="34">
        <f t="shared" si="34"/>
        <v>-227.2884802954411</v>
      </c>
      <c r="X56" s="34">
        <f t="shared" si="28"/>
        <v>105.15089805411307</v>
      </c>
      <c r="Y56" s="34">
        <f t="shared" si="28"/>
        <v>35.050299351371031</v>
      </c>
      <c r="Z56" s="34"/>
      <c r="AA56" s="34">
        <f t="shared" si="35"/>
        <v>358615.98409502441</v>
      </c>
      <c r="AB56" s="34">
        <f t="shared" si="29"/>
        <v>114359.87877565024</v>
      </c>
      <c r="AC56" s="34">
        <f t="shared" si="29"/>
        <v>38119.959591883417</v>
      </c>
      <c r="AD56" s="34"/>
      <c r="AE56" s="34">
        <f t="shared" si="36"/>
        <v>1.9035501243878024</v>
      </c>
      <c r="AF56" s="34">
        <f t="shared" si="30"/>
        <v>28.529265676593468</v>
      </c>
      <c r="AG56" s="34">
        <f t="shared" si="30"/>
        <v>9.5097552255311548</v>
      </c>
      <c r="AH56" s="34">
        <f>AE56+AH55</f>
        <v>118.66789182742095</v>
      </c>
    </row>
    <row r="57" spans="1:34" x14ac:dyDescent="0.2">
      <c r="I57" s="33">
        <v>41858</v>
      </c>
      <c r="J57" s="34">
        <f t="shared" si="31"/>
        <v>-91.710241566355933</v>
      </c>
      <c r="K57" s="34">
        <f t="shared" si="25"/>
        <v>98.055331101273907</v>
      </c>
      <c r="L57" s="34">
        <f t="shared" si="25"/>
        <v>32.685110367091305</v>
      </c>
      <c r="M57" s="34"/>
      <c r="N57" s="34">
        <f t="shared" si="32"/>
        <v>372921.23183811357</v>
      </c>
      <c r="O57" s="34">
        <f t="shared" si="26"/>
        <v>87838.075513437012</v>
      </c>
      <c r="P57" s="34">
        <f t="shared" si="26"/>
        <v>29279.358504479009</v>
      </c>
      <c r="Q57" s="34"/>
      <c r="R57" s="34">
        <f t="shared" si="33"/>
        <v>3.2639462985126517</v>
      </c>
      <c r="S57" s="34">
        <f t="shared" si="27"/>
        <v>22.037311367683031</v>
      </c>
      <c r="T57" s="34">
        <f t="shared" si="27"/>
        <v>7.3457704558943444</v>
      </c>
      <c r="U57" s="35">
        <f>R57+U56</f>
        <v>103.57300244148264</v>
      </c>
      <c r="V57" s="34"/>
      <c r="W57" s="34">
        <f t="shared" si="34"/>
        <v>-253.83792619850479</v>
      </c>
      <c r="X57" s="34">
        <f t="shared" si="28"/>
        <v>101.17011947827343</v>
      </c>
      <c r="Y57" s="34">
        <f t="shared" si="28"/>
        <v>33.723373159424476</v>
      </c>
      <c r="Z57" s="34"/>
      <c r="AA57" s="34">
        <f t="shared" si="35"/>
        <v>414610.4628137853</v>
      </c>
      <c r="AB57" s="34">
        <f t="shared" si="29"/>
        <v>123743.48190488349</v>
      </c>
      <c r="AC57" s="34">
        <f t="shared" si="29"/>
        <v>41247.827301627825</v>
      </c>
      <c r="AD57" s="34"/>
      <c r="AE57" s="34">
        <f t="shared" si="36"/>
        <v>16.353481288990025</v>
      </c>
      <c r="AF57" s="34">
        <f t="shared" si="30"/>
        <v>23.814327382237472</v>
      </c>
      <c r="AG57" s="34">
        <f t="shared" si="30"/>
        <v>7.9381091274124911</v>
      </c>
      <c r="AH57" s="34">
        <f>AE57+AH56</f>
        <v>135.02137311641098</v>
      </c>
    </row>
    <row r="58" spans="1:34" x14ac:dyDescent="0.2">
      <c r="I58" s="33">
        <v>41905</v>
      </c>
      <c r="J58" s="34">
        <f t="shared" si="31"/>
        <v>-159.04080121377072</v>
      </c>
      <c r="K58" s="34">
        <f t="shared" si="25"/>
        <v>151.90816196511938</v>
      </c>
      <c r="L58" s="34">
        <f t="shared" si="25"/>
        <v>50.636053988373135</v>
      </c>
      <c r="M58" s="34"/>
      <c r="N58" s="34">
        <f t="shared" si="32"/>
        <v>742753.55331463425</v>
      </c>
      <c r="O58" s="34">
        <f t="shared" si="26"/>
        <v>155820.51670197651</v>
      </c>
      <c r="P58" s="34">
        <f t="shared" si="26"/>
        <v>51940.172233992176</v>
      </c>
      <c r="Q58" s="34"/>
      <c r="R58" s="34">
        <f t="shared" si="33"/>
        <v>26.237937031848553</v>
      </c>
      <c r="S58" s="34">
        <f t="shared" si="27"/>
        <v>30.977926236311522</v>
      </c>
      <c r="T58" s="34">
        <f t="shared" si="27"/>
        <v>10.325975412103839</v>
      </c>
      <c r="U58" s="35">
        <f>R58+U57</f>
        <v>129.81093947333119</v>
      </c>
      <c r="V58" s="34"/>
      <c r="W58" s="34">
        <f>AVERAGE(W16,W17)*($I58-$I57)</f>
        <v>-382.48998272166722</v>
      </c>
      <c r="X58" s="34">
        <f t="shared" si="28"/>
        <v>141.06720000167019</v>
      </c>
      <c r="Y58" s="34">
        <f t="shared" si="28"/>
        <v>47.022400000556722</v>
      </c>
      <c r="Z58" s="34"/>
      <c r="AA58" s="34">
        <f>AVERAGE(AA16,AA17)*($I58-$I57)</f>
        <v>783754.96717326285</v>
      </c>
      <c r="AB58" s="34">
        <f t="shared" si="29"/>
        <v>272103.85687617987</v>
      </c>
      <c r="AC58" s="34">
        <f t="shared" si="29"/>
        <v>90701.28562539327</v>
      </c>
      <c r="AD58" s="34"/>
      <c r="AE58" s="34">
        <f>AVERAGE(AE16,AE17)*($I58-$I57)</f>
        <v>48.788900187008636</v>
      </c>
      <c r="AF58" s="34">
        <f t="shared" si="30"/>
        <v>27.58318559583557</v>
      </c>
      <c r="AG58" s="34">
        <f t="shared" si="30"/>
        <v>9.1943951986118542</v>
      </c>
      <c r="AH58" s="34">
        <f>AE58+AH57</f>
        <v>183.81027330341962</v>
      </c>
    </row>
    <row r="59" spans="1:34" x14ac:dyDescent="0.2">
      <c r="I59" s="33">
        <v>41939</v>
      </c>
      <c r="J59" s="34">
        <f t="shared" si="31"/>
        <v>-85.646848806943837</v>
      </c>
      <c r="K59" s="34">
        <f t="shared" si="25"/>
        <v>85.249652873384662</v>
      </c>
      <c r="L59" s="34">
        <f t="shared" si="25"/>
        <v>28.41655095779489</v>
      </c>
      <c r="M59" s="34"/>
      <c r="N59" s="34">
        <f t="shared" si="32"/>
        <v>514005.54630573251</v>
      </c>
      <c r="O59" s="34">
        <f t="shared" si="26"/>
        <v>103715.54055902048</v>
      </c>
      <c r="P59" s="34">
        <f t="shared" si="26"/>
        <v>34571.846853006828</v>
      </c>
      <c r="Q59" s="34"/>
      <c r="R59" s="34">
        <f t="shared" si="33"/>
        <v>24.913543877795075</v>
      </c>
      <c r="S59" s="34">
        <f t="shared" si="27"/>
        <v>21.0495579343185</v>
      </c>
      <c r="T59" s="34">
        <f t="shared" si="27"/>
        <v>7.0165193114394997</v>
      </c>
      <c r="U59" s="35">
        <f>R59+U58</f>
        <v>154.72448335112625</v>
      </c>
      <c r="V59" s="34"/>
      <c r="W59" s="34">
        <f t="shared" si="34"/>
        <v>-237.9713976377403</v>
      </c>
      <c r="X59" s="34">
        <f t="shared" si="28"/>
        <v>140.91324167301235</v>
      </c>
      <c r="Y59" s="34">
        <f t="shared" si="28"/>
        <v>46.971080557670788</v>
      </c>
      <c r="Z59" s="34"/>
      <c r="AA59" s="34">
        <f t="shared" ref="AA59" si="37">AVERAGE(AA17,AA18)*($I59-$I58)</f>
        <v>504684.9723902212</v>
      </c>
      <c r="AB59" s="34">
        <f t="shared" si="29"/>
        <v>184494.99312527064</v>
      </c>
      <c r="AC59" s="34">
        <f t="shared" si="29"/>
        <v>61498.331041756879</v>
      </c>
      <c r="AD59" s="34"/>
      <c r="AE59" s="34">
        <f t="shared" ref="AE59" si="38">AVERAGE(AE17,AE18)*($I59-$I58)</f>
        <v>27.727078827398444</v>
      </c>
      <c r="AF59" s="34">
        <f t="shared" si="30"/>
        <v>16.199392697922754</v>
      </c>
      <c r="AG59" s="34">
        <f t="shared" si="30"/>
        <v>5.399797565974251</v>
      </c>
      <c r="AH59" s="34">
        <f>AE59+AH58</f>
        <v>211.53735213081808</v>
      </c>
    </row>
    <row r="60" spans="1:34" x14ac:dyDescent="0.2">
      <c r="I60" s="33">
        <v>41968</v>
      </c>
      <c r="J60" s="34">
        <f t="shared" si="31"/>
        <v>-46.303529231441289</v>
      </c>
      <c r="K60" s="34">
        <f t="shared" si="25"/>
        <v>84.130877893433322</v>
      </c>
      <c r="L60" s="34">
        <f t="shared" si="25"/>
        <v>28.043625964477769</v>
      </c>
      <c r="M60" s="34"/>
      <c r="N60" s="34">
        <f t="shared" si="32"/>
        <v>305522.34753084113</v>
      </c>
      <c r="O60" s="34">
        <f t="shared" si="26"/>
        <v>60518.782856237594</v>
      </c>
      <c r="P60" s="34">
        <f t="shared" si="26"/>
        <v>20172.927618745864</v>
      </c>
      <c r="Q60" s="34"/>
      <c r="R60" s="34">
        <f t="shared" si="33"/>
        <v>14.33785251996103</v>
      </c>
      <c r="S60" s="34">
        <f t="shared" si="27"/>
        <v>26.904670759827511</v>
      </c>
      <c r="T60" s="34">
        <f t="shared" si="27"/>
        <v>8.9682235866091702</v>
      </c>
      <c r="U60" s="35">
        <f>R60+U59</f>
        <v>169.06233587108727</v>
      </c>
      <c r="V60" s="34"/>
      <c r="W60" s="34">
        <f>AVERAGE(W18,W19)*($I60-$I59)</f>
        <v>-170.13815651593316</v>
      </c>
      <c r="X60" s="34">
        <f t="shared" si="28"/>
        <v>154.79169617647696</v>
      </c>
      <c r="Y60" s="34">
        <f t="shared" si="28"/>
        <v>51.597232058825654</v>
      </c>
      <c r="Z60" s="34"/>
      <c r="AA60" s="34">
        <f>AVERAGE(AA18,AA19)*($I60-$I59)</f>
        <v>302990.10588784266</v>
      </c>
      <c r="AB60" s="34">
        <f t="shared" si="29"/>
        <v>115594.19808189239</v>
      </c>
      <c r="AC60" s="34">
        <f t="shared" si="29"/>
        <v>38531.399360630792</v>
      </c>
      <c r="AD60" s="34"/>
      <c r="AE60" s="34">
        <f>AVERAGE(AE18,AE19)*($I60-$I59)</f>
        <v>17.089521814896965</v>
      </c>
      <c r="AF60" s="34">
        <f t="shared" si="30"/>
        <v>19.989530670172268</v>
      </c>
      <c r="AG60" s="34">
        <f t="shared" si="30"/>
        <v>6.6631768900574224</v>
      </c>
      <c r="AH60" s="34">
        <f>AE60+AH59</f>
        <v>228.62687394571503</v>
      </c>
    </row>
    <row r="61" spans="1:34" x14ac:dyDescent="0.2">
      <c r="I61" s="33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">
      <c r="I62" s="33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">
      <c r="I63" s="33">
        <v>42045</v>
      </c>
      <c r="J63" s="34">
        <f>AVERAGE(J19,J22)*($I63-$I60)</f>
        <v>-64.997530162803869</v>
      </c>
      <c r="K63" s="34">
        <f t="shared" ref="K63:L63" si="39">AVERAGE(K19,K22)*($I63-$I60)</f>
        <v>228.98695704209555</v>
      </c>
      <c r="L63" s="34">
        <f t="shared" si="39"/>
        <v>76.328985680698523</v>
      </c>
      <c r="M63" s="34"/>
      <c r="N63" s="34">
        <f>AVERAGE(N19,N22)*($I63-$I60)</f>
        <v>544185.94810318958</v>
      </c>
      <c r="O63" s="34">
        <f t="shared" ref="O63" si="40">AVERAGE(O19,O22)*($I63-$I60)</f>
        <v>159626.51582723885</v>
      </c>
      <c r="P63" s="34">
        <f>AVERAGE(P19,P22)*($I63-$I60)</f>
        <v>53208.838609079612</v>
      </c>
      <c r="Q63" s="34"/>
      <c r="R63" s="34">
        <f>AVERAGE(R19,R22)*($I63-$I60)</f>
        <v>65.609077241171448</v>
      </c>
      <c r="S63" s="34">
        <f t="shared" ref="S63" si="41">AVERAGE(S19,S22)*($I63-$I60)</f>
        <v>66.994470930121793</v>
      </c>
      <c r="T63" s="34">
        <f>AVERAGE(T19,T22)*($I63-$I60)</f>
        <v>22.3314903100406</v>
      </c>
      <c r="U63" s="35">
        <f>R63+U60</f>
        <v>234.67141311225873</v>
      </c>
      <c r="V63" s="34"/>
      <c r="W63" s="34">
        <f>AVERAGE(W19,W22)*($I63-$I60)</f>
        <v>-531.67539731376019</v>
      </c>
      <c r="X63" s="34">
        <f t="shared" ref="X63:Y63" si="42">AVERAGE(X19,X22)*($I63-$I60)</f>
        <v>436.06319011397204</v>
      </c>
      <c r="Y63" s="34">
        <f t="shared" si="42"/>
        <v>145.35439670465735</v>
      </c>
      <c r="Z63" s="34"/>
      <c r="AA63" s="34">
        <f>AVERAGE(AA19,AA22)*($I63-$I60)</f>
        <v>562470.97023144853</v>
      </c>
      <c r="AB63" s="34">
        <f t="shared" ref="AB63:AC63" si="43">AVERAGE(AB19,AB22)*($I63-$I60)</f>
        <v>272023.44269008696</v>
      </c>
      <c r="AC63" s="34">
        <f t="shared" si="43"/>
        <v>90674.480896695663</v>
      </c>
      <c r="AD63" s="34"/>
      <c r="AE63" s="34">
        <f>AVERAGE(AE19,AE22)*($I63-$I60)</f>
        <v>41.299543982153288</v>
      </c>
      <c r="AF63" s="34">
        <f t="shared" ref="AF63:AG63" si="44">AVERAGE(AF19,AF22)*($I63-$I60)</f>
        <v>70.633346142888598</v>
      </c>
      <c r="AG63" s="34">
        <f t="shared" si="44"/>
        <v>23.544448714296198</v>
      </c>
      <c r="AH63" s="34">
        <f>AE63+AH60</f>
        <v>269.92641792786833</v>
      </c>
    </row>
    <row r="64" spans="1:34" x14ac:dyDescent="0.2">
      <c r="I64" s="33">
        <v>42079</v>
      </c>
      <c r="J64" s="34">
        <f>AVERAGE(J22,J23)*($I64-$I63)</f>
        <v>4.6847491000047397</v>
      </c>
      <c r="K64" s="34">
        <f t="shared" ref="K64:L73" si="45">AVERAGE(K22,K23)*($I64-$I63)</f>
        <v>84.155071637596791</v>
      </c>
      <c r="L64" s="34">
        <f t="shared" si="45"/>
        <v>28.051690545865597</v>
      </c>
      <c r="M64" s="34"/>
      <c r="N64" s="34">
        <f>AVERAGE(N22,N23)*($I64-$I63)</f>
        <v>193734.8233159933</v>
      </c>
      <c r="O64" s="34">
        <f t="shared" ref="O64:P73" si="46">AVERAGE(O22,O23)*($I64-$I63)</f>
        <v>62344.539718352658</v>
      </c>
      <c r="P64" s="34">
        <f t="shared" si="46"/>
        <v>20781.513239450887</v>
      </c>
      <c r="Q64" s="34"/>
      <c r="R64" s="34">
        <f>AVERAGE(R22,R23)*($I64-$I63)</f>
        <v>32.661989957768483</v>
      </c>
      <c r="S64" s="34">
        <f t="shared" ref="S64:T73" si="47">AVERAGE(S22,S23)*($I64-$I63)</f>
        <v>20.195729652449792</v>
      </c>
      <c r="T64" s="34">
        <f t="shared" si="47"/>
        <v>6.7319098841499301</v>
      </c>
      <c r="U64" s="35">
        <f>R64+U63</f>
        <v>267.3334030700272</v>
      </c>
      <c r="V64" s="34"/>
      <c r="W64" s="34">
        <f>AVERAGE(W22,W23)*($I64-$I63)</f>
        <v>-225.91699636700565</v>
      </c>
      <c r="X64" s="34">
        <f t="shared" ref="X64:Y70" si="48">AVERAGE(X22,X23)*($I64-$I63)</f>
        <v>143.1359804714279</v>
      </c>
      <c r="Y64" s="34">
        <f t="shared" si="48"/>
        <v>47.711993490475962</v>
      </c>
      <c r="Z64" s="34"/>
      <c r="AA64" s="34">
        <f>AVERAGE(AA22,AA23)*($I64-$I63)</f>
        <v>250103.72066719097</v>
      </c>
      <c r="AB64" s="34">
        <f t="shared" ref="AB64:AC70" si="49">AVERAGE(AB22,AB23)*($I64-$I63)</f>
        <v>120066.50646784098</v>
      </c>
      <c r="AC64" s="34">
        <f t="shared" si="49"/>
        <v>40022.168822613661</v>
      </c>
      <c r="AD64" s="34"/>
      <c r="AE64" s="34">
        <f>AVERAGE(AE22,AE23)*($I64-$I63)</f>
        <v>32.601388147001735</v>
      </c>
      <c r="AF64" s="34">
        <f t="shared" ref="AF64:AG70" si="50">AVERAGE(AF22,AF23)*($I64-$I63)</f>
        <v>29.914984604996544</v>
      </c>
      <c r="AG64" s="34">
        <f t="shared" si="50"/>
        <v>9.971661534998848</v>
      </c>
      <c r="AH64" s="34">
        <f>AE64+AH63</f>
        <v>302.52780607487006</v>
      </c>
    </row>
    <row r="65" spans="9:34" x14ac:dyDescent="0.2">
      <c r="I65" s="33">
        <v>42101</v>
      </c>
      <c r="J65" s="34">
        <f t="shared" ref="J65:J73" si="51">AVERAGE(J23,J24)*($I65-$I64)</f>
        <v>9.3148400587136475</v>
      </c>
      <c r="K65" s="34">
        <f t="shared" si="45"/>
        <v>41.936842575924757</v>
      </c>
      <c r="L65" s="34">
        <f t="shared" si="45"/>
        <v>13.978947525308254</v>
      </c>
      <c r="M65" s="34"/>
      <c r="N65" s="34">
        <f t="shared" ref="N65:N73" si="52">AVERAGE(N23,N24)*($I65-$I64)</f>
        <v>143262.10209296577</v>
      </c>
      <c r="O65" s="34">
        <f t="shared" si="46"/>
        <v>46269.245284492696</v>
      </c>
      <c r="P65" s="34">
        <f t="shared" si="46"/>
        <v>15423.081761497564</v>
      </c>
      <c r="Q65" s="34"/>
      <c r="R65" s="34">
        <f t="shared" ref="R65:R73" si="53">AVERAGE(R23,R24)*($I65-$I64)</f>
        <v>20.537558688850158</v>
      </c>
      <c r="S65" s="34">
        <f t="shared" si="47"/>
        <v>13.974315555278455</v>
      </c>
      <c r="T65" s="34">
        <f t="shared" si="47"/>
        <v>4.6581051850928183</v>
      </c>
      <c r="U65" s="35">
        <f>R65+U64</f>
        <v>287.87096175887734</v>
      </c>
      <c r="V65" s="34"/>
      <c r="W65" s="34">
        <f t="shared" ref="W65:W69" si="54">AVERAGE(W23,W24)*($I65-$I64)</f>
        <v>-118.75388389064312</v>
      </c>
      <c r="X65" s="34">
        <f t="shared" si="48"/>
        <v>79.597595002648291</v>
      </c>
      <c r="Y65" s="34">
        <f t="shared" si="48"/>
        <v>26.532531667549431</v>
      </c>
      <c r="Z65" s="34"/>
      <c r="AA65" s="34">
        <f t="shared" ref="AA65:AA69" si="55">AVERAGE(AA23,AA24)*($I65-$I64)</f>
        <v>177414.23998939717</v>
      </c>
      <c r="AB65" s="34">
        <f t="shared" si="49"/>
        <v>75521.867397616574</v>
      </c>
      <c r="AC65" s="34">
        <f t="shared" si="49"/>
        <v>25173.955799205527</v>
      </c>
      <c r="AD65" s="34"/>
      <c r="AE65" s="34">
        <f t="shared" ref="AE65:AE69" si="56">AVERAGE(AE23,AE24)*($I65-$I64)</f>
        <v>26.222358175425565</v>
      </c>
      <c r="AF65" s="34">
        <f t="shared" si="50"/>
        <v>16.629853597867864</v>
      </c>
      <c r="AG65" s="34">
        <f t="shared" si="50"/>
        <v>5.5432845326226214</v>
      </c>
      <c r="AH65" s="34">
        <f>AE65+AH64</f>
        <v>328.7501642502956</v>
      </c>
    </row>
    <row r="66" spans="9:34" x14ac:dyDescent="0.2">
      <c r="I66" s="33">
        <v>42128</v>
      </c>
      <c r="J66" s="34">
        <f t="shared" si="51"/>
        <v>-17.867285340187816</v>
      </c>
      <c r="K66" s="34">
        <f t="shared" si="45"/>
        <v>77.082465314972993</v>
      </c>
      <c r="L66" s="34">
        <f t="shared" si="45"/>
        <v>25.694155104990998</v>
      </c>
      <c r="M66" s="34"/>
      <c r="N66" s="34">
        <f t="shared" si="52"/>
        <v>237408.52103485385</v>
      </c>
      <c r="O66" s="34">
        <f t="shared" si="46"/>
        <v>99115.588145246002</v>
      </c>
      <c r="P66" s="34">
        <f t="shared" si="46"/>
        <v>33038.529381748667</v>
      </c>
      <c r="Q66" s="34"/>
      <c r="R66" s="34">
        <f t="shared" si="53"/>
        <v>27.7115106416686</v>
      </c>
      <c r="S66" s="34">
        <f t="shared" si="47"/>
        <v>31.098562794144851</v>
      </c>
      <c r="T66" s="34">
        <f t="shared" si="47"/>
        <v>10.366187598048285</v>
      </c>
      <c r="U66" s="35">
        <f>R66+U65</f>
        <v>315.58247240054595</v>
      </c>
      <c r="V66" s="34"/>
      <c r="W66" s="34">
        <f t="shared" si="54"/>
        <v>-132.26252205005059</v>
      </c>
      <c r="X66" s="34">
        <f t="shared" si="48"/>
        <v>187.03428795639067</v>
      </c>
      <c r="Y66" s="34">
        <f t="shared" si="48"/>
        <v>62.344762652130221</v>
      </c>
      <c r="Z66" s="34"/>
      <c r="AA66" s="34">
        <f t="shared" si="55"/>
        <v>303765.86730281269</v>
      </c>
      <c r="AB66" s="34">
        <f t="shared" si="49"/>
        <v>81191.643653466192</v>
      </c>
      <c r="AC66" s="34">
        <f t="shared" si="49"/>
        <v>27063.881217822058</v>
      </c>
      <c r="AD66" s="34"/>
      <c r="AE66" s="34">
        <f t="shared" si="56"/>
        <v>35.680098251160601</v>
      </c>
      <c r="AF66" s="34">
        <f t="shared" si="50"/>
        <v>34.059789802133835</v>
      </c>
      <c r="AG66" s="34">
        <f t="shared" si="50"/>
        <v>11.353263267377946</v>
      </c>
      <c r="AH66" s="34">
        <f>AE66+AH65</f>
        <v>364.43026250145618</v>
      </c>
    </row>
    <row r="67" spans="9:34" x14ac:dyDescent="0.2">
      <c r="I67" s="33">
        <v>42173</v>
      </c>
      <c r="J67" s="34">
        <f t="shared" si="51"/>
        <v>-48.248031828736522</v>
      </c>
      <c r="K67" s="34">
        <f t="shared" si="45"/>
        <v>161.44512268009211</v>
      </c>
      <c r="L67" s="34">
        <f t="shared" si="45"/>
        <v>53.815040893364042</v>
      </c>
      <c r="M67" s="34"/>
      <c r="N67" s="34">
        <f t="shared" si="52"/>
        <v>491778.75504936557</v>
      </c>
      <c r="O67" s="34">
        <f t="shared" si="46"/>
        <v>177473.95731786228</v>
      </c>
      <c r="P67" s="34">
        <f t="shared" si="46"/>
        <v>59157.98577262077</v>
      </c>
      <c r="Q67" s="34"/>
      <c r="R67" s="34">
        <f t="shared" si="53"/>
        <v>40.907897678358701</v>
      </c>
      <c r="S67" s="34">
        <f t="shared" si="47"/>
        <v>62.88210664369177</v>
      </c>
      <c r="T67" s="34">
        <f t="shared" si="47"/>
        <v>20.960702214563923</v>
      </c>
      <c r="U67" s="35">
        <f>R67+U66</f>
        <v>356.49037007890468</v>
      </c>
      <c r="V67" s="34"/>
      <c r="W67" s="34">
        <f t="shared" si="54"/>
        <v>-386.71889952270351</v>
      </c>
      <c r="X67" s="34">
        <f t="shared" si="48"/>
        <v>389.55858994749281</v>
      </c>
      <c r="Y67" s="34">
        <f t="shared" si="48"/>
        <v>129.85286331583092</v>
      </c>
      <c r="Z67" s="34"/>
      <c r="AA67" s="34">
        <f t="shared" si="55"/>
        <v>693491.71043937083</v>
      </c>
      <c r="AB67" s="34">
        <f t="shared" si="49"/>
        <v>162610.2125969099</v>
      </c>
      <c r="AC67" s="34">
        <f t="shared" si="49"/>
        <v>54203.404198969969</v>
      </c>
      <c r="AD67" s="34"/>
      <c r="AE67" s="34">
        <f t="shared" si="56"/>
        <v>41.481078327856807</v>
      </c>
      <c r="AF67" s="34">
        <f t="shared" si="50"/>
        <v>87.689155532922285</v>
      </c>
      <c r="AG67" s="34">
        <f t="shared" si="50"/>
        <v>29.229718510974095</v>
      </c>
      <c r="AH67" s="34">
        <f>AE67+AH66</f>
        <v>405.91134082931296</v>
      </c>
    </row>
    <row r="68" spans="9:34" x14ac:dyDescent="0.2">
      <c r="I68" s="33">
        <v>42208</v>
      </c>
      <c r="J68" s="34">
        <f t="shared" si="51"/>
        <v>-43.889974032648013</v>
      </c>
      <c r="K68" s="34">
        <f t="shared" si="45"/>
        <v>130.72125965954802</v>
      </c>
      <c r="L68" s="34">
        <f t="shared" si="45"/>
        <v>43.573753219849344</v>
      </c>
      <c r="M68" s="34"/>
      <c r="N68" s="34">
        <f t="shared" si="52"/>
        <v>557949.6402011863</v>
      </c>
      <c r="O68" s="34">
        <f t="shared" si="46"/>
        <v>127551.98832837661</v>
      </c>
      <c r="P68" s="34">
        <f t="shared" si="46"/>
        <v>42517.329442792201</v>
      </c>
      <c r="Q68" s="34"/>
      <c r="R68" s="34">
        <f t="shared" si="53"/>
        <v>30.047508812918213</v>
      </c>
      <c r="S68" s="34">
        <f t="shared" si="47"/>
        <v>59.600034450015684</v>
      </c>
      <c r="T68" s="34">
        <f t="shared" si="47"/>
        <v>19.866678150005228</v>
      </c>
      <c r="U68" s="35">
        <f>R68+U67</f>
        <v>386.53787889182291</v>
      </c>
      <c r="V68" s="34"/>
      <c r="W68" s="34">
        <f t="shared" si="54"/>
        <v>-325.18143495618102</v>
      </c>
      <c r="X68" s="34">
        <f t="shared" si="48"/>
        <v>210.50005672165489</v>
      </c>
      <c r="Y68" s="34">
        <f t="shared" si="48"/>
        <v>70.166685573884962</v>
      </c>
      <c r="Z68" s="34"/>
      <c r="AA68" s="34">
        <f t="shared" si="55"/>
        <v>706663.87394006224</v>
      </c>
      <c r="AB68" s="34">
        <f t="shared" si="49"/>
        <v>240085.48075669052</v>
      </c>
      <c r="AC68" s="34">
        <f t="shared" si="49"/>
        <v>80028.493585563512</v>
      </c>
      <c r="AD68" s="34"/>
      <c r="AE68" s="34">
        <f t="shared" si="56"/>
        <v>38.087469003356283</v>
      </c>
      <c r="AF68" s="34">
        <f t="shared" si="50"/>
        <v>59.158261352941651</v>
      </c>
      <c r="AG68" s="34">
        <f t="shared" si="50"/>
        <v>19.719420450980547</v>
      </c>
      <c r="AH68" s="34">
        <f>AE68+AH67</f>
        <v>443.99880983266922</v>
      </c>
    </row>
    <row r="69" spans="9:34" x14ac:dyDescent="0.2">
      <c r="I69" s="33">
        <v>42234</v>
      </c>
      <c r="J69" s="34">
        <f t="shared" si="51"/>
        <v>-35.245893896551195</v>
      </c>
      <c r="K69" s="34">
        <f t="shared" si="45"/>
        <v>169.61829424324335</v>
      </c>
      <c r="L69" s="34">
        <f t="shared" si="45"/>
        <v>56.539431414414452</v>
      </c>
      <c r="M69" s="34"/>
      <c r="N69" s="34">
        <f t="shared" si="52"/>
        <v>625803.87075898272</v>
      </c>
      <c r="O69" s="34">
        <f t="shared" si="46"/>
        <v>148369.28435659013</v>
      </c>
      <c r="P69" s="34">
        <f t="shared" si="46"/>
        <v>49456.428118863369</v>
      </c>
      <c r="Q69" s="34"/>
      <c r="R69" s="34">
        <f t="shared" si="53"/>
        <v>26.39936646297793</v>
      </c>
      <c r="S69" s="34">
        <f t="shared" si="47"/>
        <v>65.610232461458807</v>
      </c>
      <c r="T69" s="34">
        <f t="shared" si="47"/>
        <v>21.870077487152937</v>
      </c>
      <c r="U69" s="35">
        <f>R69+U68</f>
        <v>412.93724535480084</v>
      </c>
      <c r="V69" s="34"/>
      <c r="W69" s="34">
        <f t="shared" si="54"/>
        <v>-246.96941661165064</v>
      </c>
      <c r="X69" s="34">
        <f t="shared" si="48"/>
        <v>142.25971228901011</v>
      </c>
      <c r="Y69" s="34">
        <f t="shared" si="48"/>
        <v>47.419904096336694</v>
      </c>
      <c r="Z69" s="34"/>
      <c r="AA69" s="34">
        <f t="shared" si="55"/>
        <v>804272.45826335519</v>
      </c>
      <c r="AB69" s="34">
        <f t="shared" si="49"/>
        <v>320465.20878993662</v>
      </c>
      <c r="AC69" s="34">
        <f t="shared" si="49"/>
        <v>106821.7362633122</v>
      </c>
      <c r="AD69" s="34"/>
      <c r="AE69" s="34">
        <f t="shared" si="56"/>
        <v>41.598731710290991</v>
      </c>
      <c r="AF69" s="34">
        <f t="shared" si="50"/>
        <v>52.813779388500635</v>
      </c>
      <c r="AG69" s="34">
        <f t="shared" si="50"/>
        <v>17.604593129500213</v>
      </c>
      <c r="AH69" s="34">
        <f>AE69+AH68</f>
        <v>485.59754154296024</v>
      </c>
    </row>
    <row r="70" spans="9:34" x14ac:dyDescent="0.2">
      <c r="I70" s="33">
        <v>42269</v>
      </c>
      <c r="J70" s="34">
        <f t="shared" si="51"/>
        <v>25.603293764987963</v>
      </c>
      <c r="K70" s="34">
        <f t="shared" si="45"/>
        <v>215.21473967326597</v>
      </c>
      <c r="L70" s="34">
        <f t="shared" si="45"/>
        <v>71.738246557755318</v>
      </c>
      <c r="M70" s="34"/>
      <c r="N70" s="34">
        <f t="shared" si="52"/>
        <v>917549.32050238014</v>
      </c>
      <c r="O70" s="34">
        <f t="shared" si="46"/>
        <v>238406.76687308785</v>
      </c>
      <c r="P70" s="34">
        <f t="shared" si="46"/>
        <v>79468.922291029274</v>
      </c>
      <c r="Q70" s="34"/>
      <c r="R70" s="34">
        <f t="shared" si="53"/>
        <v>48.458390138428946</v>
      </c>
      <c r="S70" s="34">
        <f t="shared" si="47"/>
        <v>61.281929648152037</v>
      </c>
      <c r="T70" s="34">
        <f t="shared" si="47"/>
        <v>20.427309882717346</v>
      </c>
      <c r="U70" s="35">
        <f>R70+U69</f>
        <v>461.3956354932298</v>
      </c>
      <c r="V70" s="34"/>
      <c r="W70" s="34">
        <f>AVERAGE(W28,W29)*($I70-$I69)</f>
        <v>-403.49725592992365</v>
      </c>
      <c r="X70" s="34">
        <f t="shared" si="48"/>
        <v>214.46865911263126</v>
      </c>
      <c r="Y70" s="34">
        <f t="shared" si="48"/>
        <v>71.489553037543743</v>
      </c>
      <c r="Z70" s="34"/>
      <c r="AA70" s="34">
        <f>AVERAGE(AA28,AA29)*($I70-$I69)</f>
        <v>1150631.2018543764</v>
      </c>
      <c r="AB70" s="34">
        <f t="shared" si="49"/>
        <v>393530.54195922863</v>
      </c>
      <c r="AC70" s="34">
        <f t="shared" si="49"/>
        <v>131176.84731974287</v>
      </c>
      <c r="AD70" s="34"/>
      <c r="AE70" s="34">
        <f>AVERAGE(AE28,AE29)*($I70-$I69)</f>
        <v>50.387817045683803</v>
      </c>
      <c r="AF70" s="34">
        <f t="shared" si="50"/>
        <v>67.339809256212433</v>
      </c>
      <c r="AG70" s="34">
        <f t="shared" si="50"/>
        <v>22.446603085404142</v>
      </c>
      <c r="AH70" s="34">
        <f>AE70+AH69</f>
        <v>535.98535858864409</v>
      </c>
    </row>
    <row r="71" spans="9:34" x14ac:dyDescent="0.2">
      <c r="I71" s="33">
        <v>42295</v>
      </c>
      <c r="J71" s="34">
        <f t="shared" si="51"/>
        <v>4.6556791540106985</v>
      </c>
      <c r="K71" s="34">
        <f t="shared" si="45"/>
        <v>106.33977490090997</v>
      </c>
      <c r="L71" s="34">
        <f t="shared" si="45"/>
        <v>35.446591633636658</v>
      </c>
      <c r="M71" s="34"/>
      <c r="N71" s="34">
        <f t="shared" si="52"/>
        <v>565846.71009202255</v>
      </c>
      <c r="O71" s="34">
        <f t="shared" si="46"/>
        <v>145780.02279317731</v>
      </c>
      <c r="P71" s="34">
        <f t="shared" si="46"/>
        <v>48593.340931059101</v>
      </c>
      <c r="Q71" s="34"/>
      <c r="R71" s="34">
        <f t="shared" si="53"/>
        <v>36.590673641908076</v>
      </c>
      <c r="S71" s="34">
        <f t="shared" si="47"/>
        <v>22.963619573551419</v>
      </c>
      <c r="T71" s="34">
        <f t="shared" si="47"/>
        <v>7.6545398578504713</v>
      </c>
      <c r="U71" s="35">
        <f>R71+U70</f>
        <v>497.9863091351379</v>
      </c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9:34" x14ac:dyDescent="0.2">
      <c r="I72" s="33">
        <v>42327</v>
      </c>
      <c r="J72" s="34">
        <f t="shared" si="51"/>
        <v>-48.563785992724242</v>
      </c>
      <c r="K72" s="34">
        <f t="shared" si="45"/>
        <v>119.02924345115554</v>
      </c>
      <c r="L72" s="34">
        <f t="shared" si="45"/>
        <v>39.67641448371851</v>
      </c>
      <c r="M72" s="34"/>
      <c r="N72" s="34">
        <f t="shared" si="52"/>
        <v>520082.79199496779</v>
      </c>
      <c r="O72" s="34">
        <f t="shared" si="46"/>
        <v>152623.27408672255</v>
      </c>
      <c r="P72" s="34">
        <f t="shared" si="46"/>
        <v>50874.424695574184</v>
      </c>
      <c r="Q72" s="34"/>
      <c r="R72" s="34">
        <f t="shared" si="53"/>
        <v>33.54584253798884</v>
      </c>
      <c r="S72" s="34">
        <f t="shared" si="47"/>
        <v>31.794566925044691</v>
      </c>
      <c r="T72" s="34">
        <f t="shared" si="47"/>
        <v>10.598188975014898</v>
      </c>
      <c r="U72" s="35">
        <f>R72+U71</f>
        <v>531.53215167312669</v>
      </c>
      <c r="V72" s="34"/>
      <c r="W72" s="34">
        <f>AVERAGE(W29,W31)*($I72-$I70)</f>
        <v>-403.54118094759764</v>
      </c>
      <c r="X72" s="34">
        <f t="shared" ref="X72:Y72" si="57">AVERAGE(X29,X31)*($I72-$I70)</f>
        <v>283.52105486801332</v>
      </c>
      <c r="Y72" s="34">
        <f t="shared" si="57"/>
        <v>94.507018289337779</v>
      </c>
      <c r="Z72" s="34"/>
      <c r="AA72" s="34">
        <f>AVERAGE(AA29,AA31)*($I72-$I70)</f>
        <v>1239833.8577235907</v>
      </c>
      <c r="AB72" s="34">
        <f t="shared" ref="AB72:AC72" si="58">AVERAGE(AB29,AB31)*($I72-$I70)</f>
        <v>373570.68709395302</v>
      </c>
      <c r="AC72" s="34">
        <f t="shared" si="58"/>
        <v>124523.56236465101</v>
      </c>
      <c r="AD72" s="34"/>
      <c r="AE72" s="34">
        <f>AVERAGE(AE29,AE31)*($I72-$I70)</f>
        <v>108.43356175219427</v>
      </c>
      <c r="AF72" s="34">
        <f t="shared" ref="AF72:AG72" si="59">AVERAGE(AF29,AF31)*($I72-$I70)</f>
        <v>69.668918307221517</v>
      </c>
      <c r="AG72" s="34">
        <f t="shared" si="59"/>
        <v>23.222972769073838</v>
      </c>
      <c r="AH72" s="34">
        <f>AE72+AH70</f>
        <v>644.41892034083833</v>
      </c>
    </row>
    <row r="73" spans="9:34" x14ac:dyDescent="0.2">
      <c r="I73" s="33">
        <v>42354</v>
      </c>
      <c r="J73" s="34">
        <f t="shared" si="51"/>
        <v>-39.61693183883871</v>
      </c>
      <c r="K73" s="34">
        <f t="shared" si="45"/>
        <v>88.894527542747312</v>
      </c>
      <c r="L73" s="34">
        <f t="shared" si="45"/>
        <v>29.631509180915771</v>
      </c>
      <c r="M73" s="34"/>
      <c r="N73" s="34">
        <f t="shared" si="52"/>
        <v>312969.67232681421</v>
      </c>
      <c r="O73" s="34">
        <f t="shared" si="46"/>
        <v>107391.34085002035</v>
      </c>
      <c r="P73" s="34">
        <f t="shared" si="46"/>
        <v>35797.113616673443</v>
      </c>
      <c r="Q73" s="34"/>
      <c r="R73" s="34">
        <f t="shared" si="53"/>
        <v>17.312903279595435</v>
      </c>
      <c r="S73" s="34">
        <f t="shared" si="47"/>
        <v>25.216826533582246</v>
      </c>
      <c r="T73" s="34">
        <f t="shared" si="47"/>
        <v>8.4056088445274142</v>
      </c>
      <c r="U73" s="35">
        <f>R73+U72</f>
        <v>548.84505495272208</v>
      </c>
      <c r="V73" s="34"/>
      <c r="W73" s="34">
        <f>AVERAGE(W31,W32)*($I73-$I72)</f>
        <v>-151.95379114391815</v>
      </c>
      <c r="X73" s="34">
        <f t="shared" ref="X73:Y73" si="60">AVERAGE(X31,X32)*($I73-$I72)</f>
        <v>145.47307926501631</v>
      </c>
      <c r="Y73" s="34">
        <f t="shared" si="60"/>
        <v>48.491026421672103</v>
      </c>
      <c r="Z73" s="34"/>
      <c r="AA73" s="34">
        <f>AVERAGE(AA31,AA32)*($I73-$I72)</f>
        <v>390910.57058478321</v>
      </c>
      <c r="AB73" s="34">
        <f t="shared" ref="AB73:AC73" si="61">AVERAGE(AB31,AB32)*($I73-$I72)</f>
        <v>133136.34353108844</v>
      </c>
      <c r="AC73" s="34">
        <f t="shared" si="61"/>
        <v>44378.781177029472</v>
      </c>
      <c r="AD73" s="34"/>
      <c r="AE73" s="34">
        <f>AVERAGE(AE31,AE32)*($I73-$I72)</f>
        <v>42.630799039747956</v>
      </c>
      <c r="AF73" s="34">
        <f t="shared" ref="AF73:AG73" si="62">AVERAGE(AF31,AF32)*($I73-$I72)</f>
        <v>39.323301161055547</v>
      </c>
      <c r="AG73" s="34">
        <f t="shared" si="62"/>
        <v>13.107767053685183</v>
      </c>
      <c r="AH73" s="34">
        <f>AE73+AH72</f>
        <v>687.04971938058634</v>
      </c>
    </row>
    <row r="74" spans="9:34" x14ac:dyDescent="0.2">
      <c r="I74" s="33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9:34" x14ac:dyDescent="0.2">
      <c r="I75" s="33">
        <v>42419</v>
      </c>
      <c r="J75" s="34">
        <f>AVERAGE(J32,J34)*($I75-$I73)</f>
        <v>-193.70539442104894</v>
      </c>
      <c r="K75" s="34">
        <f t="shared" ref="K75" si="63">AVERAGE(K32,K34)*($I75-$I73)</f>
        <v>233.49295047662307</v>
      </c>
      <c r="L75" s="34">
        <f>AVERAGE(L32,L34)*($I75-$I73)</f>
        <v>77.830983492207679</v>
      </c>
      <c r="M75" s="34"/>
      <c r="N75" s="34">
        <f>AVERAGE(N32,N34)*($I75-$I73)</f>
        <v>513705.98265988863</v>
      </c>
      <c r="O75" s="34">
        <f t="shared" ref="O75" si="64">AVERAGE(O32,O34)*($I75-$I73)</f>
        <v>160925.33599186016</v>
      </c>
      <c r="P75" s="34">
        <f>AVERAGE(P32,P34)*($I75-$I73)</f>
        <v>53641.778663953388</v>
      </c>
      <c r="Q75" s="34"/>
      <c r="R75" s="34">
        <f>AVERAGE(R32,R34)*($I75-$I73)</f>
        <v>21.65777415097855</v>
      </c>
      <c r="S75" s="34">
        <f t="shared" ref="S75" si="65">AVERAGE(S32,S34)*($I75-$I73)</f>
        <v>87.261338571648125</v>
      </c>
      <c r="T75" s="34">
        <f>AVERAGE(T32,T34)*($I75-$I73)</f>
        <v>30.162559538279265</v>
      </c>
      <c r="U75" s="35">
        <f>R75+U73</f>
        <v>570.50282910370061</v>
      </c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9:34" x14ac:dyDescent="0.2">
      <c r="I76" s="33">
        <v>42446</v>
      </c>
      <c r="J76" s="34">
        <f>AVERAGE(J34,J35)*($I76-$I75)</f>
        <v>-49.555781672833866</v>
      </c>
      <c r="K76" s="34">
        <f t="shared" ref="K76:L84" si="66">AVERAGE(K34,K35)*($I76-$I75)</f>
        <v>119.04672840378537</v>
      </c>
      <c r="L76" s="34">
        <f t="shared" si="66"/>
        <v>39.682242801261793</v>
      </c>
      <c r="M76" s="34"/>
      <c r="N76" s="34">
        <f>AVERAGE(N34,N35)*($I76-$I75)</f>
        <v>211333.03879306503</v>
      </c>
      <c r="O76" s="34">
        <f t="shared" ref="O76:P84" si="67">AVERAGE(O34,O35)*($I76-$I75)</f>
        <v>48763.266434966485</v>
      </c>
      <c r="P76" s="34">
        <f t="shared" si="67"/>
        <v>16254.42214498883</v>
      </c>
      <c r="Q76" s="34"/>
      <c r="R76" s="34">
        <f>AVERAGE(R34,R35)*($I76-$I75)</f>
        <v>32.257373913725893</v>
      </c>
      <c r="S76" s="34">
        <f t="shared" ref="S76:T84" si="68">AVERAGE(S34,S35)*($I76-$I75)</f>
        <v>45.870240889493694</v>
      </c>
      <c r="T76" s="34">
        <f t="shared" si="68"/>
        <v>15.736804302478006</v>
      </c>
      <c r="U76" s="35">
        <f>R76+U75</f>
        <v>602.76020301742653</v>
      </c>
      <c r="V76" s="34"/>
      <c r="W76" s="34">
        <f>AVERAGE(W32,W35)*($I76-$I73)</f>
        <v>-651.43368502211672</v>
      </c>
      <c r="X76" s="34">
        <f t="shared" ref="X76:Y76" si="69">AVERAGE(X32,X35)*($I76-$I73)</f>
        <v>639.68814854736274</v>
      </c>
      <c r="Y76" s="34">
        <f t="shared" si="69"/>
        <v>213.22938284912092</v>
      </c>
      <c r="Z76" s="34"/>
      <c r="AA76" s="34">
        <f>AVERAGE(AA32,AA35)*($I76-$I73)</f>
        <v>1071985.5024624527</v>
      </c>
      <c r="AB76" s="34">
        <f t="shared" ref="AB76:AC76" si="70">AVERAGE(AB32,AB35)*($I76-$I73)</f>
        <v>577565.09312960273</v>
      </c>
      <c r="AC76" s="34">
        <f t="shared" si="70"/>
        <v>192521.69770986756</v>
      </c>
      <c r="AD76" s="34"/>
      <c r="AE76" s="34">
        <f>AVERAGE(AE32,AE35)*($I76-$I73)</f>
        <v>87.288953689912958</v>
      </c>
      <c r="AF76" s="34">
        <f t="shared" ref="AF76:AG76" si="71">AVERAGE(AF32,AF35)*($I76-$I73)</f>
        <v>135.41635962686516</v>
      </c>
      <c r="AG76" s="34">
        <f t="shared" si="71"/>
        <v>45.138786542288393</v>
      </c>
      <c r="AH76" s="34">
        <f>AE76+AH73</f>
        <v>774.33867307049934</v>
      </c>
    </row>
    <row r="77" spans="9:34" x14ac:dyDescent="0.2">
      <c r="I77" s="33">
        <v>42485</v>
      </c>
      <c r="J77" s="34">
        <f t="shared" ref="J77:J83" si="72">AVERAGE(J35,J36)*($I77-$I76)</f>
        <v>59.151092198624866</v>
      </c>
      <c r="K77" s="34">
        <f t="shared" si="66"/>
        <v>217.06516613560316</v>
      </c>
      <c r="L77" s="34">
        <f t="shared" si="66"/>
        <v>72.355055378534388</v>
      </c>
      <c r="M77" s="34"/>
      <c r="N77" s="34">
        <f t="shared" ref="N77:N83" si="73">AVERAGE(N35,N36)*($I77-$I76)</f>
        <v>411585.34854496759</v>
      </c>
      <c r="O77" s="34">
        <f t="shared" si="67"/>
        <v>89466.815371902907</v>
      </c>
      <c r="P77" s="34">
        <f t="shared" si="67"/>
        <v>29822.271790634306</v>
      </c>
      <c r="Q77" s="34"/>
      <c r="R77" s="34">
        <f t="shared" ref="R77:R83" si="74">AVERAGE(R35,R36)*($I77-$I76)</f>
        <v>66.153931638078831</v>
      </c>
      <c r="S77" s="34">
        <f t="shared" si="68"/>
        <v>63.679432831897444</v>
      </c>
      <c r="T77" s="34">
        <f t="shared" si="68"/>
        <v>21.226477610632479</v>
      </c>
      <c r="U77" s="35">
        <f>R77+U76</f>
        <v>668.91413465550534</v>
      </c>
      <c r="V77" s="34"/>
      <c r="W77" s="34">
        <f t="shared" ref="W77:Y84" si="75">AVERAGE(W35,W36)*($I77-$I76)</f>
        <v>-332.57997180801476</v>
      </c>
      <c r="X77" s="34">
        <f t="shared" si="75"/>
        <v>314.02435027211254</v>
      </c>
      <c r="Y77" s="34">
        <f t="shared" si="75"/>
        <v>104.6747834240375</v>
      </c>
      <c r="Z77" s="34"/>
      <c r="AA77" s="34">
        <f t="shared" ref="AA77:AC84" si="76">AVERAGE(AA35,AA36)*($I77-$I76)</f>
        <v>385687.73779724544</v>
      </c>
      <c r="AB77" s="34">
        <f t="shared" si="76"/>
        <v>256910.45893128144</v>
      </c>
      <c r="AC77" s="34">
        <f t="shared" si="76"/>
        <v>85636.819643760464</v>
      </c>
      <c r="AD77" s="34"/>
      <c r="AE77" s="34">
        <f t="shared" ref="AE77:AG84" si="77">AVERAGE(AE35,AE36)*($I77-$I76)</f>
        <v>44.004835372359203</v>
      </c>
      <c r="AF77" s="34">
        <f t="shared" si="77"/>
        <v>39.850686392899703</v>
      </c>
      <c r="AG77" s="34">
        <f t="shared" si="77"/>
        <v>13.283562130966569</v>
      </c>
      <c r="AH77" s="34">
        <f>AE77+AH76</f>
        <v>818.34350844285859</v>
      </c>
    </row>
    <row r="78" spans="9:34" x14ac:dyDescent="0.2">
      <c r="I78" s="33">
        <v>42515</v>
      </c>
      <c r="J78" s="34">
        <f t="shared" si="72"/>
        <v>30.691462292343235</v>
      </c>
      <c r="K78" s="34">
        <f t="shared" si="66"/>
        <v>188.50245286293222</v>
      </c>
      <c r="L78" s="34">
        <f t="shared" si="66"/>
        <v>62.834150954310751</v>
      </c>
      <c r="M78" s="34"/>
      <c r="N78" s="34">
        <f t="shared" si="73"/>
        <v>491793.43204392266</v>
      </c>
      <c r="O78" s="34">
        <f t="shared" si="67"/>
        <v>107394.76397684004</v>
      </c>
      <c r="P78" s="34">
        <f t="shared" si="67"/>
        <v>35798.25465894668</v>
      </c>
      <c r="Q78" s="34"/>
      <c r="R78" s="34">
        <f t="shared" si="74"/>
        <v>57.820054023763021</v>
      </c>
      <c r="S78" s="34">
        <f t="shared" si="68"/>
        <v>46.899011220021031</v>
      </c>
      <c r="T78" s="34">
        <f t="shared" si="68"/>
        <v>15.633003740007007</v>
      </c>
      <c r="U78" s="35">
        <f>R78+U77</f>
        <v>726.7341886792683</v>
      </c>
      <c r="V78" s="34"/>
      <c r="W78" s="34">
        <f t="shared" si="75"/>
        <v>-383.3024070735861</v>
      </c>
      <c r="X78" s="34">
        <f t="shared" si="75"/>
        <v>263.30800175800351</v>
      </c>
      <c r="Y78" s="34">
        <f t="shared" si="75"/>
        <v>87.769333919334514</v>
      </c>
      <c r="Z78" s="34"/>
      <c r="AA78" s="34">
        <f t="shared" si="76"/>
        <v>542973.14458218147</v>
      </c>
      <c r="AB78" s="34">
        <f t="shared" si="76"/>
        <v>167382.88866403804</v>
      </c>
      <c r="AC78" s="34">
        <f t="shared" si="76"/>
        <v>55794.29622134602</v>
      </c>
      <c r="AD78" s="34"/>
      <c r="AE78" s="34">
        <f t="shared" si="77"/>
        <v>64.272243971733943</v>
      </c>
      <c r="AF78" s="34">
        <f t="shared" si="77"/>
        <v>54.40157689702604</v>
      </c>
      <c r="AG78" s="34">
        <f t="shared" si="77"/>
        <v>18.133858965675344</v>
      </c>
      <c r="AH78" s="34">
        <f>AE78+AH77</f>
        <v>882.61575241459252</v>
      </c>
    </row>
    <row r="79" spans="9:34" x14ac:dyDescent="0.2">
      <c r="I79" s="33">
        <v>42545</v>
      </c>
      <c r="J79" s="34">
        <f t="shared" si="72"/>
        <v>-33.170047587560838</v>
      </c>
      <c r="K79" s="34">
        <f t="shared" si="66"/>
        <v>184.19517883425226</v>
      </c>
      <c r="L79" s="34">
        <f t="shared" si="66"/>
        <v>61.398392944750753</v>
      </c>
      <c r="M79" s="34"/>
      <c r="N79" s="34">
        <f t="shared" si="73"/>
        <v>749632.46840474149</v>
      </c>
      <c r="O79" s="34">
        <f t="shared" si="67"/>
        <v>137496.73542480078</v>
      </c>
      <c r="P79" s="34">
        <f t="shared" si="67"/>
        <v>45832.245141600266</v>
      </c>
      <c r="Q79" s="34"/>
      <c r="R79" s="34">
        <f t="shared" si="74"/>
        <v>69.783734870181732</v>
      </c>
      <c r="S79" s="34">
        <f t="shared" si="68"/>
        <v>56.349052899127578</v>
      </c>
      <c r="T79" s="34">
        <f t="shared" si="68"/>
        <v>18.783017633042526</v>
      </c>
      <c r="U79" s="35">
        <f>R79+U78</f>
        <v>796.51792354945007</v>
      </c>
      <c r="V79" s="34"/>
      <c r="W79" s="34">
        <f t="shared" si="75"/>
        <v>-444.63192671285799</v>
      </c>
      <c r="X79" s="34">
        <f t="shared" si="75"/>
        <v>240.74661784409096</v>
      </c>
      <c r="Y79" s="34">
        <f t="shared" si="75"/>
        <v>80.248872614696992</v>
      </c>
      <c r="Z79" s="34"/>
      <c r="AA79" s="34">
        <f t="shared" si="76"/>
        <v>893710.3001282434</v>
      </c>
      <c r="AB79" s="34">
        <f t="shared" si="76"/>
        <v>256097.86101693139</v>
      </c>
      <c r="AC79" s="34">
        <f t="shared" si="76"/>
        <v>85365.953672310468</v>
      </c>
      <c r="AD79" s="34"/>
      <c r="AE79" s="34">
        <f t="shared" si="77"/>
        <v>70.42342676731603</v>
      </c>
      <c r="AF79" s="34">
        <f t="shared" si="77"/>
        <v>67.7471364494738</v>
      </c>
      <c r="AG79" s="34">
        <f t="shared" si="77"/>
        <v>22.582378816491271</v>
      </c>
      <c r="AH79" s="34">
        <f>AE79+AH78</f>
        <v>953.03917918190859</v>
      </c>
    </row>
    <row r="80" spans="9:34" x14ac:dyDescent="0.2">
      <c r="I80" s="33">
        <v>42573</v>
      </c>
      <c r="J80" s="34">
        <f t="shared" si="72"/>
        <v>-10.195333575711507</v>
      </c>
      <c r="K80" s="34">
        <f t="shared" si="66"/>
        <v>153.75993285189435</v>
      </c>
      <c r="L80" s="34">
        <f t="shared" si="66"/>
        <v>51.253310950631452</v>
      </c>
      <c r="M80" s="34"/>
      <c r="N80" s="34">
        <f t="shared" si="73"/>
        <v>928361.64660451061</v>
      </c>
      <c r="O80" s="34">
        <f t="shared" si="67"/>
        <v>149118.79194580691</v>
      </c>
      <c r="P80" s="34">
        <f t="shared" si="67"/>
        <v>49706.263981935634</v>
      </c>
      <c r="Q80" s="34"/>
      <c r="R80" s="34">
        <f t="shared" si="74"/>
        <v>68.499497469994878</v>
      </c>
      <c r="S80" s="34">
        <f t="shared" si="68"/>
        <v>54.575640024373612</v>
      </c>
      <c r="T80" s="34">
        <f t="shared" si="68"/>
        <v>18.191880008124539</v>
      </c>
      <c r="U80" s="35">
        <f>R80+U79</f>
        <v>865.01742101944501</v>
      </c>
      <c r="V80" s="34"/>
      <c r="W80" s="34">
        <f t="shared" si="75"/>
        <v>-338.21950938430814</v>
      </c>
      <c r="X80" s="34">
        <f t="shared" si="75"/>
        <v>231.44398634730544</v>
      </c>
      <c r="Y80" s="34">
        <f t="shared" si="75"/>
        <v>77.147995449101813</v>
      </c>
      <c r="Z80" s="34"/>
      <c r="AA80" s="34">
        <f t="shared" si="76"/>
        <v>1165248.6459060963</v>
      </c>
      <c r="AB80" s="34">
        <f t="shared" si="76"/>
        <v>378821.84834530915</v>
      </c>
      <c r="AC80" s="34">
        <f t="shared" si="76"/>
        <v>126273.94944843641</v>
      </c>
      <c r="AD80" s="34"/>
      <c r="AE80" s="34">
        <f t="shared" si="77"/>
        <v>87.876380008432349</v>
      </c>
      <c r="AF80" s="34">
        <f t="shared" si="77"/>
        <v>49.023759741778427</v>
      </c>
      <c r="AG80" s="34">
        <f t="shared" si="77"/>
        <v>16.341253247259477</v>
      </c>
      <c r="AH80" s="34">
        <f>AE80+AH79</f>
        <v>1040.9155591903409</v>
      </c>
    </row>
    <row r="81" spans="6:34" x14ac:dyDescent="0.2">
      <c r="I81" s="33">
        <v>42602</v>
      </c>
      <c r="J81" s="34">
        <f t="shared" si="72"/>
        <v>-39.512333227887261</v>
      </c>
      <c r="K81" s="34">
        <f t="shared" si="66"/>
        <v>170.48760692254513</v>
      </c>
      <c r="L81" s="34">
        <f t="shared" si="66"/>
        <v>56.829202307515047</v>
      </c>
      <c r="M81" s="34"/>
      <c r="N81" s="34">
        <f t="shared" si="73"/>
        <v>1028887.3347846228</v>
      </c>
      <c r="O81" s="34">
        <f t="shared" si="67"/>
        <v>205108.64987098472</v>
      </c>
      <c r="P81" s="34">
        <f t="shared" si="67"/>
        <v>68369.549956994902</v>
      </c>
      <c r="Q81" s="34"/>
      <c r="R81" s="34">
        <f t="shared" si="74"/>
        <v>68.956088443158819</v>
      </c>
      <c r="S81" s="34">
        <f t="shared" si="68"/>
        <v>40.771678163891792</v>
      </c>
      <c r="T81" s="34">
        <f t="shared" si="68"/>
        <v>13.59055938796393</v>
      </c>
      <c r="U81" s="35">
        <f>R81+U80</f>
        <v>933.97350946260383</v>
      </c>
      <c r="V81" s="34"/>
      <c r="W81" s="34">
        <f t="shared" si="75"/>
        <v>-270.81073105779035</v>
      </c>
      <c r="X81" s="34">
        <f t="shared" si="75"/>
        <v>271.59551718618928</v>
      </c>
      <c r="Y81" s="34">
        <f t="shared" si="75"/>
        <v>90.531839062063085</v>
      </c>
      <c r="Z81" s="34"/>
      <c r="AA81" s="34">
        <f t="shared" si="76"/>
        <v>1296656.7101033044</v>
      </c>
      <c r="AB81" s="34">
        <f t="shared" si="76"/>
        <v>411582.38983824395</v>
      </c>
      <c r="AC81" s="34">
        <f t="shared" si="76"/>
        <v>137194.12994608132</v>
      </c>
      <c r="AD81" s="34"/>
      <c r="AE81" s="34">
        <f t="shared" si="77"/>
        <v>108.75914100042371</v>
      </c>
      <c r="AF81" s="34">
        <f t="shared" si="77"/>
        <v>42.753545920661047</v>
      </c>
      <c r="AG81" s="34">
        <f t="shared" si="77"/>
        <v>14.251181973553681</v>
      </c>
      <c r="AH81" s="34">
        <f>AE81+AH80</f>
        <v>1149.6747001907647</v>
      </c>
    </row>
    <row r="82" spans="6:34" x14ac:dyDescent="0.2">
      <c r="I82" s="33">
        <v>42638</v>
      </c>
      <c r="J82" s="34">
        <f t="shared" si="72"/>
        <v>29.456524193902588</v>
      </c>
      <c r="K82" s="34">
        <f t="shared" si="66"/>
        <v>181.3537342880872</v>
      </c>
      <c r="L82" s="34">
        <f t="shared" si="66"/>
        <v>60.451244762695737</v>
      </c>
      <c r="M82" s="34"/>
      <c r="N82" s="34">
        <f t="shared" si="73"/>
        <v>1179121.3748276921</v>
      </c>
      <c r="O82" s="34">
        <f t="shared" si="67"/>
        <v>258546.49799355079</v>
      </c>
      <c r="P82" s="34">
        <f t="shared" si="67"/>
        <v>86182.165997850258</v>
      </c>
      <c r="Q82" s="34"/>
      <c r="R82" s="34">
        <f t="shared" si="74"/>
        <v>124.93588106039748</v>
      </c>
      <c r="S82" s="34">
        <f t="shared" si="68"/>
        <v>40.950682734514096</v>
      </c>
      <c r="T82" s="34">
        <f t="shared" si="68"/>
        <v>13.650227578171364</v>
      </c>
      <c r="U82" s="35">
        <f>R82+U81</f>
        <v>1058.9093905230013</v>
      </c>
      <c r="V82" s="34"/>
      <c r="W82" s="34">
        <f t="shared" si="75"/>
        <v>-281.49427927251634</v>
      </c>
      <c r="X82" s="34">
        <f t="shared" si="75"/>
        <v>327.22339244389963</v>
      </c>
      <c r="Y82" s="34">
        <f t="shared" si="75"/>
        <v>109.07446414796652</v>
      </c>
      <c r="Z82" s="34"/>
      <c r="AA82" s="34">
        <f t="shared" si="76"/>
        <v>1283960.0534441944</v>
      </c>
      <c r="AB82" s="34">
        <f t="shared" si="76"/>
        <v>379804.68555433128</v>
      </c>
      <c r="AC82" s="34">
        <f t="shared" si="76"/>
        <v>126601.56185144375</v>
      </c>
      <c r="AD82" s="34"/>
      <c r="AE82" s="34">
        <f t="shared" si="77"/>
        <v>124.43809142844869</v>
      </c>
      <c r="AF82" s="34">
        <f t="shared" si="77"/>
        <v>56.575124083985635</v>
      </c>
      <c r="AG82" s="34">
        <f t="shared" si="77"/>
        <v>18.85837469466188</v>
      </c>
      <c r="AH82" s="34">
        <f>AE82+AH81</f>
        <v>1274.1127916192133</v>
      </c>
    </row>
    <row r="83" spans="6:34" x14ac:dyDescent="0.2">
      <c r="I83" s="33">
        <v>42671</v>
      </c>
      <c r="J83" s="34">
        <f t="shared" si="72"/>
        <v>164.75269327167311</v>
      </c>
      <c r="K83" s="34">
        <f t="shared" si="66"/>
        <v>119.94163916132246</v>
      </c>
      <c r="L83" s="34">
        <f t="shared" si="66"/>
        <v>39.980546387107488</v>
      </c>
      <c r="M83" s="34"/>
      <c r="N83" s="34">
        <f t="shared" si="73"/>
        <v>1070653.4528537211</v>
      </c>
      <c r="O83" s="34">
        <f t="shared" si="67"/>
        <v>209946.11212919196</v>
      </c>
      <c r="P83" s="34">
        <f t="shared" si="67"/>
        <v>69982.037376397318</v>
      </c>
      <c r="Q83" s="34"/>
      <c r="R83" s="34">
        <f t="shared" si="74"/>
        <v>159.08617851884676</v>
      </c>
      <c r="S83" s="34">
        <f t="shared" si="68"/>
        <v>40.494698848329151</v>
      </c>
      <c r="T83" s="34">
        <f t="shared" si="68"/>
        <v>13.49823294944305</v>
      </c>
      <c r="U83" s="35">
        <f>R83+U82</f>
        <v>1217.9955690418481</v>
      </c>
      <c r="V83" s="34"/>
      <c r="W83" s="34">
        <f t="shared" si="75"/>
        <v>-292.42364806785122</v>
      </c>
      <c r="X83" s="34">
        <f t="shared" si="75"/>
        <v>219.53743202245983</v>
      </c>
      <c r="Y83" s="34">
        <f t="shared" si="75"/>
        <v>73.179144007486599</v>
      </c>
      <c r="Z83" s="34"/>
      <c r="AA83" s="34">
        <f t="shared" si="76"/>
        <v>775436.93387013231</v>
      </c>
      <c r="AB83" s="34">
        <f t="shared" si="76"/>
        <v>249260.49370344722</v>
      </c>
      <c r="AC83" s="34">
        <f t="shared" si="76"/>
        <v>83086.831234482408</v>
      </c>
      <c r="AD83" s="34"/>
      <c r="AE83" s="34">
        <f t="shared" si="77"/>
        <v>98.983595313536682</v>
      </c>
      <c r="AF83" s="34">
        <f t="shared" si="77"/>
        <v>56.740692857425458</v>
      </c>
      <c r="AG83" s="34">
        <f t="shared" si="77"/>
        <v>18.913564285808487</v>
      </c>
      <c r="AH83" s="34">
        <f>AE83+AH82</f>
        <v>1373.09638693275</v>
      </c>
    </row>
    <row r="84" spans="6:34" x14ac:dyDescent="0.2">
      <c r="I84" s="33">
        <v>42696</v>
      </c>
      <c r="J84" s="34">
        <f>AVERAGE(J42,J43)*($I84-$I83)</f>
        <v>-7.0732673058832907</v>
      </c>
      <c r="K84" s="34">
        <f t="shared" si="66"/>
        <v>72.596467927178011</v>
      </c>
      <c r="L84" s="34">
        <f t="shared" si="66"/>
        <v>24.19882264239267</v>
      </c>
      <c r="M84" s="34"/>
      <c r="N84" s="34">
        <f>AVERAGE(N42,N43)*($I84-$I83)</f>
        <v>165257.37702485139</v>
      </c>
      <c r="O84" s="34">
        <f t="shared" si="67"/>
        <v>44204.351812656387</v>
      </c>
      <c r="P84" s="34">
        <f t="shared" si="67"/>
        <v>14734.783937552129</v>
      </c>
      <c r="Q84" s="34"/>
      <c r="R84" s="34">
        <f>AVERAGE(R42,R43)*($I84-$I83)</f>
        <v>33.270347392268192</v>
      </c>
      <c r="S84" s="34">
        <f t="shared" si="68"/>
        <v>42.650697542982492</v>
      </c>
      <c r="T84" s="34">
        <f t="shared" si="68"/>
        <v>14.216899180994163</v>
      </c>
      <c r="U84" s="35">
        <f>R84+U83</f>
        <v>1251.2659164341162</v>
      </c>
      <c r="V84" s="34"/>
      <c r="W84" s="34">
        <f>AVERAGE(W42,W43)*($I84-$I83)</f>
        <v>-218.10576988638383</v>
      </c>
      <c r="X84" s="34">
        <f t="shared" si="75"/>
        <v>108.54622282454376</v>
      </c>
      <c r="Y84" s="34">
        <f t="shared" si="75"/>
        <v>36.18207427484792</v>
      </c>
      <c r="Z84" s="34"/>
      <c r="AA84" s="34">
        <f>AVERAGE(AA42,AA43)*($I84-$I83)</f>
        <v>249260.30253575044</v>
      </c>
      <c r="AB84" s="34">
        <f t="shared" si="76"/>
        <v>105206.76476068342</v>
      </c>
      <c r="AC84" s="34">
        <f t="shared" si="76"/>
        <v>35068.921586894474</v>
      </c>
      <c r="AD84" s="34"/>
      <c r="AE84" s="34">
        <f>AVERAGE(AE42,AE43)*($I84-$I83)</f>
        <v>30.682724701055403</v>
      </c>
      <c r="AF84" s="34">
        <f t="shared" si="77"/>
        <v>38.890768764283081</v>
      </c>
      <c r="AG84" s="34">
        <f t="shared" si="77"/>
        <v>12.96358958809436</v>
      </c>
      <c r="AH84" s="34">
        <f>AE84+AH83</f>
        <v>1403.7791116338053</v>
      </c>
    </row>
    <row r="86" spans="6:34" x14ac:dyDescent="0.2">
      <c r="F86" s="29" t="s">
        <v>22</v>
      </c>
      <c r="G86" s="29"/>
      <c r="H86" s="30"/>
      <c r="I86" s="31">
        <f>I84-I46</f>
        <v>1154</v>
      </c>
      <c r="R86" s="31" t="s">
        <v>23</v>
      </c>
      <c r="S86" s="31"/>
      <c r="T86" s="31"/>
      <c r="U86" s="39">
        <f>U84</f>
        <v>1251.2659164341162</v>
      </c>
      <c r="AH86" s="40">
        <f>AH84</f>
        <v>1403.7791116338053</v>
      </c>
    </row>
    <row r="87" spans="6:34" x14ac:dyDescent="0.2">
      <c r="F87" s="29" t="s">
        <v>24</v>
      </c>
      <c r="G87" s="29"/>
      <c r="H87" s="30"/>
      <c r="I87" s="31">
        <f>365*3</f>
        <v>1095</v>
      </c>
      <c r="R87" s="31" t="s">
        <v>25</v>
      </c>
      <c r="S87" s="31"/>
      <c r="T87" s="31"/>
      <c r="U87" s="41">
        <f>U86*I87/I86</f>
        <v>1187.2930489561154</v>
      </c>
      <c r="AH87" s="40">
        <f>AH86*I87/I86</f>
        <v>1332.0087757703786</v>
      </c>
    </row>
    <row r="88" spans="6:34" x14ac:dyDescent="0.2">
      <c r="R88" s="31" t="s">
        <v>20</v>
      </c>
      <c r="S88" s="31"/>
      <c r="T88" s="31"/>
      <c r="U88" s="41">
        <f>U87/3</f>
        <v>395.76434965203845</v>
      </c>
      <c r="AH88" s="40">
        <f>AH87/3</f>
        <v>444.00292525679288</v>
      </c>
    </row>
    <row r="89" spans="6:34" x14ac:dyDescent="0.2">
      <c r="U89" s="35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Griffin chamber fluxes</vt:lpstr>
    </vt:vector>
  </TitlesOfParts>
  <Company>Forestry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Yamulki, Sirwan</dc:creator>
  <cp:lastModifiedBy>Yamulki, Sirwan</cp:lastModifiedBy>
  <dcterms:created xsi:type="dcterms:W3CDTF">2017-06-09T14:36:39Z</dcterms:created>
  <dcterms:modified xsi:type="dcterms:W3CDTF">2017-06-09T14:43:07Z</dcterms:modified>
</cp:coreProperties>
</file>