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HKG Results\"/>
    </mc:Choice>
  </mc:AlternateContent>
  <bookViews>
    <workbookView xWindow="0" yWindow="0" windowWidth="17040" windowHeight="7530" activeTab="3"/>
  </bookViews>
  <sheets>
    <sheet name="Batch 1" sheetId="1" r:id="rId1"/>
    <sheet name="Batch 2" sheetId="2" r:id="rId2"/>
    <sheet name="Batch 3" sheetId="3" r:id="rId3"/>
    <sheet name="Set 6 +Set III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4" l="1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4" i="4"/>
  <c r="H18" i="3" l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4" i="3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4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</calcChain>
</file>

<file path=xl/sharedStrings.xml><?xml version="1.0" encoding="utf-8"?>
<sst xmlns="http://schemas.openxmlformats.org/spreadsheetml/2006/main" count="302" uniqueCount="274">
  <si>
    <t>Customer Sample ID</t>
  </si>
  <si>
    <t>Sample ID</t>
  </si>
  <si>
    <t>blank 1 NH4-N - well A1</t>
  </si>
  <si>
    <t>S-242215</t>
  </si>
  <si>
    <t>blank 2 NH4-N - well A2</t>
  </si>
  <si>
    <t>S-242216</t>
  </si>
  <si>
    <t>blank 1 NO3-N - well B6</t>
  </si>
  <si>
    <t>S-242217</t>
  </si>
  <si>
    <t>blank 2 NO3-N - well B7</t>
  </si>
  <si>
    <t>S-242218</t>
  </si>
  <si>
    <t>C30D3 NH4-N - well B3</t>
  </si>
  <si>
    <t>S-242219</t>
  </si>
  <si>
    <t>C13TF NH4-N - well B4</t>
  </si>
  <si>
    <t>S-242220</t>
  </si>
  <si>
    <t>C13SF NH4-N - well B5</t>
  </si>
  <si>
    <t>S-242221</t>
  </si>
  <si>
    <t>C30D3 NO3-N - well C8</t>
  </si>
  <si>
    <t>S-242222</t>
  </si>
  <si>
    <t>C13TF NO3-N - well C9</t>
  </si>
  <si>
    <t>S-242223</t>
  </si>
  <si>
    <t>C13SF NO3-N - well C10</t>
  </si>
  <si>
    <t>S-242224</t>
  </si>
  <si>
    <t>T13T1 NH4-N - well A3</t>
  </si>
  <si>
    <t>S-242225</t>
  </si>
  <si>
    <t>T13T2 NH4-N - well A4</t>
  </si>
  <si>
    <t>S-242226</t>
  </si>
  <si>
    <t>T13T3 NH4-N - well A5</t>
  </si>
  <si>
    <t>S-242227</t>
  </si>
  <si>
    <t>T13S1 NH4-N - well A6</t>
  </si>
  <si>
    <t>S-242228</t>
  </si>
  <si>
    <t>T13S2 NH4-N - well A7</t>
  </si>
  <si>
    <t>S-242229</t>
  </si>
  <si>
    <t>T13S3 NH4-N - well A8</t>
  </si>
  <si>
    <t>S-242230</t>
  </si>
  <si>
    <t>T13T1 NH4-N - well A9</t>
  </si>
  <si>
    <t>S-242231</t>
  </si>
  <si>
    <t>T13T2 NH4-N - well A10</t>
  </si>
  <si>
    <t>S-242232</t>
  </si>
  <si>
    <t>T13T3 NH4-N - well A11</t>
  </si>
  <si>
    <t>S-242233</t>
  </si>
  <si>
    <t>T13S1 NH4-N - well A12</t>
  </si>
  <si>
    <t>S-242234</t>
  </si>
  <si>
    <t>T13S2 NH4-N - well B1</t>
  </si>
  <si>
    <t>S-242235</t>
  </si>
  <si>
    <t>T13S3 NH4-N - well B2</t>
  </si>
  <si>
    <t>S-242236</t>
  </si>
  <si>
    <t>T13T1 NO3-N - well B8</t>
  </si>
  <si>
    <t>S-242237</t>
  </si>
  <si>
    <t>T13T2 NO3-N - well B9</t>
  </si>
  <si>
    <t>S-242238</t>
  </si>
  <si>
    <t>T13T3 NO3-N - well B10</t>
  </si>
  <si>
    <t>S-242239</t>
  </si>
  <si>
    <t>T13S1 NO3-N - well B11</t>
  </si>
  <si>
    <t>S-242240</t>
  </si>
  <si>
    <t>T13S2 NO3-N - well B12</t>
  </si>
  <si>
    <t>S-242241</t>
  </si>
  <si>
    <t>T13S3 NO3-N - well C1</t>
  </si>
  <si>
    <t>S-242242</t>
  </si>
  <si>
    <t>T13T1 NO3-N - well C2</t>
  </si>
  <si>
    <t>S-242243</t>
  </si>
  <si>
    <t>T13T2 NO3-N - well C3</t>
  </si>
  <si>
    <t>S-242244</t>
  </si>
  <si>
    <t>T13T3 NO3-N - well C4</t>
  </si>
  <si>
    <t>S-242245</t>
  </si>
  <si>
    <t>T13S1 NO3-N - well C5</t>
  </si>
  <si>
    <t>S-242246</t>
  </si>
  <si>
    <t>T13S2 NO3-N - well C6</t>
  </si>
  <si>
    <t>S-242247</t>
  </si>
  <si>
    <t>T13S3 NO3-N - well C7</t>
  </si>
  <si>
    <t>S-242248</t>
  </si>
  <si>
    <t>total filter weight (mg)</t>
  </si>
  <si>
    <t>Weight analysed (mg)</t>
  </si>
  <si>
    <t>ug N in analysed filter</t>
  </si>
  <si>
    <t>ug N in total filter *</t>
  </si>
  <si>
    <t>*assuming nitrogen is evenly spread throughout the filter paper</t>
  </si>
  <si>
    <t>NB samples were analysed twice - initially a small portion was analysed to see the amount of N on each filter and again as a more accurate value</t>
  </si>
  <si>
    <t>not enough sample to reanalyse to get a larger peak height</t>
  </si>
  <si>
    <t>Peaks analysed were below accredited limits</t>
  </si>
  <si>
    <t>Unaccredited filter results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</si>
  <si>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 15N (</t>
    </r>
    <r>
      <rPr>
        <b/>
        <sz val="11"/>
        <color theme="1"/>
        <rFont val="Calibri"/>
        <family val="2"/>
      </rPr>
      <t>‰)</t>
    </r>
  </si>
  <si>
    <t>Unaccredited filter results - Batch 2</t>
  </si>
  <si>
    <t>S242532</t>
  </si>
  <si>
    <t>S242533</t>
  </si>
  <si>
    <t>S242534</t>
  </si>
  <si>
    <t>S242535</t>
  </si>
  <si>
    <t>S242536</t>
  </si>
  <si>
    <t>S242537</t>
  </si>
  <si>
    <t>S242538</t>
  </si>
  <si>
    <t>S242539</t>
  </si>
  <si>
    <t>S242540</t>
  </si>
  <si>
    <t>S242541</t>
  </si>
  <si>
    <t>S242542</t>
  </si>
  <si>
    <t>S242543</t>
  </si>
  <si>
    <t>S242544</t>
  </si>
  <si>
    <t>S242545</t>
  </si>
  <si>
    <t>S242546</t>
  </si>
  <si>
    <t>S242547</t>
  </si>
  <si>
    <t>S242548</t>
  </si>
  <si>
    <t>S242549</t>
  </si>
  <si>
    <t>S242550</t>
  </si>
  <si>
    <t>S242551</t>
  </si>
  <si>
    <t>S242552</t>
  </si>
  <si>
    <t>S242553</t>
  </si>
  <si>
    <t>S242554</t>
  </si>
  <si>
    <t>S242555</t>
  </si>
  <si>
    <t>S242556</t>
  </si>
  <si>
    <t>S242557</t>
  </si>
  <si>
    <t>S242558</t>
  </si>
  <si>
    <t>S242559</t>
  </si>
  <si>
    <t>S242560</t>
  </si>
  <si>
    <t>S242561</t>
  </si>
  <si>
    <t>S242562</t>
  </si>
  <si>
    <t>S242563</t>
  </si>
  <si>
    <t>S242564</t>
  </si>
  <si>
    <t>S242565</t>
  </si>
  <si>
    <t>S242566</t>
  </si>
  <si>
    <t>S242567</t>
  </si>
  <si>
    <t>S242568</t>
  </si>
  <si>
    <t>S242569</t>
  </si>
  <si>
    <t>S242570</t>
  </si>
  <si>
    <t>S242571</t>
  </si>
  <si>
    <t>S242572</t>
  </si>
  <si>
    <t>S242573</t>
  </si>
  <si>
    <t>S242574</t>
  </si>
  <si>
    <t>S242575</t>
  </si>
  <si>
    <t>S242576</t>
  </si>
  <si>
    <t>S242577</t>
  </si>
  <si>
    <t>S242578</t>
  </si>
  <si>
    <t>S242579</t>
  </si>
  <si>
    <t>S242580</t>
  </si>
  <si>
    <t>S242581</t>
  </si>
  <si>
    <t>S242582</t>
  </si>
  <si>
    <t>S242583</t>
  </si>
  <si>
    <t>S242584</t>
  </si>
  <si>
    <t>S242585</t>
  </si>
  <si>
    <t>S242586</t>
  </si>
  <si>
    <t>S242587</t>
  </si>
  <si>
    <r>
      <rPr>
        <b/>
        <sz val="11"/>
        <color theme="1"/>
        <rFont val="Symbol"/>
        <family val="1"/>
        <charset val="2"/>
      </rPr>
      <t>d</t>
    </r>
    <r>
      <rPr>
        <b/>
        <vertAlign val="super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N (</t>
    </r>
    <r>
      <rPr>
        <b/>
        <sz val="11"/>
        <color theme="1"/>
        <rFont val="Calibri"/>
        <family val="2"/>
      </rPr>
      <t>‰)</t>
    </r>
  </si>
  <si>
    <t>S248356</t>
  </si>
  <si>
    <t>S248357</t>
  </si>
  <si>
    <t>S248358</t>
  </si>
  <si>
    <t>S248359</t>
  </si>
  <si>
    <t>S248360</t>
  </si>
  <si>
    <t>S248361</t>
  </si>
  <si>
    <t>S248362</t>
  </si>
  <si>
    <t>S248363</t>
  </si>
  <si>
    <t>S248364</t>
  </si>
  <si>
    <t>S248365</t>
  </si>
  <si>
    <t>S248366</t>
  </si>
  <si>
    <t>S248367</t>
  </si>
  <si>
    <t>S248368</t>
  </si>
  <si>
    <t>S248369</t>
  </si>
  <si>
    <t>S248370</t>
  </si>
  <si>
    <t>S248371</t>
  </si>
  <si>
    <t>Unaccredited filter results - Batch 3</t>
  </si>
  <si>
    <t xml:space="preserve">Actual weight in filters where all filter analysed </t>
  </si>
  <si>
    <t>in total 4.280mg of filter analysed giving 63.5904ugN</t>
  </si>
  <si>
    <t>in total 4.552mg of filter analysed giving 98.0794ugN</t>
  </si>
  <si>
    <t>Approx. ug N in total filter *</t>
  </si>
  <si>
    <t>Weight analysed in second analysis (mg)</t>
  </si>
  <si>
    <t>S271309</t>
  </si>
  <si>
    <t>S271310</t>
  </si>
  <si>
    <t>S271311</t>
  </si>
  <si>
    <t>S271312</t>
  </si>
  <si>
    <t>S271313</t>
  </si>
  <si>
    <t>S271314</t>
  </si>
  <si>
    <t>S271315</t>
  </si>
  <si>
    <t>S271316</t>
  </si>
  <si>
    <t>S271317</t>
  </si>
  <si>
    <t>S271318</t>
  </si>
  <si>
    <t>S271319</t>
  </si>
  <si>
    <t>S271320</t>
  </si>
  <si>
    <t>S271321</t>
  </si>
  <si>
    <t>S271322</t>
  </si>
  <si>
    <t>S271323</t>
  </si>
  <si>
    <t>S271324</t>
  </si>
  <si>
    <t>S271325</t>
  </si>
  <si>
    <t>S271326</t>
  </si>
  <si>
    <t>S271327</t>
  </si>
  <si>
    <t>S271328</t>
  </si>
  <si>
    <t>S271329</t>
  </si>
  <si>
    <t>S271330</t>
  </si>
  <si>
    <t>S271331</t>
  </si>
  <si>
    <t>S271332</t>
  </si>
  <si>
    <t>S271333</t>
  </si>
  <si>
    <t>S271334</t>
  </si>
  <si>
    <t>S271335</t>
  </si>
  <si>
    <t>S271336</t>
  </si>
  <si>
    <t>S271337</t>
  </si>
  <si>
    <t>S271338</t>
  </si>
  <si>
    <t>S271339</t>
  </si>
  <si>
    <t>S271340</t>
  </si>
  <si>
    <t>S271341</t>
  </si>
  <si>
    <t>S271342</t>
  </si>
  <si>
    <t>S271343</t>
  </si>
  <si>
    <t>S271344</t>
  </si>
  <si>
    <t>S271345</t>
  </si>
  <si>
    <t>S271346</t>
  </si>
  <si>
    <t>S271347</t>
  </si>
  <si>
    <t>S271348</t>
  </si>
  <si>
    <t>S271349</t>
  </si>
  <si>
    <t>S271350</t>
  </si>
  <si>
    <t>S271351</t>
  </si>
  <si>
    <t>S271352</t>
  </si>
  <si>
    <t>S271353</t>
  </si>
  <si>
    <t>S271354</t>
  </si>
  <si>
    <t>S271355</t>
  </si>
  <si>
    <t>S271356</t>
  </si>
  <si>
    <t>S271357</t>
  </si>
  <si>
    <t>S271358</t>
  </si>
  <si>
    <t>S271359</t>
  </si>
  <si>
    <t>S271360</t>
  </si>
  <si>
    <t>S271361</t>
  </si>
  <si>
    <t>S271362</t>
  </si>
  <si>
    <t>S271363</t>
  </si>
  <si>
    <t>Unaccredited filter results - Sets 6 and III</t>
  </si>
  <si>
    <t>NA</t>
  </si>
  <si>
    <t>1 -summer- last batch</t>
  </si>
  <si>
    <t>1 -winter- set III</t>
  </si>
  <si>
    <t>10 -summer- last batch</t>
  </si>
  <si>
    <t>10 -winter- set III</t>
  </si>
  <si>
    <t>11 -summer- last batch</t>
  </si>
  <si>
    <t>11 -winter- set III</t>
  </si>
  <si>
    <t>12 -summer- last batch</t>
  </si>
  <si>
    <t>12 -winter- set III</t>
  </si>
  <si>
    <t>13 -summer- last batch</t>
  </si>
  <si>
    <t>13 -winter- set III</t>
  </si>
  <si>
    <t>14 -summer- last batch</t>
  </si>
  <si>
    <t>14 -winter- set III</t>
  </si>
  <si>
    <t>15 -summer- last batch</t>
  </si>
  <si>
    <t>15 -winter- set III</t>
  </si>
  <si>
    <t>16 -summer- last batch</t>
  </si>
  <si>
    <t>16 -winter- set III</t>
  </si>
  <si>
    <t>17 -summer- last batch</t>
  </si>
  <si>
    <t>17 -winter- set III</t>
  </si>
  <si>
    <t>18 -summer- last batch</t>
  </si>
  <si>
    <t>18 -winter- set III</t>
  </si>
  <si>
    <t>19 -winter- set III</t>
  </si>
  <si>
    <t>2 -summer- last batch</t>
  </si>
  <si>
    <t>2 -winter- set III</t>
  </si>
  <si>
    <t>20 -winter- set III</t>
  </si>
  <si>
    <t>21 -winter- set III</t>
  </si>
  <si>
    <t>22 -winter- set III</t>
  </si>
  <si>
    <t>23 -winter- set III</t>
  </si>
  <si>
    <t>24 -winter- set III</t>
  </si>
  <si>
    <t>26 -winter- set III</t>
  </si>
  <si>
    <t>28 -winter- set III</t>
  </si>
  <si>
    <t>29 -winter- set III</t>
  </si>
  <si>
    <t>3 -summer- last batch</t>
  </si>
  <si>
    <t>3 -winter- set III</t>
  </si>
  <si>
    <t>30 -winter- set III</t>
  </si>
  <si>
    <t>31 -winter- set III</t>
  </si>
  <si>
    <t>32 -winter- set III</t>
  </si>
  <si>
    <t>33 -winter- set III</t>
  </si>
  <si>
    <t>34 -winter- set III</t>
  </si>
  <si>
    <t>35 -winter- set III</t>
  </si>
  <si>
    <t>36 -winter- set III</t>
  </si>
  <si>
    <t>37 -winter- set III</t>
  </si>
  <si>
    <t>4 -summer- last batch</t>
  </si>
  <si>
    <t>4 -winter- set III</t>
  </si>
  <si>
    <t>5 -summer- last batch</t>
  </si>
  <si>
    <t>5 -winter- set III</t>
  </si>
  <si>
    <t>6 -summer- last batch</t>
  </si>
  <si>
    <t>6 -winter- set III</t>
  </si>
  <si>
    <t>7 -summer- last batch</t>
  </si>
  <si>
    <t>7 -winter- set III</t>
  </si>
  <si>
    <t>8 -summer- last batch</t>
  </si>
  <si>
    <t>8 -winter- set III</t>
  </si>
  <si>
    <t>9 -summer- last batch</t>
  </si>
  <si>
    <t>9 -winter- set III</t>
  </si>
  <si>
    <t>Actual weight in filters where all filter analysed (ug N)</t>
  </si>
  <si>
    <t>25 -winter- set III</t>
  </si>
  <si>
    <t>27 -winter- set III</t>
  </si>
  <si>
    <t>NB - small electrical spike during this sample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</si>
</sst>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2" fontId="8" fillId="0" borderId="0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F4" sqref="F4"/>
    </sheetView>
  </sheetViews>
  <sheetFormatPr defaultRowHeight="15" x14ac:dyDescent="0.25"/>
  <cols>
    <col min="1" max="1" width="22.140625" style="1" bestFit="1" customWidth="1"/>
    <col min="2" max="2" width="9.85546875" style="1" bestFit="1" customWidth="1"/>
    <col min="3" max="3" width="16.42578125" style="1" bestFit="1" customWidth="1"/>
    <col min="4" max="4" width="23.28515625" style="3" customWidth="1"/>
    <col min="5" max="5" width="28" style="3" customWidth="1"/>
    <col min="6" max="6" width="20.85546875" style="4" customWidth="1"/>
    <col min="7" max="7" width="19.42578125" style="1" bestFit="1" customWidth="1"/>
    <col min="8" max="8" width="14.42578125" style="1" bestFit="1" customWidth="1"/>
    <col min="9" max="9" width="12.28515625" style="1" bestFit="1" customWidth="1"/>
    <col min="10" max="10" width="8.7109375" style="1" bestFit="1" customWidth="1"/>
    <col min="11" max="11" width="15.42578125" style="1" bestFit="1" customWidth="1"/>
    <col min="13" max="13" width="12.28515625" style="1" bestFit="1" customWidth="1"/>
    <col min="14" max="14" width="10" style="1" bestFit="1" customWidth="1"/>
    <col min="15" max="15" width="17.42578125" style="1" bestFit="1" customWidth="1"/>
    <col min="16" max="16" width="4.42578125" style="1" bestFit="1" customWidth="1"/>
    <col min="17" max="17" width="19.140625" style="1" bestFit="1" customWidth="1"/>
    <col min="18" max="18" width="11.42578125" style="1" bestFit="1" customWidth="1"/>
    <col min="19" max="19" width="10.85546875" style="1" bestFit="1" customWidth="1"/>
    <col min="20" max="20" width="14.42578125" style="1" bestFit="1" customWidth="1"/>
    <col min="21" max="21" width="8.140625" style="1" bestFit="1" customWidth="1"/>
    <col min="22" max="23" width="9.140625" style="1"/>
  </cols>
  <sheetData>
    <row r="1" spans="1:23" x14ac:dyDescent="0.25">
      <c r="A1" s="16" t="s">
        <v>78</v>
      </c>
    </row>
    <row r="2" spans="1:23" x14ac:dyDescent="0.25">
      <c r="A2" s="12"/>
    </row>
    <row r="3" spans="1:23" x14ac:dyDescent="0.25">
      <c r="A3" s="13" t="s">
        <v>0</v>
      </c>
      <c r="B3" s="13" t="s">
        <v>1</v>
      </c>
      <c r="C3" s="13" t="s">
        <v>79</v>
      </c>
      <c r="D3" s="14" t="s">
        <v>70</v>
      </c>
      <c r="E3" s="14" t="s">
        <v>71</v>
      </c>
      <c r="F3" s="15" t="s">
        <v>72</v>
      </c>
      <c r="G3" s="13" t="s">
        <v>73</v>
      </c>
    </row>
    <row r="4" spans="1:23" s="10" customFormat="1" x14ac:dyDescent="0.25">
      <c r="A4" s="6" t="s">
        <v>2</v>
      </c>
      <c r="B4" s="6" t="s">
        <v>3</v>
      </c>
      <c r="C4" s="7">
        <v>37.22</v>
      </c>
      <c r="D4" s="8">
        <v>16.965</v>
      </c>
      <c r="E4" s="8">
        <v>13.715999999999999</v>
      </c>
      <c r="F4" s="9">
        <v>13.787699999999999</v>
      </c>
      <c r="G4" s="6">
        <f>(D4/E4)*F4</f>
        <v>17.053684055118111</v>
      </c>
      <c r="H4" s="6"/>
      <c r="I4" s="6"/>
      <c r="J4" s="6"/>
      <c r="K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10" customFormat="1" x14ac:dyDescent="0.25">
      <c r="A5" s="6" t="s">
        <v>4</v>
      </c>
      <c r="B5" s="6" t="s">
        <v>5</v>
      </c>
      <c r="C5" s="7">
        <v>64.27</v>
      </c>
      <c r="D5" s="8">
        <v>16.164999999999999</v>
      </c>
      <c r="E5" s="8">
        <v>12.551</v>
      </c>
      <c r="F5" s="9">
        <v>15.6609</v>
      </c>
      <c r="G5" s="6">
        <f t="shared" ref="G5:G37" si="0">(D5/E5)*F5</f>
        <v>20.170380726635326</v>
      </c>
      <c r="H5" s="6"/>
      <c r="I5" s="6"/>
      <c r="J5" s="6"/>
      <c r="K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10" customFormat="1" x14ac:dyDescent="0.25">
      <c r="A6" s="6" t="s">
        <v>6</v>
      </c>
      <c r="B6" s="6" t="s">
        <v>7</v>
      </c>
      <c r="C6" s="7">
        <v>72.11</v>
      </c>
      <c r="D6" s="8">
        <v>7.7080000000000002</v>
      </c>
      <c r="E6" s="8">
        <v>6.6660000000000004</v>
      </c>
      <c r="F6" s="9">
        <v>5.0309999999999997</v>
      </c>
      <c r="G6" s="6">
        <f t="shared" si="0"/>
        <v>5.8174239423942389</v>
      </c>
      <c r="H6" s="6"/>
      <c r="I6" s="6"/>
      <c r="J6" s="6"/>
      <c r="K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10" customFormat="1" x14ac:dyDescent="0.25">
      <c r="A7" s="6" t="s">
        <v>8</v>
      </c>
      <c r="B7" s="6" t="s">
        <v>9</v>
      </c>
      <c r="C7" s="7">
        <v>172.73</v>
      </c>
      <c r="D7" s="8">
        <v>8.7210000000000001</v>
      </c>
      <c r="E7" s="8">
        <v>7.2649999999999997</v>
      </c>
      <c r="F7" s="9">
        <v>0.18820000000000001</v>
      </c>
      <c r="G7" s="6">
        <f t="shared" si="0"/>
        <v>0.2259177150722643</v>
      </c>
      <c r="H7" s="6"/>
      <c r="I7" s="6"/>
      <c r="J7" s="6"/>
      <c r="K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0" customFormat="1" x14ac:dyDescent="0.25">
      <c r="A8" s="6" t="s">
        <v>10</v>
      </c>
      <c r="B8" s="6" t="s">
        <v>11</v>
      </c>
      <c r="C8" s="7">
        <v>92.22</v>
      </c>
      <c r="D8" s="8">
        <v>7.9669999999999996</v>
      </c>
      <c r="E8" s="8">
        <v>6.7210000000000001</v>
      </c>
      <c r="F8" s="9">
        <v>0.54700000000000004</v>
      </c>
      <c r="G8" s="6">
        <f t="shared" si="0"/>
        <v>0.64840782621633686</v>
      </c>
      <c r="H8" s="6"/>
      <c r="I8" s="6"/>
      <c r="J8" s="6"/>
      <c r="K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12</v>
      </c>
      <c r="B9" s="1" t="s">
        <v>13</v>
      </c>
      <c r="C9" s="2">
        <v>108.63</v>
      </c>
      <c r="D9" s="3">
        <v>6.6669999999999998</v>
      </c>
      <c r="E9" s="3">
        <v>5.5140000000000002</v>
      </c>
      <c r="F9" s="4">
        <v>51.720300000000002</v>
      </c>
      <c r="G9" s="1">
        <f t="shared" si="0"/>
        <v>62.53522671381937</v>
      </c>
    </row>
    <row r="10" spans="1:23" s="10" customFormat="1" x14ac:dyDescent="0.25">
      <c r="A10" s="6" t="s">
        <v>14</v>
      </c>
      <c r="B10" s="6" t="s">
        <v>15</v>
      </c>
      <c r="C10" s="7">
        <v>40.020000000000003</v>
      </c>
      <c r="D10" s="8">
        <v>5.0990000000000002</v>
      </c>
      <c r="E10" s="8">
        <v>4.3630000000000004</v>
      </c>
      <c r="F10" s="9">
        <v>0.437</v>
      </c>
      <c r="G10" s="6">
        <f t="shared" si="0"/>
        <v>0.5107180838872335</v>
      </c>
      <c r="H10" s="6"/>
      <c r="I10" s="6"/>
      <c r="J10" s="6"/>
      <c r="K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s="10" customFormat="1" x14ac:dyDescent="0.25">
      <c r="A11" s="6" t="s">
        <v>16</v>
      </c>
      <c r="B11" s="6" t="s">
        <v>17</v>
      </c>
      <c r="C11" s="7">
        <v>47.27</v>
      </c>
      <c r="D11" s="8">
        <v>11.013</v>
      </c>
      <c r="E11" s="8">
        <v>8.2260000000000009</v>
      </c>
      <c r="F11" s="9">
        <v>1.8772</v>
      </c>
      <c r="G11" s="6">
        <f t="shared" si="0"/>
        <v>2.5132024799416479</v>
      </c>
      <c r="H11" s="6"/>
      <c r="I11" s="6"/>
      <c r="J11" s="6"/>
      <c r="K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s="10" customFormat="1" x14ac:dyDescent="0.25">
      <c r="A12" s="6" t="s">
        <v>18</v>
      </c>
      <c r="B12" s="6" t="s">
        <v>19</v>
      </c>
      <c r="C12" s="7">
        <v>60.23</v>
      </c>
      <c r="D12" s="8">
        <v>7.0090000000000003</v>
      </c>
      <c r="E12" s="8">
        <v>5.95</v>
      </c>
      <c r="F12" s="9">
        <v>1.0861000000000001</v>
      </c>
      <c r="G12" s="6">
        <f t="shared" si="0"/>
        <v>1.2794075462184875</v>
      </c>
      <c r="H12" s="6"/>
      <c r="I12" s="6"/>
      <c r="J12" s="6"/>
      <c r="K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s="10" customFormat="1" x14ac:dyDescent="0.25">
      <c r="A13" s="6" t="s">
        <v>20</v>
      </c>
      <c r="B13" s="6" t="s">
        <v>21</v>
      </c>
      <c r="C13" s="7">
        <v>61.31</v>
      </c>
      <c r="D13" s="8">
        <v>5.2510000000000003</v>
      </c>
      <c r="E13" s="8">
        <v>4.5910000000000002</v>
      </c>
      <c r="F13" s="9">
        <v>0.95599999999999996</v>
      </c>
      <c r="G13" s="6">
        <f t="shared" si="0"/>
        <v>1.0934341102156393</v>
      </c>
      <c r="H13" s="6"/>
      <c r="I13" s="6"/>
      <c r="J13" s="6"/>
      <c r="K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1" t="s">
        <v>22</v>
      </c>
      <c r="B14" s="1" t="s">
        <v>23</v>
      </c>
      <c r="C14" s="2">
        <v>662.64</v>
      </c>
      <c r="D14" s="3">
        <v>23.5</v>
      </c>
      <c r="E14" s="3">
        <v>4.78</v>
      </c>
      <c r="F14" s="4">
        <v>115.0718</v>
      </c>
      <c r="G14" s="1">
        <f t="shared" si="0"/>
        <v>565.72956066945608</v>
      </c>
    </row>
    <row r="15" spans="1:23" x14ac:dyDescent="0.25">
      <c r="A15" s="1" t="s">
        <v>24</v>
      </c>
      <c r="B15" s="1" t="s">
        <v>25</v>
      </c>
      <c r="C15" s="2">
        <v>653.1</v>
      </c>
      <c r="D15" s="3">
        <v>19.015999999999998</v>
      </c>
      <c r="E15" s="3">
        <v>2.3519999999999999</v>
      </c>
      <c r="F15" s="4">
        <v>88.520200000000003</v>
      </c>
      <c r="G15" s="1">
        <f t="shared" si="0"/>
        <v>715.68882789115651</v>
      </c>
    </row>
    <row r="16" spans="1:23" x14ac:dyDescent="0.25">
      <c r="A16" s="1" t="s">
        <v>26</v>
      </c>
      <c r="B16" s="1" t="s">
        <v>27</v>
      </c>
      <c r="C16" s="2">
        <v>651.77</v>
      </c>
      <c r="D16" s="3">
        <v>7.24</v>
      </c>
      <c r="E16" s="3">
        <v>1.861</v>
      </c>
      <c r="F16" s="4">
        <v>114.5027</v>
      </c>
      <c r="G16" s="1">
        <f t="shared" si="0"/>
        <v>445.45918753358416</v>
      </c>
    </row>
    <row r="17" spans="1:23" s="10" customFormat="1" x14ac:dyDescent="0.25">
      <c r="A17" s="6" t="s">
        <v>28</v>
      </c>
      <c r="B17" s="6" t="s">
        <v>29</v>
      </c>
      <c r="C17" s="7">
        <v>46.38</v>
      </c>
      <c r="D17" s="8">
        <v>14.228</v>
      </c>
      <c r="E17" s="8">
        <v>12.288</v>
      </c>
      <c r="F17" s="9">
        <v>1.1319999999999999</v>
      </c>
      <c r="G17" s="6">
        <f t="shared" si="0"/>
        <v>1.3107174479166663</v>
      </c>
      <c r="H17" s="6"/>
      <c r="I17" s="6"/>
      <c r="J17" s="6"/>
      <c r="K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s="10" customFormat="1" x14ac:dyDescent="0.25">
      <c r="A18" s="6" t="s">
        <v>30</v>
      </c>
      <c r="B18" s="6" t="s">
        <v>31</v>
      </c>
      <c r="C18" s="7">
        <v>12.13</v>
      </c>
      <c r="D18" s="8">
        <v>19.988</v>
      </c>
      <c r="E18" s="8">
        <v>15.361000000000001</v>
      </c>
      <c r="F18" s="9">
        <v>5.0625999999999998</v>
      </c>
      <c r="G18" s="6">
        <f t="shared" si="0"/>
        <v>6.5875430505826431</v>
      </c>
      <c r="H18" s="6"/>
      <c r="I18" s="6"/>
      <c r="J18" s="6"/>
      <c r="K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1" t="s">
        <v>32</v>
      </c>
      <c r="B19" s="1" t="s">
        <v>33</v>
      </c>
      <c r="C19" s="2">
        <v>6.26</v>
      </c>
      <c r="D19" s="3">
        <v>22.353000000000002</v>
      </c>
      <c r="E19" s="3">
        <v>5.3090000000000002</v>
      </c>
      <c r="F19" s="4">
        <v>106.52249999999999</v>
      </c>
      <c r="G19" s="1">
        <f t="shared" si="0"/>
        <v>448.50206112262191</v>
      </c>
    </row>
    <row r="20" spans="1:23" x14ac:dyDescent="0.25">
      <c r="A20" s="1" t="s">
        <v>34</v>
      </c>
      <c r="B20" s="1" t="s">
        <v>35</v>
      </c>
      <c r="C20" s="2">
        <v>64.81</v>
      </c>
      <c r="D20" s="3">
        <v>22.189</v>
      </c>
      <c r="E20" s="3">
        <v>18.826000000000001</v>
      </c>
      <c r="F20" s="4">
        <v>57.432600000000001</v>
      </c>
      <c r="G20" s="1">
        <f t="shared" si="0"/>
        <v>67.692125857856155</v>
      </c>
    </row>
    <row r="21" spans="1:23" x14ac:dyDescent="0.25">
      <c r="A21" s="1" t="s">
        <v>36</v>
      </c>
      <c r="B21" s="1" t="s">
        <v>37</v>
      </c>
      <c r="C21" s="2">
        <v>442.26</v>
      </c>
      <c r="D21" s="3">
        <v>22.792000000000002</v>
      </c>
      <c r="E21" s="3">
        <v>19.510000000000002</v>
      </c>
      <c r="F21" s="4">
        <v>129.26499999999999</v>
      </c>
      <c r="G21" s="1">
        <f t="shared" si="0"/>
        <v>151.01014249103022</v>
      </c>
    </row>
    <row r="22" spans="1:23" x14ac:dyDescent="0.25">
      <c r="A22" s="1" t="s">
        <v>38</v>
      </c>
      <c r="B22" s="1" t="s">
        <v>39</v>
      </c>
      <c r="C22" s="2">
        <v>134.54</v>
      </c>
      <c r="D22" s="3">
        <v>14.183999999999999</v>
      </c>
      <c r="E22" s="3">
        <v>11.656000000000001</v>
      </c>
      <c r="F22" s="4">
        <v>37.838799999999999</v>
      </c>
      <c r="G22" s="1">
        <f t="shared" si="0"/>
        <v>46.045430610844193</v>
      </c>
    </row>
    <row r="23" spans="1:23" x14ac:dyDescent="0.25">
      <c r="A23" s="1" t="s">
        <v>40</v>
      </c>
      <c r="B23" s="1" t="s">
        <v>41</v>
      </c>
      <c r="C23" s="2">
        <v>11.1</v>
      </c>
      <c r="D23" s="3">
        <v>24.581</v>
      </c>
      <c r="E23" s="3">
        <v>22.611000000000001</v>
      </c>
      <c r="F23" s="4">
        <v>52.425400000000003</v>
      </c>
      <c r="G23" s="1">
        <f t="shared" si="0"/>
        <v>56.993001521383405</v>
      </c>
    </row>
    <row r="24" spans="1:23" x14ac:dyDescent="0.25">
      <c r="A24" s="1" t="s">
        <v>42</v>
      </c>
      <c r="B24" s="1" t="s">
        <v>43</v>
      </c>
      <c r="C24" s="2">
        <v>0.86</v>
      </c>
      <c r="D24" s="3">
        <v>25.27</v>
      </c>
      <c r="E24" s="3">
        <v>22.908999999999999</v>
      </c>
      <c r="F24" s="4">
        <v>101.0042</v>
      </c>
      <c r="G24" s="1">
        <f t="shared" si="0"/>
        <v>111.41368606224627</v>
      </c>
    </row>
    <row r="25" spans="1:23" x14ac:dyDescent="0.25">
      <c r="A25" s="1" t="s">
        <v>44</v>
      </c>
      <c r="B25" s="1" t="s">
        <v>45</v>
      </c>
      <c r="C25" s="2">
        <v>-3.22</v>
      </c>
      <c r="D25" s="3">
        <v>32.661999999999999</v>
      </c>
      <c r="E25" s="3">
        <v>17.126999999999999</v>
      </c>
      <c r="F25" s="4">
        <v>88.748599999999996</v>
      </c>
      <c r="G25" s="1">
        <f t="shared" si="0"/>
        <v>169.24778263560461</v>
      </c>
    </row>
    <row r="26" spans="1:23" x14ac:dyDescent="0.25">
      <c r="A26" s="1" t="s">
        <v>46</v>
      </c>
      <c r="B26" s="1" t="s">
        <v>47</v>
      </c>
      <c r="C26" s="2">
        <v>58.39</v>
      </c>
      <c r="D26" s="3">
        <v>18.329999999999998</v>
      </c>
      <c r="E26" s="3">
        <v>0.81699999999999995</v>
      </c>
      <c r="F26" s="4">
        <v>129.67230000000001</v>
      </c>
      <c r="G26" s="1">
        <f t="shared" si="0"/>
        <v>2909.2940746634026</v>
      </c>
    </row>
    <row r="27" spans="1:23" x14ac:dyDescent="0.25">
      <c r="A27" s="1" t="s">
        <v>48</v>
      </c>
      <c r="B27" s="1" t="s">
        <v>49</v>
      </c>
      <c r="C27" s="2">
        <v>51.78</v>
      </c>
      <c r="D27" s="3">
        <v>16.867000000000001</v>
      </c>
      <c r="E27" s="3">
        <v>0.85399999999999998</v>
      </c>
      <c r="F27" s="4">
        <v>145.98849999999999</v>
      </c>
      <c r="G27" s="1">
        <f t="shared" si="0"/>
        <v>2883.3583483606558</v>
      </c>
    </row>
    <row r="28" spans="1:23" x14ac:dyDescent="0.25">
      <c r="A28" s="1" t="s">
        <v>50</v>
      </c>
      <c r="B28" s="1" t="s">
        <v>51</v>
      </c>
      <c r="C28" s="2">
        <v>72.19</v>
      </c>
      <c r="D28" s="3">
        <v>15.090999999999999</v>
      </c>
      <c r="E28" s="3">
        <v>0.84899999999999998</v>
      </c>
      <c r="F28" s="4">
        <v>100.78489999999999</v>
      </c>
      <c r="G28" s="1">
        <f t="shared" si="0"/>
        <v>1791.4545652532388</v>
      </c>
    </row>
    <row r="29" spans="1:23" x14ac:dyDescent="0.25">
      <c r="A29" s="1" t="s">
        <v>52</v>
      </c>
      <c r="B29" s="1" t="s">
        <v>53</v>
      </c>
      <c r="C29" s="2">
        <v>26.54</v>
      </c>
      <c r="D29" s="3">
        <v>8.4809999999999999</v>
      </c>
      <c r="E29" s="3">
        <v>1.6339999999999999</v>
      </c>
      <c r="F29" s="4">
        <v>50.044400000000003</v>
      </c>
      <c r="G29" s="1">
        <f t="shared" si="0"/>
        <v>259.74697454100374</v>
      </c>
    </row>
    <row r="30" spans="1:23" s="10" customFormat="1" x14ac:dyDescent="0.25">
      <c r="A30" s="6" t="s">
        <v>54</v>
      </c>
      <c r="B30" s="6" t="s">
        <v>55</v>
      </c>
      <c r="C30" s="7">
        <v>55.83</v>
      </c>
      <c r="D30" s="8">
        <v>10.347</v>
      </c>
      <c r="E30" s="8">
        <v>8.8360000000000003</v>
      </c>
      <c r="F30" s="9">
        <v>1.3267</v>
      </c>
      <c r="G30" s="6">
        <f t="shared" si="0"/>
        <v>1.5535723064735172</v>
      </c>
      <c r="H30" s="6"/>
      <c r="I30" s="6"/>
      <c r="J30" s="6"/>
      <c r="K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s="10" customFormat="1" x14ac:dyDescent="0.25">
      <c r="A31" s="6" t="s">
        <v>56</v>
      </c>
      <c r="B31" s="6" t="s">
        <v>57</v>
      </c>
      <c r="C31" s="7">
        <v>51.66</v>
      </c>
      <c r="D31" s="8">
        <v>18.491</v>
      </c>
      <c r="E31" s="8">
        <v>8.7759999999999998</v>
      </c>
      <c r="F31" s="9">
        <v>28.1312</v>
      </c>
      <c r="G31" s="6">
        <f t="shared" si="0"/>
        <v>59.272335824977212</v>
      </c>
      <c r="H31" s="11" t="s">
        <v>76</v>
      </c>
      <c r="I31" s="6"/>
      <c r="J31" s="6"/>
      <c r="K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1" t="s">
        <v>58</v>
      </c>
      <c r="B32" s="1" t="s">
        <v>59</v>
      </c>
      <c r="C32" s="2">
        <v>19.59</v>
      </c>
      <c r="D32" s="3">
        <v>13.042999999999999</v>
      </c>
      <c r="E32" s="3">
        <v>0.86799999999999999</v>
      </c>
      <c r="F32" s="4">
        <v>94.857699999999994</v>
      </c>
      <c r="G32" s="1">
        <f t="shared" si="0"/>
        <v>1425.3790104838708</v>
      </c>
    </row>
    <row r="33" spans="1:23" s="10" customFormat="1" x14ac:dyDescent="0.25">
      <c r="A33" s="6" t="s">
        <v>60</v>
      </c>
      <c r="B33" s="6" t="s">
        <v>61</v>
      </c>
      <c r="C33" s="7">
        <v>89.1</v>
      </c>
      <c r="D33" s="8">
        <v>6.5309999999999997</v>
      </c>
      <c r="E33" s="8">
        <v>5.407</v>
      </c>
      <c r="F33" s="9">
        <v>0.36599999999999999</v>
      </c>
      <c r="G33" s="6">
        <f t="shared" si="0"/>
        <v>0.44208359533937486</v>
      </c>
      <c r="H33" s="6"/>
      <c r="I33" s="6"/>
      <c r="J33" s="6"/>
      <c r="K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s="10" customFormat="1" x14ac:dyDescent="0.25">
      <c r="A34" s="6" t="s">
        <v>62</v>
      </c>
      <c r="B34" s="6" t="s">
        <v>63</v>
      </c>
      <c r="C34" s="7">
        <v>33.93</v>
      </c>
      <c r="D34" s="8">
        <v>8.5519999999999996</v>
      </c>
      <c r="E34" s="8">
        <v>6.6909999999999998</v>
      </c>
      <c r="F34" s="9">
        <v>1.4822</v>
      </c>
      <c r="G34" s="6">
        <f t="shared" si="0"/>
        <v>1.894451412344941</v>
      </c>
      <c r="H34" s="6"/>
      <c r="I34" s="6"/>
      <c r="J34" s="6"/>
      <c r="K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s="10" customFormat="1" x14ac:dyDescent="0.25">
      <c r="A35" s="6" t="s">
        <v>64</v>
      </c>
      <c r="B35" s="6" t="s">
        <v>65</v>
      </c>
      <c r="C35" s="7">
        <v>52.17</v>
      </c>
      <c r="D35" s="8">
        <v>7.44</v>
      </c>
      <c r="E35" s="8">
        <v>5.9690000000000003</v>
      </c>
      <c r="F35" s="9">
        <v>0.90049999999999997</v>
      </c>
      <c r="G35" s="6">
        <f t="shared" si="0"/>
        <v>1.1224191656893951</v>
      </c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5">
      <c r="A36" s="1" t="s">
        <v>66</v>
      </c>
      <c r="B36" s="1" t="s">
        <v>67</v>
      </c>
      <c r="C36" s="2">
        <v>5.59</v>
      </c>
      <c r="D36" s="3">
        <v>12.067</v>
      </c>
      <c r="E36" s="3">
        <v>0.872</v>
      </c>
      <c r="F36" s="4">
        <v>101.12949999999999</v>
      </c>
      <c r="G36" s="1">
        <f t="shared" si="0"/>
        <v>1399.4606381880735</v>
      </c>
    </row>
    <row r="37" spans="1:23" x14ac:dyDescent="0.25">
      <c r="A37" s="1" t="s">
        <v>68</v>
      </c>
      <c r="B37" s="1" t="s">
        <v>69</v>
      </c>
      <c r="C37" s="2">
        <v>16.2</v>
      </c>
      <c r="D37" s="3">
        <v>11.007999999999999</v>
      </c>
      <c r="E37" s="3">
        <v>0.81599999999999995</v>
      </c>
      <c r="F37" s="4">
        <v>97.815700000000007</v>
      </c>
      <c r="G37" s="1">
        <f t="shared" si="0"/>
        <v>1319.5529725490196</v>
      </c>
    </row>
    <row r="39" spans="1:23" x14ac:dyDescent="0.25">
      <c r="A39" s="5" t="s">
        <v>74</v>
      </c>
    </row>
    <row r="40" spans="1:23" x14ac:dyDescent="0.25">
      <c r="A40" s="11" t="s">
        <v>77</v>
      </c>
    </row>
    <row r="42" spans="1:23" x14ac:dyDescent="0.25">
      <c r="A42" s="5" t="s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1" workbookViewId="0">
      <selection activeCell="A61" sqref="A61:A65"/>
    </sheetView>
  </sheetViews>
  <sheetFormatPr defaultRowHeight="15" x14ac:dyDescent="0.25"/>
  <cols>
    <col min="1" max="1" width="20" customWidth="1"/>
    <col min="2" max="2" width="10.5703125" customWidth="1"/>
    <col min="3" max="3" width="16.42578125" style="1" bestFit="1" customWidth="1"/>
    <col min="4" max="4" width="21.7109375" style="3" customWidth="1"/>
    <col min="5" max="5" width="20.5703125" style="3" customWidth="1"/>
    <col min="6" max="6" width="21.42578125" style="4" customWidth="1"/>
    <col min="7" max="7" width="19.140625" style="1" customWidth="1"/>
  </cols>
  <sheetData>
    <row r="1" spans="1:7" x14ac:dyDescent="0.25">
      <c r="A1" s="16" t="s">
        <v>80</v>
      </c>
      <c r="B1" s="1"/>
    </row>
    <row r="2" spans="1:7" x14ac:dyDescent="0.25">
      <c r="A2" s="12"/>
      <c r="B2" s="1"/>
    </row>
    <row r="3" spans="1:7" ht="17.25" x14ac:dyDescent="0.25">
      <c r="A3" s="13" t="s">
        <v>0</v>
      </c>
      <c r="B3" s="13" t="s">
        <v>1</v>
      </c>
      <c r="C3" s="13" t="s">
        <v>137</v>
      </c>
      <c r="D3" s="14" t="s">
        <v>70</v>
      </c>
      <c r="E3" s="14" t="s">
        <v>71</v>
      </c>
      <c r="F3" s="15" t="s">
        <v>72</v>
      </c>
      <c r="G3" s="13" t="s">
        <v>73</v>
      </c>
    </row>
    <row r="4" spans="1:7" s="10" customFormat="1" x14ac:dyDescent="0.25">
      <c r="A4" s="6">
        <v>16</v>
      </c>
      <c r="B4" s="10" t="s">
        <v>81</v>
      </c>
      <c r="C4" s="19">
        <v>36.72</v>
      </c>
      <c r="D4" s="8">
        <v>10.396000000000001</v>
      </c>
      <c r="E4" s="8">
        <v>8.202</v>
      </c>
      <c r="F4" s="9">
        <v>1.3187</v>
      </c>
      <c r="G4" s="6">
        <f>(D4/E4)*F4</f>
        <v>1.6714466227749329</v>
      </c>
    </row>
    <row r="5" spans="1:7" s="10" customFormat="1" x14ac:dyDescent="0.25">
      <c r="A5" s="6">
        <v>17</v>
      </c>
      <c r="B5" s="10" t="s">
        <v>82</v>
      </c>
      <c r="C5" s="19">
        <v>50.17</v>
      </c>
      <c r="D5" s="8">
        <v>8.1059999999999999</v>
      </c>
      <c r="E5" s="8">
        <v>6.5380000000000003</v>
      </c>
      <c r="F5" s="9">
        <v>2.2725</v>
      </c>
      <c r="G5" s="6">
        <f t="shared" ref="G5:G59" si="0">(D5/E5)*F5</f>
        <v>2.8175107066381155</v>
      </c>
    </row>
    <row r="6" spans="1:7" x14ac:dyDescent="0.25">
      <c r="A6" s="1">
        <v>18</v>
      </c>
      <c r="B6" t="s">
        <v>83</v>
      </c>
      <c r="C6" s="17">
        <v>18.04</v>
      </c>
      <c r="D6" s="3">
        <v>6.9009999999999998</v>
      </c>
      <c r="E6" s="3">
        <v>3.47</v>
      </c>
      <c r="F6" s="4">
        <v>85.363</v>
      </c>
      <c r="G6" s="1">
        <f t="shared" si="0"/>
        <v>169.76658876080691</v>
      </c>
    </row>
    <row r="7" spans="1:7" x14ac:dyDescent="0.25">
      <c r="A7" s="1">
        <v>19</v>
      </c>
      <c r="B7" t="s">
        <v>84</v>
      </c>
      <c r="C7" s="17">
        <v>-4.62</v>
      </c>
      <c r="D7" s="3">
        <v>5.14</v>
      </c>
      <c r="E7" s="3">
        <v>4.4210000000000003</v>
      </c>
      <c r="F7" s="4">
        <v>109.4579</v>
      </c>
      <c r="G7" s="1">
        <f t="shared" si="0"/>
        <v>127.25935444469576</v>
      </c>
    </row>
    <row r="8" spans="1:7" s="10" customFormat="1" x14ac:dyDescent="0.25">
      <c r="A8" s="6">
        <v>26</v>
      </c>
      <c r="B8" s="10" t="s">
        <v>85</v>
      </c>
      <c r="C8" s="19">
        <v>77.41</v>
      </c>
      <c r="D8" s="8">
        <v>9.6210000000000004</v>
      </c>
      <c r="E8" s="8">
        <v>8.2780000000000005</v>
      </c>
      <c r="F8" s="9">
        <v>1.7169000000000001</v>
      </c>
      <c r="G8" s="6">
        <f t="shared" si="0"/>
        <v>1.9954451437545302</v>
      </c>
    </row>
    <row r="9" spans="1:7" s="10" customFormat="1" x14ac:dyDescent="0.25">
      <c r="A9" s="6">
        <v>27</v>
      </c>
      <c r="B9" s="10" t="s">
        <v>86</v>
      </c>
      <c r="C9" s="19">
        <v>43.57</v>
      </c>
      <c r="D9" s="8">
        <v>9.532</v>
      </c>
      <c r="E9" s="8">
        <v>7.7590000000000003</v>
      </c>
      <c r="F9" s="9">
        <v>1.2923</v>
      </c>
      <c r="G9" s="6">
        <f t="shared" si="0"/>
        <v>1.587601959015337</v>
      </c>
    </row>
    <row r="10" spans="1:7" x14ac:dyDescent="0.25">
      <c r="A10" s="1">
        <v>28</v>
      </c>
      <c r="B10" t="s">
        <v>87</v>
      </c>
      <c r="C10" s="17">
        <v>-3.74</v>
      </c>
      <c r="D10" s="3">
        <v>6.4809999999999999</v>
      </c>
      <c r="E10" s="3">
        <v>5.4160000000000004</v>
      </c>
      <c r="F10" s="4">
        <v>85.454800000000006</v>
      </c>
      <c r="G10" s="1">
        <f t="shared" si="0"/>
        <v>102.25859652880354</v>
      </c>
    </row>
    <row r="11" spans="1:7" x14ac:dyDescent="0.25">
      <c r="A11" s="1">
        <v>44</v>
      </c>
      <c r="B11" t="s">
        <v>88</v>
      </c>
      <c r="C11" s="17">
        <v>19.98</v>
      </c>
      <c r="D11" s="3">
        <v>6.8840000000000003</v>
      </c>
      <c r="E11" s="3">
        <v>1.651</v>
      </c>
      <c r="F11" s="4">
        <v>61.688600000000001</v>
      </c>
      <c r="G11" s="1">
        <f t="shared" si="0"/>
        <v>257.21642786190188</v>
      </c>
    </row>
    <row r="12" spans="1:7" x14ac:dyDescent="0.25">
      <c r="A12" s="1">
        <v>45</v>
      </c>
      <c r="B12" t="s">
        <v>89</v>
      </c>
      <c r="C12" s="17">
        <v>-21.89</v>
      </c>
      <c r="D12" s="3">
        <v>7.0279999999999996</v>
      </c>
      <c r="E12" s="3">
        <v>3.1320000000000001</v>
      </c>
      <c r="F12" s="4">
        <v>82.244100000000003</v>
      </c>
      <c r="G12" s="1">
        <f t="shared" si="0"/>
        <v>184.55029846743292</v>
      </c>
    </row>
    <row r="13" spans="1:7" x14ac:dyDescent="0.25">
      <c r="A13" s="1">
        <v>46</v>
      </c>
      <c r="B13" t="s">
        <v>90</v>
      </c>
      <c r="C13" s="17">
        <v>21.83</v>
      </c>
      <c r="D13" s="3">
        <v>7.7869999999999999</v>
      </c>
      <c r="E13" s="3">
        <v>1.1950000000000001</v>
      </c>
      <c r="F13" s="4">
        <v>73.913399999999996</v>
      </c>
      <c r="G13" s="1">
        <f t="shared" si="0"/>
        <v>481.64321824267779</v>
      </c>
    </row>
    <row r="14" spans="1:7" x14ac:dyDescent="0.25">
      <c r="A14" s="1">
        <v>47</v>
      </c>
      <c r="B14" t="s">
        <v>91</v>
      </c>
      <c r="C14" s="17">
        <v>34.020000000000003</v>
      </c>
      <c r="D14" s="3">
        <v>5.0709999999999997</v>
      </c>
      <c r="E14" s="3">
        <v>4.3570000000000002</v>
      </c>
      <c r="F14" s="4">
        <v>50.009599999999999</v>
      </c>
      <c r="G14" s="1">
        <f t="shared" si="0"/>
        <v>58.204884461785625</v>
      </c>
    </row>
    <row r="15" spans="1:7" x14ac:dyDescent="0.25">
      <c r="A15" s="1">
        <v>54</v>
      </c>
      <c r="B15" t="s">
        <v>92</v>
      </c>
      <c r="C15" s="17">
        <v>12.2</v>
      </c>
      <c r="D15" s="3">
        <v>8.0500000000000007</v>
      </c>
      <c r="E15" s="3">
        <v>1.946</v>
      </c>
      <c r="F15" s="4">
        <v>82.436400000000006</v>
      </c>
      <c r="G15" s="1">
        <f t="shared" si="0"/>
        <v>341.01388489208637</v>
      </c>
    </row>
    <row r="16" spans="1:7" x14ac:dyDescent="0.25">
      <c r="A16" s="1">
        <v>55</v>
      </c>
      <c r="B16" t="s">
        <v>93</v>
      </c>
      <c r="C16" s="17">
        <v>12.26</v>
      </c>
      <c r="D16" s="3">
        <v>8.3849999999999998</v>
      </c>
      <c r="E16" s="3">
        <v>1.5129999999999999</v>
      </c>
      <c r="F16" s="4">
        <v>79.825400000000002</v>
      </c>
      <c r="G16" s="1">
        <f t="shared" si="0"/>
        <v>442.38993985459354</v>
      </c>
    </row>
    <row r="17" spans="1:7" x14ac:dyDescent="0.25">
      <c r="A17" s="1">
        <v>56</v>
      </c>
      <c r="B17" t="s">
        <v>94</v>
      </c>
      <c r="C17" s="17">
        <v>10.17</v>
      </c>
      <c r="D17" s="3">
        <v>8.6929999999999996</v>
      </c>
      <c r="E17" s="3">
        <v>1.333</v>
      </c>
      <c r="F17" s="4">
        <v>125.6874</v>
      </c>
      <c r="G17" s="1">
        <f t="shared" si="0"/>
        <v>819.6553399849962</v>
      </c>
    </row>
    <row r="18" spans="1:7" x14ac:dyDescent="0.25">
      <c r="A18" s="1">
        <v>1</v>
      </c>
      <c r="B18" t="s">
        <v>95</v>
      </c>
      <c r="C18" s="17">
        <v>660.95</v>
      </c>
      <c r="D18" s="3">
        <v>11.484</v>
      </c>
      <c r="E18" s="3">
        <v>9.6440000000000001</v>
      </c>
      <c r="F18" s="4">
        <v>56.489100000000001</v>
      </c>
      <c r="G18" s="1">
        <f t="shared" si="0"/>
        <v>67.266779800912488</v>
      </c>
    </row>
    <row r="19" spans="1:7" x14ac:dyDescent="0.25">
      <c r="A19" s="1">
        <v>2</v>
      </c>
      <c r="B19" t="s">
        <v>96</v>
      </c>
      <c r="C19" s="17">
        <v>584.42999999999995</v>
      </c>
      <c r="D19" s="3">
        <v>10.874000000000001</v>
      </c>
      <c r="E19" s="3">
        <v>9.1709999999999994</v>
      </c>
      <c r="F19" s="4">
        <v>43.502499999999998</v>
      </c>
      <c r="G19" s="1">
        <f t="shared" si="0"/>
        <v>51.580654781376083</v>
      </c>
    </row>
    <row r="20" spans="1:7" x14ac:dyDescent="0.25">
      <c r="A20" s="1">
        <v>3</v>
      </c>
      <c r="B20" t="s">
        <v>97</v>
      </c>
      <c r="C20" s="17">
        <v>585.73</v>
      </c>
      <c r="D20" s="3">
        <v>16.657</v>
      </c>
      <c r="E20" s="3">
        <v>14.112</v>
      </c>
      <c r="F20" s="4">
        <v>85.314499999999995</v>
      </c>
      <c r="G20" s="1">
        <f t="shared" si="0"/>
        <v>100.70037035856009</v>
      </c>
    </row>
    <row r="21" spans="1:7" s="10" customFormat="1" x14ac:dyDescent="0.25">
      <c r="A21" s="6">
        <v>4</v>
      </c>
      <c r="B21" s="10" t="s">
        <v>98</v>
      </c>
      <c r="C21" s="19">
        <v>1.46</v>
      </c>
      <c r="D21" s="8">
        <v>4.5839999999999996</v>
      </c>
      <c r="E21" s="8">
        <v>4.0460000000000003</v>
      </c>
      <c r="F21" s="9">
        <v>17.354500000000002</v>
      </c>
      <c r="G21" s="6">
        <f t="shared" si="0"/>
        <v>19.662142362827485</v>
      </c>
    </row>
    <row r="22" spans="1:7" x14ac:dyDescent="0.25">
      <c r="A22" s="1">
        <v>5</v>
      </c>
      <c r="B22" t="s">
        <v>99</v>
      </c>
      <c r="C22" s="17">
        <v>-8.41</v>
      </c>
      <c r="D22" s="3">
        <v>8.673</v>
      </c>
      <c r="E22" s="3">
        <v>7.15</v>
      </c>
      <c r="F22" s="4">
        <v>38.417900000000003</v>
      </c>
      <c r="G22" s="1">
        <f t="shared" si="0"/>
        <v>46.601181356643359</v>
      </c>
    </row>
    <row r="23" spans="1:7" x14ac:dyDescent="0.25">
      <c r="A23" s="1">
        <v>6</v>
      </c>
      <c r="B23" t="s">
        <v>100</v>
      </c>
      <c r="C23" s="17">
        <v>-10.43</v>
      </c>
      <c r="D23" s="3">
        <v>7.8470000000000004</v>
      </c>
      <c r="E23" s="3">
        <v>6.8630000000000004</v>
      </c>
      <c r="F23" s="4">
        <v>108.14190000000001</v>
      </c>
      <c r="G23" s="1">
        <f t="shared" si="0"/>
        <v>123.64701869444851</v>
      </c>
    </row>
    <row r="24" spans="1:7" s="10" customFormat="1" x14ac:dyDescent="0.25">
      <c r="A24" s="6">
        <v>7</v>
      </c>
      <c r="B24" s="10" t="s">
        <v>101</v>
      </c>
      <c r="C24" s="19">
        <v>37.22</v>
      </c>
      <c r="D24" s="8">
        <v>12.194000000000001</v>
      </c>
      <c r="E24" s="8">
        <v>9.8870000000000005</v>
      </c>
      <c r="F24" s="9">
        <v>10.819599999999999</v>
      </c>
      <c r="G24" s="6">
        <f t="shared" si="0"/>
        <v>13.344209810862749</v>
      </c>
    </row>
    <row r="25" spans="1:7" x14ac:dyDescent="0.25">
      <c r="A25" s="1">
        <v>8</v>
      </c>
      <c r="B25" t="s">
        <v>102</v>
      </c>
      <c r="C25" s="17">
        <v>425.28</v>
      </c>
      <c r="D25" s="3">
        <v>9.7460000000000004</v>
      </c>
      <c r="E25" s="3">
        <v>8.6370000000000005</v>
      </c>
      <c r="F25" s="4">
        <v>97.101299999999995</v>
      </c>
      <c r="G25" s="1">
        <f t="shared" si="0"/>
        <v>109.56921035081625</v>
      </c>
    </row>
    <row r="26" spans="1:7" x14ac:dyDescent="0.25">
      <c r="A26" s="1">
        <v>9</v>
      </c>
      <c r="B26" t="s">
        <v>103</v>
      </c>
      <c r="C26" s="17">
        <v>180.75</v>
      </c>
      <c r="D26" s="3">
        <v>12.07</v>
      </c>
      <c r="E26" s="3">
        <v>10.061999999999999</v>
      </c>
      <c r="F26" s="4">
        <v>42.454599999999999</v>
      </c>
      <c r="G26" s="1">
        <f t="shared" si="0"/>
        <v>50.926955078513217</v>
      </c>
    </row>
    <row r="27" spans="1:7" s="10" customFormat="1" x14ac:dyDescent="0.25">
      <c r="A27" s="6">
        <v>10</v>
      </c>
      <c r="B27" s="10" t="s">
        <v>104</v>
      </c>
      <c r="C27" s="19">
        <v>-0.5</v>
      </c>
      <c r="D27" s="8">
        <v>4.7759999999999998</v>
      </c>
      <c r="E27" s="8">
        <v>4.117</v>
      </c>
      <c r="F27" s="9">
        <v>2.7650999999999999</v>
      </c>
      <c r="G27" s="6">
        <f t="shared" si="0"/>
        <v>3.2077040563517123</v>
      </c>
    </row>
    <row r="28" spans="1:7" x14ac:dyDescent="0.25">
      <c r="A28" s="1">
        <v>11</v>
      </c>
      <c r="B28" t="s">
        <v>105</v>
      </c>
      <c r="C28" s="17">
        <v>-9.1199999999999992</v>
      </c>
      <c r="D28" s="3">
        <v>7.5540000000000003</v>
      </c>
      <c r="E28" s="3">
        <v>6.556</v>
      </c>
      <c r="F28" s="4">
        <v>47.258699999999997</v>
      </c>
      <c r="G28" s="1">
        <f t="shared" si="0"/>
        <v>54.452748596705305</v>
      </c>
    </row>
    <row r="29" spans="1:7" x14ac:dyDescent="0.25">
      <c r="A29" s="1">
        <v>12</v>
      </c>
      <c r="B29" t="s">
        <v>106</v>
      </c>
      <c r="C29" s="17">
        <v>-2.29</v>
      </c>
      <c r="D29" s="3">
        <v>14.492000000000001</v>
      </c>
      <c r="E29" s="3">
        <v>12.166</v>
      </c>
      <c r="F29" s="4">
        <v>56.600700000000003</v>
      </c>
      <c r="G29" s="1">
        <f t="shared" si="0"/>
        <v>67.422106230478391</v>
      </c>
    </row>
    <row r="30" spans="1:7" x14ac:dyDescent="0.25">
      <c r="A30" s="1">
        <v>13</v>
      </c>
      <c r="B30" t="s">
        <v>107</v>
      </c>
      <c r="C30" s="17">
        <v>9.82</v>
      </c>
      <c r="D30" s="3">
        <v>9.3420000000000005</v>
      </c>
      <c r="E30" s="3">
        <v>7.702</v>
      </c>
      <c r="F30" s="4">
        <v>59.857999999999997</v>
      </c>
      <c r="G30" s="1">
        <f t="shared" si="0"/>
        <v>72.603666060763445</v>
      </c>
    </row>
    <row r="31" spans="1:7" s="10" customFormat="1" x14ac:dyDescent="0.25">
      <c r="A31" s="6">
        <v>14</v>
      </c>
      <c r="B31" s="10" t="s">
        <v>108</v>
      </c>
      <c r="C31" s="19">
        <v>68.17</v>
      </c>
      <c r="D31" s="8">
        <v>5.5090000000000003</v>
      </c>
      <c r="E31" s="8">
        <v>4.6459999999999999</v>
      </c>
      <c r="F31" s="9">
        <v>0.76880000000000004</v>
      </c>
      <c r="G31" s="6">
        <f t="shared" si="0"/>
        <v>0.91160551011622926</v>
      </c>
    </row>
    <row r="32" spans="1:7" x14ac:dyDescent="0.25">
      <c r="A32" s="1">
        <v>15</v>
      </c>
      <c r="B32" t="s">
        <v>109</v>
      </c>
      <c r="C32" s="17">
        <v>-3.73</v>
      </c>
      <c r="D32" s="3">
        <v>7.5970000000000004</v>
      </c>
      <c r="E32" s="3">
        <v>6.2830000000000004</v>
      </c>
      <c r="F32" s="4">
        <v>136.1046</v>
      </c>
      <c r="G32" s="1">
        <f t="shared" si="0"/>
        <v>164.56893939201021</v>
      </c>
    </row>
    <row r="33" spans="1:7" x14ac:dyDescent="0.25">
      <c r="A33" s="1">
        <v>20</v>
      </c>
      <c r="B33" t="s">
        <v>110</v>
      </c>
      <c r="C33" s="17">
        <v>-4.01</v>
      </c>
      <c r="D33" s="3">
        <v>4.8070000000000004</v>
      </c>
      <c r="E33" s="3">
        <v>3.9449999999999998</v>
      </c>
      <c r="F33" s="4">
        <v>75.163600000000002</v>
      </c>
      <c r="G33" s="1">
        <f t="shared" si="0"/>
        <v>91.587180025348559</v>
      </c>
    </row>
    <row r="34" spans="1:7" x14ac:dyDescent="0.25">
      <c r="A34" s="1">
        <v>21</v>
      </c>
      <c r="B34" t="s">
        <v>111</v>
      </c>
      <c r="C34" s="17">
        <v>-4.05</v>
      </c>
      <c r="D34" s="3">
        <v>5.2779999999999996</v>
      </c>
      <c r="E34" s="3">
        <v>4.5110000000000001</v>
      </c>
      <c r="F34" s="4">
        <v>43.068399999999997</v>
      </c>
      <c r="G34" s="1">
        <f t="shared" si="0"/>
        <v>50.391269164265118</v>
      </c>
    </row>
    <row r="35" spans="1:7" x14ac:dyDescent="0.25">
      <c r="A35" s="1">
        <v>22</v>
      </c>
      <c r="B35" t="s">
        <v>112</v>
      </c>
      <c r="C35" s="17">
        <v>-3.35</v>
      </c>
      <c r="D35" s="3">
        <v>4.952</v>
      </c>
      <c r="E35" s="3">
        <v>4.3390000000000004</v>
      </c>
      <c r="F35" s="4">
        <v>39.962400000000002</v>
      </c>
      <c r="G35" s="1">
        <f t="shared" si="0"/>
        <v>45.608159668126291</v>
      </c>
    </row>
    <row r="36" spans="1:7" x14ac:dyDescent="0.25">
      <c r="A36" s="1">
        <v>23</v>
      </c>
      <c r="B36" t="s">
        <v>113</v>
      </c>
      <c r="C36" s="17">
        <v>15.36</v>
      </c>
      <c r="D36" s="3">
        <v>9.7729999999999997</v>
      </c>
      <c r="E36" s="3">
        <v>7.8869999999999996</v>
      </c>
      <c r="F36" s="4">
        <v>62.658900000000003</v>
      </c>
      <c r="G36" s="1">
        <f t="shared" si="0"/>
        <v>77.642377291745916</v>
      </c>
    </row>
    <row r="37" spans="1:7" x14ac:dyDescent="0.25">
      <c r="A37" s="1">
        <v>24</v>
      </c>
      <c r="B37" t="s">
        <v>114</v>
      </c>
      <c r="C37" s="17">
        <v>10.88</v>
      </c>
      <c r="D37" s="3">
        <v>9.391</v>
      </c>
      <c r="E37" s="3">
        <v>7.625</v>
      </c>
      <c r="F37" s="4">
        <v>54.940199999999997</v>
      </c>
      <c r="G37" s="1">
        <f t="shared" si="0"/>
        <v>67.664710583606549</v>
      </c>
    </row>
    <row r="38" spans="1:7" x14ac:dyDescent="0.25">
      <c r="A38" s="1">
        <v>25</v>
      </c>
      <c r="B38" t="s">
        <v>115</v>
      </c>
      <c r="C38" s="17">
        <v>13.29</v>
      </c>
      <c r="D38" s="3">
        <v>10.034000000000001</v>
      </c>
      <c r="E38" s="3">
        <v>5.2759999999999998</v>
      </c>
      <c r="F38" s="4">
        <v>95.110699999999994</v>
      </c>
      <c r="G38" s="1">
        <f t="shared" si="0"/>
        <v>180.88338965125095</v>
      </c>
    </row>
    <row r="39" spans="1:7" x14ac:dyDescent="0.25">
      <c r="A39" s="1">
        <v>29</v>
      </c>
      <c r="B39" t="s">
        <v>116</v>
      </c>
      <c r="C39" s="17">
        <v>30.09</v>
      </c>
      <c r="D39" s="3">
        <v>8.8249999999999993</v>
      </c>
      <c r="E39" s="3">
        <v>1.9139999999999999</v>
      </c>
      <c r="F39" s="4">
        <v>203.1696</v>
      </c>
      <c r="G39" s="1">
        <f t="shared" si="0"/>
        <v>936.7668338557994</v>
      </c>
    </row>
    <row r="40" spans="1:7" x14ac:dyDescent="0.25">
      <c r="A40" s="1">
        <v>30</v>
      </c>
      <c r="B40" t="s">
        <v>117</v>
      </c>
      <c r="C40" s="17">
        <v>30.31</v>
      </c>
      <c r="D40" s="3">
        <v>7.3659999999999997</v>
      </c>
      <c r="E40" s="3">
        <v>2.3220000000000001</v>
      </c>
      <c r="F40" s="4">
        <v>75.802499999999995</v>
      </c>
      <c r="G40" s="1">
        <f t="shared" si="0"/>
        <v>240.46563953488368</v>
      </c>
    </row>
    <row r="41" spans="1:7" x14ac:dyDescent="0.25">
      <c r="A41" s="1">
        <v>31</v>
      </c>
      <c r="B41" t="s">
        <v>118</v>
      </c>
      <c r="C41" s="17">
        <v>27.67</v>
      </c>
      <c r="D41" s="3">
        <v>11.641999999999999</v>
      </c>
      <c r="E41" s="3">
        <v>1.19</v>
      </c>
      <c r="F41" s="4">
        <v>96.903700000000001</v>
      </c>
      <c r="G41" s="1">
        <f t="shared" si="0"/>
        <v>948.02762638655474</v>
      </c>
    </row>
    <row r="42" spans="1:7" x14ac:dyDescent="0.25">
      <c r="A42" s="1">
        <v>32</v>
      </c>
      <c r="B42" t="s">
        <v>119</v>
      </c>
      <c r="C42" s="17">
        <v>21.11</v>
      </c>
      <c r="D42" s="3">
        <v>7.5640000000000001</v>
      </c>
      <c r="E42" s="3">
        <v>3.8050000000000002</v>
      </c>
      <c r="F42" s="4">
        <v>79.876199999999997</v>
      </c>
      <c r="G42" s="1">
        <f t="shared" si="0"/>
        <v>158.78674817345598</v>
      </c>
    </row>
    <row r="43" spans="1:7" x14ac:dyDescent="0.25">
      <c r="A43" s="1">
        <v>33</v>
      </c>
      <c r="B43" t="s">
        <v>120</v>
      </c>
      <c r="C43" s="17">
        <v>17.25</v>
      </c>
      <c r="D43" s="3">
        <v>6.4820000000000002</v>
      </c>
      <c r="E43" s="3">
        <v>3.359</v>
      </c>
      <c r="F43" s="4">
        <v>67.534700000000001</v>
      </c>
      <c r="G43" s="1">
        <f t="shared" si="0"/>
        <v>130.32447913069365</v>
      </c>
    </row>
    <row r="44" spans="1:7" x14ac:dyDescent="0.25">
      <c r="A44" s="1">
        <v>34</v>
      </c>
      <c r="B44" t="s">
        <v>121</v>
      </c>
      <c r="C44" s="17">
        <v>17.14</v>
      </c>
      <c r="D44" s="3">
        <v>8.9250000000000007</v>
      </c>
      <c r="E44" s="3">
        <v>1.121</v>
      </c>
      <c r="F44" s="4">
        <v>79.641199999999998</v>
      </c>
      <c r="G44" s="1">
        <f t="shared" si="0"/>
        <v>634.0746743978591</v>
      </c>
    </row>
    <row r="45" spans="1:7" x14ac:dyDescent="0.25">
      <c r="A45" s="1">
        <v>35</v>
      </c>
      <c r="B45" t="s">
        <v>122</v>
      </c>
      <c r="C45" s="17">
        <v>23.41</v>
      </c>
      <c r="D45" s="3">
        <v>7.4509999999999996</v>
      </c>
      <c r="E45" s="3">
        <v>1.6559999999999999</v>
      </c>
      <c r="F45" s="4">
        <v>81.3964</v>
      </c>
      <c r="G45" s="1">
        <f t="shared" si="0"/>
        <v>366.23464758454111</v>
      </c>
    </row>
    <row r="46" spans="1:7" s="10" customFormat="1" x14ac:dyDescent="0.25">
      <c r="A46" s="6">
        <v>36</v>
      </c>
      <c r="B46" s="10" t="s">
        <v>123</v>
      </c>
      <c r="C46" s="19">
        <v>40.64</v>
      </c>
      <c r="D46" s="8">
        <v>7.1079999999999997</v>
      </c>
      <c r="E46" s="8">
        <v>5.8949999999999996</v>
      </c>
      <c r="F46" s="9">
        <v>29.950500000000002</v>
      </c>
      <c r="G46" s="6">
        <f t="shared" si="0"/>
        <v>36.113342493638683</v>
      </c>
    </row>
    <row r="47" spans="1:7" x14ac:dyDescent="0.25">
      <c r="A47" s="1">
        <v>37</v>
      </c>
      <c r="B47" t="s">
        <v>124</v>
      </c>
      <c r="C47" s="17">
        <v>15.59</v>
      </c>
      <c r="D47" s="3">
        <v>8.2449999999999992</v>
      </c>
      <c r="E47" s="3">
        <v>1.8129999999999999</v>
      </c>
      <c r="F47" s="4">
        <v>83.709900000000005</v>
      </c>
      <c r="G47" s="1">
        <f t="shared" si="0"/>
        <v>380.68843105350248</v>
      </c>
    </row>
    <row r="48" spans="1:7" x14ac:dyDescent="0.25">
      <c r="A48" s="1">
        <v>38</v>
      </c>
      <c r="B48" t="s">
        <v>125</v>
      </c>
      <c r="C48" s="17">
        <v>22.44</v>
      </c>
      <c r="D48" s="3">
        <v>6.2069999999999999</v>
      </c>
      <c r="E48" s="3">
        <v>2.2919999999999998</v>
      </c>
      <c r="F48" s="4">
        <v>56.999400000000001</v>
      </c>
      <c r="G48" s="1">
        <f t="shared" si="0"/>
        <v>154.36094057591623</v>
      </c>
    </row>
    <row r="49" spans="1:7" x14ac:dyDescent="0.25">
      <c r="A49" s="1">
        <v>39</v>
      </c>
      <c r="B49" t="s">
        <v>126</v>
      </c>
      <c r="C49" s="17">
        <v>35.06</v>
      </c>
      <c r="D49" s="3">
        <v>5.2690000000000001</v>
      </c>
      <c r="E49" s="3">
        <v>4.4109999999999996</v>
      </c>
      <c r="F49" s="4">
        <v>44.4011</v>
      </c>
      <c r="G49" s="1">
        <f t="shared" si="0"/>
        <v>53.037722942643398</v>
      </c>
    </row>
    <row r="50" spans="1:7" x14ac:dyDescent="0.25">
      <c r="A50" s="1">
        <v>40</v>
      </c>
      <c r="B50" t="s">
        <v>127</v>
      </c>
      <c r="C50" s="17">
        <v>50.14</v>
      </c>
      <c r="D50" s="3">
        <v>6.8559999999999999</v>
      </c>
      <c r="E50" s="3">
        <v>5.4880000000000004</v>
      </c>
      <c r="F50" s="4">
        <v>81.897099999999995</v>
      </c>
      <c r="G50" s="1">
        <f t="shared" si="0"/>
        <v>102.31168323615159</v>
      </c>
    </row>
    <row r="51" spans="1:7" x14ac:dyDescent="0.25">
      <c r="A51" s="1">
        <v>41</v>
      </c>
      <c r="B51" t="s">
        <v>128</v>
      </c>
      <c r="C51" s="17">
        <v>19.73</v>
      </c>
      <c r="D51" s="3">
        <v>6.1150000000000002</v>
      </c>
      <c r="E51" s="3">
        <v>1.6970000000000001</v>
      </c>
      <c r="F51" s="4">
        <v>69.900999999999996</v>
      </c>
      <c r="G51" s="1">
        <f t="shared" si="0"/>
        <v>251.88250736593989</v>
      </c>
    </row>
    <row r="52" spans="1:7" x14ac:dyDescent="0.25">
      <c r="A52" s="1">
        <v>42</v>
      </c>
      <c r="B52" t="s">
        <v>129</v>
      </c>
      <c r="C52" s="17">
        <v>24.65</v>
      </c>
      <c r="D52" s="3">
        <v>5.992</v>
      </c>
      <c r="E52" s="3">
        <v>2.9340000000000002</v>
      </c>
      <c r="F52" s="4">
        <v>67.773600000000002</v>
      </c>
      <c r="G52" s="1">
        <f t="shared" si="0"/>
        <v>138.41152392638037</v>
      </c>
    </row>
    <row r="53" spans="1:7" s="10" customFormat="1" x14ac:dyDescent="0.25">
      <c r="A53" s="6">
        <v>43</v>
      </c>
      <c r="B53" s="10" t="s">
        <v>130</v>
      </c>
      <c r="C53" s="19">
        <v>5.39</v>
      </c>
      <c r="D53" s="8">
        <v>6.2560000000000002</v>
      </c>
      <c r="E53" s="8">
        <v>5.327</v>
      </c>
      <c r="F53" s="9">
        <v>8.3154000000000003</v>
      </c>
      <c r="G53" s="6">
        <f t="shared" si="0"/>
        <v>9.7655608034541022</v>
      </c>
    </row>
    <row r="54" spans="1:7" x14ac:dyDescent="0.25">
      <c r="A54" s="1">
        <v>48</v>
      </c>
      <c r="B54" t="s">
        <v>131</v>
      </c>
      <c r="C54" s="17">
        <v>18.87</v>
      </c>
      <c r="D54" s="3">
        <v>5.7240000000000002</v>
      </c>
      <c r="E54" s="3">
        <v>4.9219999999999997</v>
      </c>
      <c r="F54" s="4">
        <v>86.5989</v>
      </c>
      <c r="G54" s="1">
        <f t="shared" si="0"/>
        <v>100.70948874441284</v>
      </c>
    </row>
    <row r="55" spans="1:7" x14ac:dyDescent="0.25">
      <c r="A55" s="1">
        <v>49</v>
      </c>
      <c r="B55" t="s">
        <v>132</v>
      </c>
      <c r="C55" s="17">
        <v>20.190000000000001</v>
      </c>
      <c r="D55" s="3">
        <v>6.5430000000000001</v>
      </c>
      <c r="E55" s="3">
        <v>1.766</v>
      </c>
      <c r="F55" s="4">
        <v>107.6773</v>
      </c>
      <c r="G55" s="1">
        <f t="shared" si="0"/>
        <v>398.94256732729338</v>
      </c>
    </row>
    <row r="56" spans="1:7" s="10" customFormat="1" x14ac:dyDescent="0.25">
      <c r="A56" s="6">
        <v>50</v>
      </c>
      <c r="B56" s="10" t="s">
        <v>133</v>
      </c>
      <c r="C56" s="19">
        <v>9.83</v>
      </c>
      <c r="D56" s="8">
        <v>6.4240000000000004</v>
      </c>
      <c r="E56" s="8">
        <v>5.5049999999999999</v>
      </c>
      <c r="F56" s="9">
        <v>7.1479999999999997</v>
      </c>
      <c r="G56" s="6">
        <f t="shared" si="0"/>
        <v>8.3412810172570389</v>
      </c>
    </row>
    <row r="57" spans="1:7" x14ac:dyDescent="0.25">
      <c r="A57" s="1">
        <v>51</v>
      </c>
      <c r="B57" t="s">
        <v>134</v>
      </c>
      <c r="C57" s="17">
        <v>29.15</v>
      </c>
      <c r="D57" s="3">
        <v>5.4359999999999999</v>
      </c>
      <c r="E57" s="3">
        <v>4.524</v>
      </c>
      <c r="F57" s="4">
        <v>54.7639</v>
      </c>
      <c r="G57" s="1">
        <f t="shared" si="0"/>
        <v>65.803837400530497</v>
      </c>
    </row>
    <row r="58" spans="1:7" x14ac:dyDescent="0.25">
      <c r="A58" s="1">
        <v>52</v>
      </c>
      <c r="B58" t="s">
        <v>135</v>
      </c>
      <c r="C58" s="17">
        <v>30.9</v>
      </c>
      <c r="D58" s="3">
        <v>5.9390000000000001</v>
      </c>
      <c r="E58" s="3">
        <v>3.4969999999999999</v>
      </c>
      <c r="F58" s="4">
        <v>65.100200000000001</v>
      </c>
      <c r="G58" s="1">
        <f t="shared" si="0"/>
        <v>110.5605055190163</v>
      </c>
    </row>
    <row r="59" spans="1:7" x14ac:dyDescent="0.25">
      <c r="A59" s="1">
        <v>53</v>
      </c>
      <c r="B59" t="s">
        <v>136</v>
      </c>
      <c r="C59" s="17">
        <v>26.04</v>
      </c>
      <c r="D59" s="3">
        <v>6.7610000000000001</v>
      </c>
      <c r="E59" s="3">
        <v>2.6909999999999998</v>
      </c>
      <c r="F59" s="4">
        <v>59.510100000000001</v>
      </c>
      <c r="G59" s="1">
        <f t="shared" si="0"/>
        <v>149.5160855072464</v>
      </c>
    </row>
    <row r="60" spans="1:7" x14ac:dyDescent="0.25">
      <c r="C60" s="18"/>
    </row>
    <row r="61" spans="1:7" x14ac:dyDescent="0.25">
      <c r="A61" s="5" t="s">
        <v>74</v>
      </c>
    </row>
    <row r="62" spans="1:7" x14ac:dyDescent="0.25">
      <c r="A62" s="11" t="s">
        <v>77</v>
      </c>
    </row>
    <row r="63" spans="1:7" x14ac:dyDescent="0.25">
      <c r="A63" s="1"/>
    </row>
    <row r="64" spans="1:7" x14ac:dyDescent="0.25">
      <c r="A64" s="5" t="s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2" sqref="A22:A24"/>
    </sheetView>
  </sheetViews>
  <sheetFormatPr defaultRowHeight="15" x14ac:dyDescent="0.25"/>
  <cols>
    <col min="1" max="1" width="19.5703125" customWidth="1"/>
    <col min="2" max="2" width="12.7109375" customWidth="1"/>
    <col min="3" max="3" width="11.28515625" customWidth="1"/>
    <col min="4" max="4" width="22.28515625" customWidth="1"/>
    <col min="5" max="5" width="20.7109375" style="1" customWidth="1"/>
    <col min="6" max="6" width="21.28515625" style="1" customWidth="1"/>
    <col min="7" max="7" width="18.42578125" customWidth="1"/>
    <col min="8" max="8" width="21.28515625" style="1" customWidth="1"/>
    <col min="9" max="9" width="9.140625" style="1"/>
  </cols>
  <sheetData>
    <row r="1" spans="1:9" x14ac:dyDescent="0.25">
      <c r="A1" s="16" t="s">
        <v>154</v>
      </c>
      <c r="B1" s="1"/>
      <c r="C1" s="1"/>
      <c r="D1" s="3"/>
      <c r="E1" s="3"/>
      <c r="F1" s="4"/>
      <c r="G1" s="1"/>
    </row>
    <row r="2" spans="1:9" x14ac:dyDescent="0.25">
      <c r="A2" s="12"/>
      <c r="B2" s="1"/>
      <c r="C2" s="1"/>
      <c r="D2" s="3"/>
      <c r="E2" s="3"/>
      <c r="F2" s="4"/>
      <c r="G2" s="1"/>
    </row>
    <row r="3" spans="1:9" s="28" customFormat="1" ht="45" x14ac:dyDescent="0.25">
      <c r="A3" s="25" t="s">
        <v>0</v>
      </c>
      <c r="B3" s="25" t="s">
        <v>1</v>
      </c>
      <c r="C3" s="25" t="s">
        <v>137</v>
      </c>
      <c r="D3" s="26" t="s">
        <v>70</v>
      </c>
      <c r="E3" s="31" t="s">
        <v>159</v>
      </c>
      <c r="F3" s="27" t="s">
        <v>72</v>
      </c>
      <c r="G3" s="30" t="s">
        <v>158</v>
      </c>
      <c r="H3" s="30" t="s">
        <v>155</v>
      </c>
    </row>
    <row r="4" spans="1:9" x14ac:dyDescent="0.25">
      <c r="A4" s="20">
        <v>1</v>
      </c>
      <c r="B4" s="21" t="s">
        <v>138</v>
      </c>
      <c r="C4" s="22">
        <v>1.24</v>
      </c>
      <c r="D4" s="23">
        <v>6.3090000000000002</v>
      </c>
      <c r="E4" s="23">
        <v>5.4909999999999997</v>
      </c>
      <c r="F4" s="24">
        <v>37.2836</v>
      </c>
      <c r="G4" s="20">
        <f>(D4/E4)*F4</f>
        <v>42.837776798397385</v>
      </c>
      <c r="H4" s="4">
        <f>F4+6.5206</f>
        <v>43.804200000000002</v>
      </c>
    </row>
    <row r="5" spans="1:9" x14ac:dyDescent="0.25">
      <c r="A5" s="20">
        <v>2</v>
      </c>
      <c r="B5" s="21" t="s">
        <v>139</v>
      </c>
      <c r="C5" s="20">
        <v>0.54</v>
      </c>
      <c r="D5" s="20">
        <v>8.98</v>
      </c>
      <c r="E5" s="20">
        <v>7.5449999999999999</v>
      </c>
      <c r="F5" s="20">
        <v>78.671499999999995</v>
      </c>
      <c r="G5" s="20">
        <f t="shared" ref="G5:G19" si="0">(D5/E5)*F5</f>
        <v>93.634204108681246</v>
      </c>
      <c r="H5" s="1">
        <f>F5+14.3544</f>
        <v>93.025899999999993</v>
      </c>
    </row>
    <row r="6" spans="1:9" x14ac:dyDescent="0.25">
      <c r="A6" s="20">
        <v>3</v>
      </c>
      <c r="B6" s="21" t="s">
        <v>140</v>
      </c>
      <c r="C6" s="20">
        <v>10.99</v>
      </c>
      <c r="D6" s="20">
        <v>10.917</v>
      </c>
      <c r="E6" s="20">
        <v>9.4969999999999999</v>
      </c>
      <c r="F6" s="20">
        <v>72.359300000000005</v>
      </c>
      <c r="G6" s="20">
        <f t="shared" si="0"/>
        <v>83.178527756133533</v>
      </c>
      <c r="H6" s="1">
        <f>F6+9.0441</f>
        <v>81.403400000000005</v>
      </c>
    </row>
    <row r="7" spans="1:9" x14ac:dyDescent="0.25">
      <c r="A7" s="20">
        <v>4</v>
      </c>
      <c r="B7" s="21" t="s">
        <v>141</v>
      </c>
      <c r="C7" s="20">
        <v>1.76</v>
      </c>
      <c r="D7" s="20">
        <v>9.3550000000000004</v>
      </c>
      <c r="E7" s="20">
        <v>7.3289999999999997</v>
      </c>
      <c r="F7" s="20">
        <v>49.398099999999999</v>
      </c>
      <c r="G7" s="20">
        <f t="shared" si="0"/>
        <v>63.053516919088551</v>
      </c>
      <c r="H7" s="1">
        <f>F7+12.3659</f>
        <v>61.763999999999996</v>
      </c>
    </row>
    <row r="8" spans="1:9" x14ac:dyDescent="0.25">
      <c r="A8" s="20">
        <v>5</v>
      </c>
      <c r="B8" s="21" t="s">
        <v>142</v>
      </c>
      <c r="C8" s="20">
        <v>5.22</v>
      </c>
      <c r="D8" s="20">
        <v>13.875</v>
      </c>
      <c r="E8" s="20">
        <v>11.553000000000001</v>
      </c>
      <c r="F8" s="20">
        <v>67.619799999999998</v>
      </c>
      <c r="G8" s="20">
        <f t="shared" si="0"/>
        <v>81.210484289794849</v>
      </c>
      <c r="H8" s="1">
        <f>F8+12.2443</f>
        <v>79.864099999999993</v>
      </c>
    </row>
    <row r="9" spans="1:9" x14ac:dyDescent="0.25">
      <c r="A9" s="20">
        <v>6</v>
      </c>
      <c r="B9" s="21" t="s">
        <v>143</v>
      </c>
      <c r="C9" s="20">
        <v>1.27</v>
      </c>
      <c r="D9" s="20">
        <v>7.2060000000000004</v>
      </c>
      <c r="E9" s="20">
        <v>6.0869999999999997</v>
      </c>
      <c r="F9" s="20">
        <v>61.905500000000004</v>
      </c>
      <c r="G9" s="20">
        <f t="shared" si="0"/>
        <v>73.285860522424855</v>
      </c>
      <c r="H9" s="1">
        <f>F9+15.9049</f>
        <v>77.810400000000001</v>
      </c>
    </row>
    <row r="10" spans="1:9" x14ac:dyDescent="0.25">
      <c r="A10" s="20">
        <v>7</v>
      </c>
      <c r="B10" s="21" t="s">
        <v>144</v>
      </c>
      <c r="C10" s="20">
        <v>-0.44</v>
      </c>
      <c r="D10" s="20">
        <v>7.5190000000000001</v>
      </c>
      <c r="E10" s="20">
        <v>6.2629999999999999</v>
      </c>
      <c r="F10" s="20">
        <v>39.618099999999998</v>
      </c>
      <c r="G10" s="20">
        <f t="shared" si="0"/>
        <v>47.563227510777587</v>
      </c>
      <c r="H10" s="1">
        <f>F10+7.5575</f>
        <v>47.175599999999996</v>
      </c>
    </row>
    <row r="11" spans="1:9" s="10" customFormat="1" x14ac:dyDescent="0.25">
      <c r="A11" s="6">
        <v>8</v>
      </c>
      <c r="B11" s="10" t="s">
        <v>145</v>
      </c>
      <c r="C11" s="6">
        <v>7.0000000000000007E-2</v>
      </c>
      <c r="D11" s="6">
        <v>8.1270000000000007</v>
      </c>
      <c r="E11" s="6">
        <v>6.88</v>
      </c>
      <c r="F11" s="6">
        <v>28.3628</v>
      </c>
      <c r="G11" s="6">
        <f t="shared" si="0"/>
        <v>33.503557500000007</v>
      </c>
      <c r="H11" s="6">
        <f>F11+6.0233</f>
        <v>34.386099999999999</v>
      </c>
      <c r="I11" s="6"/>
    </row>
    <row r="12" spans="1:9" s="10" customFormat="1" x14ac:dyDescent="0.25">
      <c r="A12" s="6">
        <v>9</v>
      </c>
      <c r="B12" s="10" t="s">
        <v>146</v>
      </c>
      <c r="C12" s="6">
        <v>1.7</v>
      </c>
      <c r="D12" s="6">
        <v>5.1539999999999999</v>
      </c>
      <c r="E12" s="6">
        <v>4.1929999999999996</v>
      </c>
      <c r="F12" s="6">
        <v>33.224299999999999</v>
      </c>
      <c r="G12" s="6">
        <f t="shared" si="0"/>
        <v>40.839027474362034</v>
      </c>
      <c r="H12" s="6">
        <f>F12+10.6601</f>
        <v>43.884399999999999</v>
      </c>
      <c r="I12" s="6"/>
    </row>
    <row r="13" spans="1:9" s="10" customFormat="1" x14ac:dyDescent="0.25">
      <c r="A13" s="6">
        <v>10</v>
      </c>
      <c r="B13" s="10" t="s">
        <v>147</v>
      </c>
      <c r="C13" s="6">
        <v>9.6300000000000008</v>
      </c>
      <c r="D13" s="6">
        <v>5.2960000000000003</v>
      </c>
      <c r="E13" s="6">
        <v>4.0780000000000003</v>
      </c>
      <c r="F13" s="6">
        <v>2.3498999999999999</v>
      </c>
      <c r="G13" s="6">
        <f t="shared" si="0"/>
        <v>3.0517583128984795</v>
      </c>
      <c r="H13" s="6">
        <f>F13+1.7941</f>
        <v>4.1440000000000001</v>
      </c>
      <c r="I13" s="6"/>
    </row>
    <row r="14" spans="1:9" s="10" customFormat="1" x14ac:dyDescent="0.25">
      <c r="A14" s="6">
        <v>11</v>
      </c>
      <c r="B14" s="10" t="s">
        <v>148</v>
      </c>
      <c r="C14" s="6">
        <v>51.2</v>
      </c>
      <c r="D14" s="6">
        <v>4.7539999999999996</v>
      </c>
      <c r="E14" s="6">
        <v>3.923</v>
      </c>
      <c r="F14" s="6">
        <v>15.9702</v>
      </c>
      <c r="G14" s="6">
        <f t="shared" si="0"/>
        <v>19.353130461381593</v>
      </c>
      <c r="H14" s="6">
        <f>F14+12.2448</f>
        <v>28.215</v>
      </c>
      <c r="I14" s="6"/>
    </row>
    <row r="15" spans="1:9" s="10" customFormat="1" x14ac:dyDescent="0.25">
      <c r="A15" s="6">
        <v>12</v>
      </c>
      <c r="B15" s="10" t="s">
        <v>149</v>
      </c>
      <c r="C15" s="6">
        <v>39.78</v>
      </c>
      <c r="D15" s="6">
        <v>4.7619999999999996</v>
      </c>
      <c r="E15" s="6">
        <v>3.7010000000000001</v>
      </c>
      <c r="F15" s="6">
        <v>0.53129999999999999</v>
      </c>
      <c r="G15" s="6">
        <f t="shared" si="0"/>
        <v>0.68361269927046731</v>
      </c>
      <c r="H15" s="6">
        <f>F15+0.6412</f>
        <v>1.1724999999999999</v>
      </c>
      <c r="I15" s="6"/>
    </row>
    <row r="16" spans="1:9" s="10" customFormat="1" x14ac:dyDescent="0.25">
      <c r="A16" s="6">
        <v>13</v>
      </c>
      <c r="B16" s="10" t="s">
        <v>150</v>
      </c>
      <c r="C16" s="6">
        <v>47.13</v>
      </c>
      <c r="D16" s="6">
        <v>4.4569999999999999</v>
      </c>
      <c r="E16" s="6">
        <v>3.407</v>
      </c>
      <c r="F16" s="6">
        <v>14.5807</v>
      </c>
      <c r="G16" s="6">
        <f t="shared" si="0"/>
        <v>19.074311681831521</v>
      </c>
      <c r="H16" s="6">
        <f>F16+18.1316</f>
        <v>32.712299999999999</v>
      </c>
      <c r="I16" s="6"/>
    </row>
    <row r="17" spans="1:9" s="10" customFormat="1" x14ac:dyDescent="0.25">
      <c r="A17" s="6">
        <v>14</v>
      </c>
      <c r="B17" s="10" t="s">
        <v>151</v>
      </c>
      <c r="C17" s="6">
        <v>31.59</v>
      </c>
      <c r="D17" s="6">
        <v>4.7789999999999999</v>
      </c>
      <c r="E17" s="6">
        <v>3.1560000000000001</v>
      </c>
      <c r="F17" s="6">
        <v>26.867000000000001</v>
      </c>
      <c r="G17" s="6">
        <f t="shared" si="0"/>
        <v>40.683584600760454</v>
      </c>
      <c r="H17" s="11" t="s">
        <v>156</v>
      </c>
    </row>
    <row r="18" spans="1:9" s="10" customFormat="1" x14ac:dyDescent="0.25">
      <c r="A18" s="6">
        <v>15</v>
      </c>
      <c r="B18" s="10" t="s">
        <v>152</v>
      </c>
      <c r="C18" s="6">
        <v>4.29</v>
      </c>
      <c r="D18" s="6">
        <v>4.9480000000000004</v>
      </c>
      <c r="E18" s="6">
        <v>3.58</v>
      </c>
      <c r="F18" s="6">
        <v>1.4749000000000001</v>
      </c>
      <c r="G18" s="6">
        <f t="shared" si="0"/>
        <v>2.0384930726256987</v>
      </c>
      <c r="H18" s="6">
        <f>F18+2.3945</f>
        <v>3.8693999999999997</v>
      </c>
      <c r="I18" s="6"/>
    </row>
    <row r="19" spans="1:9" x14ac:dyDescent="0.25">
      <c r="A19" s="20">
        <v>16</v>
      </c>
      <c r="B19" s="21" t="s">
        <v>153</v>
      </c>
      <c r="C19" s="20">
        <v>24.54</v>
      </c>
      <c r="D19" s="20">
        <v>5.2919999999999998</v>
      </c>
      <c r="E19" s="20">
        <v>3.2290000000000001</v>
      </c>
      <c r="F19" s="20">
        <v>56.524799999999999</v>
      </c>
      <c r="G19" s="20">
        <f t="shared" si="0"/>
        <v>92.638352926602664</v>
      </c>
      <c r="H19" s="29" t="s">
        <v>157</v>
      </c>
    </row>
    <row r="20" spans="1:9" x14ac:dyDescent="0.25">
      <c r="A20" s="21"/>
      <c r="B20" s="21"/>
      <c r="C20" s="21"/>
      <c r="D20" s="21"/>
      <c r="E20" s="20"/>
      <c r="F20" s="20"/>
      <c r="G20" s="21"/>
    </row>
    <row r="21" spans="1:9" x14ac:dyDescent="0.25">
      <c r="A21" s="5" t="s">
        <v>74</v>
      </c>
    </row>
    <row r="22" spans="1:9" x14ac:dyDescent="0.25">
      <c r="A22" s="11" t="s">
        <v>77</v>
      </c>
    </row>
    <row r="23" spans="1:9" x14ac:dyDescent="0.25">
      <c r="A23" s="1"/>
    </row>
    <row r="24" spans="1:9" x14ac:dyDescent="0.25">
      <c r="A24" s="5" t="s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H12" sqref="H12"/>
    </sheetView>
  </sheetViews>
  <sheetFormatPr defaultRowHeight="15" x14ac:dyDescent="0.25"/>
  <cols>
    <col min="1" max="1" width="22.85546875" style="1" customWidth="1"/>
    <col min="2" max="2" width="9.140625" style="1"/>
    <col min="3" max="3" width="9.140625" style="2"/>
    <col min="4" max="4" width="21" style="3" customWidth="1"/>
    <col min="5" max="5" width="21.5703125" style="3" customWidth="1"/>
    <col min="6" max="6" width="21.42578125" style="4" customWidth="1"/>
    <col min="7" max="7" width="24.28515625" style="2" customWidth="1"/>
    <col min="8" max="8" width="35" style="4" customWidth="1"/>
  </cols>
  <sheetData>
    <row r="1" spans="1:11" x14ac:dyDescent="0.25">
      <c r="A1" s="16" t="s">
        <v>215</v>
      </c>
    </row>
    <row r="3" spans="1:11" ht="32.25" customHeight="1" x14ac:dyDescent="0.25">
      <c r="A3" s="25" t="s">
        <v>0</v>
      </c>
      <c r="B3" s="25" t="s">
        <v>1</v>
      </c>
      <c r="C3" s="32" t="s">
        <v>137</v>
      </c>
      <c r="D3" s="26" t="s">
        <v>70</v>
      </c>
      <c r="E3" s="31" t="s">
        <v>159</v>
      </c>
      <c r="F3" s="27" t="s">
        <v>72</v>
      </c>
      <c r="G3" s="33" t="s">
        <v>158</v>
      </c>
      <c r="H3" s="34" t="s">
        <v>270</v>
      </c>
      <c r="I3" s="1"/>
      <c r="J3" s="35"/>
    </row>
    <row r="4" spans="1:11" s="10" customFormat="1" x14ac:dyDescent="0.25">
      <c r="A4" s="6" t="s">
        <v>217</v>
      </c>
      <c r="B4" s="6" t="s">
        <v>160</v>
      </c>
      <c r="C4" s="7">
        <v>41.16</v>
      </c>
      <c r="D4" s="8">
        <v>6.7880000000000003</v>
      </c>
      <c r="E4" s="8">
        <v>5.6020000000000003</v>
      </c>
      <c r="F4" s="9">
        <v>3.0579000000000001</v>
      </c>
      <c r="G4" s="7">
        <f>(D4/E4)*F4</f>
        <v>3.7052883255980009</v>
      </c>
      <c r="H4" s="9">
        <v>3.8496000000000001</v>
      </c>
      <c r="J4" s="6"/>
      <c r="K4" s="7"/>
    </row>
    <row r="5" spans="1:11" s="10" customFormat="1" x14ac:dyDescent="0.25">
      <c r="A5" s="6" t="s">
        <v>219</v>
      </c>
      <c r="B5" s="6" t="s">
        <v>161</v>
      </c>
      <c r="C5" s="7">
        <v>29.82</v>
      </c>
      <c r="D5" s="8">
        <v>12.755000000000001</v>
      </c>
      <c r="E5" s="8">
        <v>9.94</v>
      </c>
      <c r="F5" s="9">
        <v>8.2673000000000005</v>
      </c>
      <c r="G5" s="7">
        <f t="shared" ref="G5:G58" si="0">(D5/E5)*F5</f>
        <v>10.608592706237426</v>
      </c>
      <c r="H5" s="9">
        <v>10.3712</v>
      </c>
      <c r="J5" s="6"/>
      <c r="K5" s="7"/>
    </row>
    <row r="6" spans="1:11" s="10" customFormat="1" x14ac:dyDescent="0.25">
      <c r="A6" s="6" t="s">
        <v>266</v>
      </c>
      <c r="B6" s="6" t="s">
        <v>162</v>
      </c>
      <c r="C6" s="7">
        <v>0.1</v>
      </c>
      <c r="D6" s="8">
        <v>6.9569999999999999</v>
      </c>
      <c r="E6" s="8">
        <v>5.4640000000000004</v>
      </c>
      <c r="F6" s="9">
        <v>4.0137</v>
      </c>
      <c r="G6" s="7">
        <f t="shared" si="0"/>
        <v>5.1104156112737913</v>
      </c>
      <c r="H6" s="9">
        <v>5.0974000000000004</v>
      </c>
      <c r="J6" s="6"/>
      <c r="K6" s="7"/>
    </row>
    <row r="7" spans="1:11" x14ac:dyDescent="0.25">
      <c r="A7" s="1" t="s">
        <v>233</v>
      </c>
      <c r="B7" s="1" t="s">
        <v>163</v>
      </c>
      <c r="C7" s="2">
        <v>-13.31</v>
      </c>
      <c r="D7" s="3">
        <v>10.301</v>
      </c>
      <c r="E7" s="3">
        <v>8.1</v>
      </c>
      <c r="F7" s="4">
        <v>43.365200000000002</v>
      </c>
      <c r="G7" s="2">
        <f t="shared" si="0"/>
        <v>55.148756197530865</v>
      </c>
      <c r="H7" s="4">
        <v>55.562899999999999</v>
      </c>
      <c r="J7" s="1"/>
      <c r="K7" s="2"/>
    </row>
    <row r="8" spans="1:11" x14ac:dyDescent="0.25">
      <c r="A8" s="1" t="s">
        <v>238</v>
      </c>
      <c r="B8" s="1" t="s">
        <v>164</v>
      </c>
      <c r="C8" s="2">
        <v>2.63</v>
      </c>
      <c r="D8" s="3">
        <v>7.875</v>
      </c>
      <c r="E8" s="3">
        <v>5.7290000000000001</v>
      </c>
      <c r="F8" s="4">
        <v>60.057299999999998</v>
      </c>
      <c r="G8" s="2">
        <f t="shared" si="0"/>
        <v>82.553890294990396</v>
      </c>
      <c r="H8" s="4">
        <v>89.313299999999998</v>
      </c>
      <c r="J8" s="1"/>
      <c r="K8" s="2"/>
    </row>
    <row r="9" spans="1:11" s="10" customFormat="1" x14ac:dyDescent="0.25">
      <c r="A9" s="6" t="s">
        <v>248</v>
      </c>
      <c r="B9" s="6" t="s">
        <v>165</v>
      </c>
      <c r="C9" s="7">
        <v>9.85</v>
      </c>
      <c r="D9" s="8">
        <v>9.1549999999999994</v>
      </c>
      <c r="E9" s="8">
        <v>7.4160000000000004</v>
      </c>
      <c r="F9" s="9">
        <v>7.8708</v>
      </c>
      <c r="G9" s="7">
        <f t="shared" si="0"/>
        <v>9.7164474110032355</v>
      </c>
      <c r="H9" s="9">
        <v>9.6562000000000001</v>
      </c>
      <c r="J9" s="6"/>
      <c r="K9" s="7"/>
    </row>
    <row r="10" spans="1:11" s="10" customFormat="1" x14ac:dyDescent="0.25">
      <c r="A10" s="6" t="s">
        <v>258</v>
      </c>
      <c r="B10" s="6" t="s">
        <v>166</v>
      </c>
      <c r="C10" s="7">
        <v>10.68</v>
      </c>
      <c r="D10" s="8">
        <v>8.2940000000000005</v>
      </c>
      <c r="E10" s="8">
        <v>6.5090000000000003</v>
      </c>
      <c r="F10" s="9">
        <v>15.2623</v>
      </c>
      <c r="G10" s="7">
        <f t="shared" si="0"/>
        <v>19.447767122445843</v>
      </c>
      <c r="H10" s="9">
        <v>19.5989</v>
      </c>
      <c r="J10" s="6"/>
      <c r="K10" s="7"/>
    </row>
    <row r="11" spans="1:11" x14ac:dyDescent="0.25">
      <c r="A11" s="1" t="s">
        <v>260</v>
      </c>
      <c r="B11" s="1" t="s">
        <v>167</v>
      </c>
      <c r="C11" s="2">
        <v>1.62</v>
      </c>
      <c r="D11" s="3">
        <v>11.246</v>
      </c>
      <c r="E11" s="3">
        <v>9.6289999999999996</v>
      </c>
      <c r="F11" s="4">
        <v>82.109300000000005</v>
      </c>
      <c r="G11" s="2">
        <f t="shared" si="0"/>
        <v>95.8979320594039</v>
      </c>
      <c r="H11" s="4">
        <v>99.121600000000001</v>
      </c>
      <c r="J11" s="1"/>
      <c r="K11" s="2"/>
    </row>
    <row r="12" spans="1:11" s="10" customFormat="1" x14ac:dyDescent="0.25">
      <c r="A12" s="6" t="s">
        <v>262</v>
      </c>
      <c r="B12" s="6" t="s">
        <v>168</v>
      </c>
      <c r="C12" s="7">
        <v>-1.95</v>
      </c>
      <c r="D12" s="8">
        <v>6.93</v>
      </c>
      <c r="E12" s="8">
        <v>5.75</v>
      </c>
      <c r="F12" s="9">
        <v>13.6822</v>
      </c>
      <c r="G12" s="7">
        <f t="shared" si="0"/>
        <v>16.490025391304346</v>
      </c>
      <c r="H12" s="9">
        <v>16.477</v>
      </c>
      <c r="J12" s="6"/>
      <c r="K12" s="7"/>
    </row>
    <row r="13" spans="1:11" s="10" customFormat="1" x14ac:dyDescent="0.25">
      <c r="A13" s="6" t="s">
        <v>264</v>
      </c>
      <c r="B13" s="6" t="s">
        <v>169</v>
      </c>
      <c r="C13" s="7">
        <v>2.73</v>
      </c>
      <c r="D13" s="8">
        <v>7.742</v>
      </c>
      <c r="E13" s="8">
        <v>6.3120000000000003</v>
      </c>
      <c r="F13" s="9">
        <v>25.683599999999998</v>
      </c>
      <c r="G13" s="7">
        <f t="shared" si="0"/>
        <v>31.502286311787071</v>
      </c>
      <c r="H13" s="9">
        <v>32.194699999999997</v>
      </c>
      <c r="J13" s="6"/>
      <c r="K13" s="7"/>
    </row>
    <row r="14" spans="1:11" s="10" customFormat="1" x14ac:dyDescent="0.25">
      <c r="A14" s="6" t="s">
        <v>268</v>
      </c>
      <c r="B14" s="6" t="s">
        <v>170</v>
      </c>
      <c r="C14" s="7">
        <v>6.11</v>
      </c>
      <c r="D14" s="8">
        <v>5.8979999999999997</v>
      </c>
      <c r="E14" s="8">
        <v>4.4400000000000004</v>
      </c>
      <c r="F14" s="9">
        <v>1.8392999999999999</v>
      </c>
      <c r="G14" s="7">
        <f t="shared" si="0"/>
        <v>2.4432863513513512</v>
      </c>
      <c r="H14" s="9">
        <v>2.4609999999999999</v>
      </c>
      <c r="J14" s="6"/>
      <c r="K14" s="7"/>
    </row>
    <row r="15" spans="1:11" x14ac:dyDescent="0.25">
      <c r="A15" s="1" t="s">
        <v>221</v>
      </c>
      <c r="B15" s="1" t="s">
        <v>171</v>
      </c>
      <c r="C15" s="2">
        <v>11.2</v>
      </c>
      <c r="D15" s="3">
        <v>16.702000000000002</v>
      </c>
      <c r="E15" s="3">
        <v>14.365</v>
      </c>
      <c r="F15" s="4">
        <v>71.615099999999998</v>
      </c>
      <c r="G15" s="2">
        <f t="shared" si="0"/>
        <v>83.265951980508177</v>
      </c>
      <c r="H15" s="4">
        <v>82.870800000000003</v>
      </c>
      <c r="J15" s="1"/>
      <c r="K15" s="2"/>
    </row>
    <row r="16" spans="1:11" s="10" customFormat="1" x14ac:dyDescent="0.25">
      <c r="A16" s="6" t="s">
        <v>223</v>
      </c>
      <c r="B16" s="6" t="s">
        <v>172</v>
      </c>
      <c r="C16" s="7">
        <v>3.35</v>
      </c>
      <c r="D16" s="8">
        <v>17.995999999999999</v>
      </c>
      <c r="E16" s="8">
        <v>14.516</v>
      </c>
      <c r="F16" s="9">
        <v>24.566400000000002</v>
      </c>
      <c r="G16" s="7">
        <f t="shared" si="0"/>
        <v>30.455837310553871</v>
      </c>
      <c r="H16" s="9">
        <v>31.9221</v>
      </c>
      <c r="J16" s="6"/>
      <c r="K16" s="7"/>
    </row>
    <row r="17" spans="1:11" x14ac:dyDescent="0.25">
      <c r="A17" s="1" t="s">
        <v>225</v>
      </c>
      <c r="B17" s="1" t="s">
        <v>173</v>
      </c>
      <c r="C17" s="2">
        <v>12.68</v>
      </c>
      <c r="D17" s="3">
        <v>10.702</v>
      </c>
      <c r="E17" s="3">
        <v>8.2430000000000003</v>
      </c>
      <c r="F17" s="4">
        <v>58.070799999999998</v>
      </c>
      <c r="G17" s="2">
        <f t="shared" si="0"/>
        <v>75.394116413926966</v>
      </c>
      <c r="H17" s="4">
        <v>71.667100000000005</v>
      </c>
      <c r="J17" s="1"/>
      <c r="K17" s="2"/>
    </row>
    <row r="18" spans="1:11" x14ac:dyDescent="0.25">
      <c r="A18" s="1" t="s">
        <v>227</v>
      </c>
      <c r="B18" s="1" t="s">
        <v>174</v>
      </c>
      <c r="C18" s="2">
        <v>12.17</v>
      </c>
      <c r="D18" s="3">
        <v>13.837</v>
      </c>
      <c r="E18" s="3">
        <v>11.805999999999999</v>
      </c>
      <c r="F18" s="4">
        <v>58.444499999999998</v>
      </c>
      <c r="G18" s="2">
        <f t="shared" si="0"/>
        <v>68.498775749618844</v>
      </c>
      <c r="H18" s="4">
        <v>67.654600000000002</v>
      </c>
      <c r="I18" t="s">
        <v>273</v>
      </c>
      <c r="J18" s="1"/>
      <c r="K18" s="2"/>
    </row>
    <row r="19" spans="1:11" x14ac:dyDescent="0.25">
      <c r="A19" s="1" t="s">
        <v>229</v>
      </c>
      <c r="B19" s="1" t="s">
        <v>175</v>
      </c>
      <c r="C19" s="2">
        <v>7.73</v>
      </c>
      <c r="D19" s="3">
        <v>8.093</v>
      </c>
      <c r="E19" s="3">
        <v>6.282</v>
      </c>
      <c r="F19" s="4">
        <v>60.400399999999998</v>
      </c>
      <c r="G19" s="2">
        <f t="shared" si="0"/>
        <v>77.812868067494421</v>
      </c>
      <c r="H19" s="4">
        <v>89.599800000000002</v>
      </c>
      <c r="J19" s="1"/>
      <c r="K19" s="2"/>
    </row>
    <row r="20" spans="1:11" x14ac:dyDescent="0.25">
      <c r="A20" s="1" t="s">
        <v>231</v>
      </c>
      <c r="B20" s="1" t="s">
        <v>176</v>
      </c>
      <c r="C20" s="2">
        <v>1.28</v>
      </c>
      <c r="D20" s="3">
        <v>13.026</v>
      </c>
      <c r="E20" s="3">
        <v>10.295999999999999</v>
      </c>
      <c r="F20" s="4">
        <v>107.7272</v>
      </c>
      <c r="G20" s="2">
        <f t="shared" si="0"/>
        <v>136.29123030303029</v>
      </c>
      <c r="H20" s="4">
        <v>138.04679999999999</v>
      </c>
      <c r="J20" s="1"/>
      <c r="K20" s="2"/>
    </row>
    <row r="21" spans="1:11" x14ac:dyDescent="0.25">
      <c r="A21" s="1" t="s">
        <v>235</v>
      </c>
      <c r="B21" s="1" t="s">
        <v>177</v>
      </c>
      <c r="C21" s="2">
        <v>-17.28</v>
      </c>
      <c r="D21" s="3">
        <v>10.481</v>
      </c>
      <c r="E21" s="3">
        <v>9.0489999999999995</v>
      </c>
      <c r="F21" s="4">
        <v>110.2637</v>
      </c>
      <c r="G21" s="2">
        <f t="shared" si="0"/>
        <v>127.71287873798211</v>
      </c>
      <c r="H21" s="4">
        <v>131.4836</v>
      </c>
      <c r="J21" s="1"/>
      <c r="K21" s="2"/>
    </row>
    <row r="22" spans="1:11" s="10" customFormat="1" x14ac:dyDescent="0.25">
      <c r="A22" s="6" t="s">
        <v>218</v>
      </c>
      <c r="B22" s="6" t="s">
        <v>178</v>
      </c>
      <c r="C22" s="7">
        <v>44.34</v>
      </c>
      <c r="D22" s="8">
        <v>14.618</v>
      </c>
      <c r="E22" s="8">
        <v>11.227</v>
      </c>
      <c r="F22" s="9">
        <v>8.6313999999999993</v>
      </c>
      <c r="G22" s="7">
        <f t="shared" si="0"/>
        <v>11.238425688073393</v>
      </c>
      <c r="H22" s="9">
        <v>12.285</v>
      </c>
      <c r="J22" s="6"/>
      <c r="K22" s="7"/>
    </row>
    <row r="23" spans="1:11" x14ac:dyDescent="0.25">
      <c r="A23" s="1" t="s">
        <v>239</v>
      </c>
      <c r="B23" s="1" t="s">
        <v>179</v>
      </c>
      <c r="C23" s="2">
        <v>27.7</v>
      </c>
      <c r="D23" s="3">
        <v>25.414999999999999</v>
      </c>
      <c r="E23" s="3">
        <v>20.082999999999998</v>
      </c>
      <c r="F23" s="4">
        <v>41.977899999999998</v>
      </c>
      <c r="G23" s="2">
        <f t="shared" si="0"/>
        <v>53.122956156948668</v>
      </c>
      <c r="H23" s="4">
        <v>53.315399999999997</v>
      </c>
      <c r="J23" s="1"/>
      <c r="K23" s="2"/>
    </row>
    <row r="24" spans="1:11" s="10" customFormat="1" x14ac:dyDescent="0.25">
      <c r="A24" s="6" t="s">
        <v>240</v>
      </c>
      <c r="B24" s="6" t="s">
        <v>180</v>
      </c>
      <c r="C24" s="7">
        <v>-7.36</v>
      </c>
      <c r="D24" s="8">
        <v>13.042</v>
      </c>
      <c r="E24" s="8">
        <v>9.7850000000000001</v>
      </c>
      <c r="F24" s="9">
        <v>4.7830000000000004</v>
      </c>
      <c r="G24" s="7">
        <f t="shared" si="0"/>
        <v>6.3750522227899848</v>
      </c>
      <c r="H24" s="9">
        <v>6.2798999999999996</v>
      </c>
      <c r="J24" s="6"/>
      <c r="K24" s="7"/>
    </row>
    <row r="25" spans="1:11" s="10" customFormat="1" x14ac:dyDescent="0.25">
      <c r="A25" s="6" t="s">
        <v>241</v>
      </c>
      <c r="B25" s="6" t="s">
        <v>181</v>
      </c>
      <c r="C25" s="7">
        <v>59.63</v>
      </c>
      <c r="D25" s="8">
        <v>13.334</v>
      </c>
      <c r="E25" s="8">
        <v>11.369</v>
      </c>
      <c r="F25" s="9">
        <v>4.7084000000000001</v>
      </c>
      <c r="G25" s="7">
        <f t="shared" si="0"/>
        <v>5.5221924179787143</v>
      </c>
      <c r="H25" s="9">
        <v>5.3457999999999997</v>
      </c>
      <c r="J25" s="6"/>
      <c r="K25" s="7"/>
    </row>
    <row r="26" spans="1:11" s="10" customFormat="1" x14ac:dyDescent="0.25">
      <c r="A26" s="6" t="s">
        <v>228</v>
      </c>
      <c r="B26" s="6" t="s">
        <v>182</v>
      </c>
      <c r="C26" s="7">
        <v>15.35</v>
      </c>
      <c r="D26" s="8">
        <v>8.1820000000000004</v>
      </c>
      <c r="E26" s="8">
        <v>6.8369999999999997</v>
      </c>
      <c r="F26" s="9">
        <v>9.5304000000000002</v>
      </c>
      <c r="G26" s="7">
        <f t="shared" si="0"/>
        <v>11.405255638437913</v>
      </c>
      <c r="H26" s="9">
        <v>11.1271</v>
      </c>
      <c r="J26" s="6"/>
      <c r="K26" s="7"/>
    </row>
    <row r="27" spans="1:11" s="10" customFormat="1" x14ac:dyDescent="0.25">
      <c r="A27" s="6" t="s">
        <v>230</v>
      </c>
      <c r="B27" s="6" t="s">
        <v>183</v>
      </c>
      <c r="C27" s="7">
        <v>17.850000000000001</v>
      </c>
      <c r="D27" s="8">
        <v>10.754</v>
      </c>
      <c r="E27" s="8">
        <v>8.6720000000000006</v>
      </c>
      <c r="F27" s="9">
        <v>8.157</v>
      </c>
      <c r="G27" s="7">
        <f t="shared" si="0"/>
        <v>10.115357241697415</v>
      </c>
      <c r="H27" s="9">
        <v>9.8249999999999993</v>
      </c>
      <c r="J27" s="6"/>
      <c r="K27" s="7"/>
    </row>
    <row r="28" spans="1:11" s="10" customFormat="1" x14ac:dyDescent="0.25">
      <c r="A28" s="6" t="s">
        <v>232</v>
      </c>
      <c r="B28" s="6" t="s">
        <v>184</v>
      </c>
      <c r="C28" s="7">
        <v>13.63</v>
      </c>
      <c r="D28" s="8">
        <v>9.9879999999999995</v>
      </c>
      <c r="E28" s="8">
        <v>8.4659999999999993</v>
      </c>
      <c r="F28" s="9">
        <v>12.86</v>
      </c>
      <c r="G28" s="7">
        <f t="shared" si="0"/>
        <v>15.17194424757855</v>
      </c>
      <c r="H28" s="9">
        <v>15.062799999999999</v>
      </c>
      <c r="J28" s="6"/>
      <c r="K28" s="7"/>
    </row>
    <row r="29" spans="1:11" s="10" customFormat="1" x14ac:dyDescent="0.25">
      <c r="A29" s="6" t="s">
        <v>234</v>
      </c>
      <c r="B29" s="6" t="s">
        <v>185</v>
      </c>
      <c r="C29" s="7">
        <v>-3.86</v>
      </c>
      <c r="D29" s="8">
        <v>6.9109999999999996</v>
      </c>
      <c r="E29" s="8">
        <v>5.7709999999999999</v>
      </c>
      <c r="F29" s="9">
        <v>4.6379000000000001</v>
      </c>
      <c r="G29" s="7">
        <f t="shared" si="0"/>
        <v>5.5540680817882517</v>
      </c>
      <c r="H29" s="9">
        <v>5.2957000000000001</v>
      </c>
      <c r="J29" s="6"/>
      <c r="K29" s="7"/>
    </row>
    <row r="30" spans="1:11" s="10" customFormat="1" x14ac:dyDescent="0.25">
      <c r="A30" s="6" t="s">
        <v>236</v>
      </c>
      <c r="B30" s="6" t="s">
        <v>186</v>
      </c>
      <c r="C30" s="7">
        <v>12.93</v>
      </c>
      <c r="D30" s="8">
        <v>8.6720000000000006</v>
      </c>
      <c r="E30" s="8">
        <v>7.0389999999999997</v>
      </c>
      <c r="F30" s="9">
        <v>1.7793000000000001</v>
      </c>
      <c r="G30" s="7">
        <f t="shared" si="0"/>
        <v>2.1920854666856089</v>
      </c>
      <c r="H30" s="9">
        <v>1.8613999999999999</v>
      </c>
      <c r="J30" s="6"/>
      <c r="K30" s="7"/>
    </row>
    <row r="31" spans="1:11" s="10" customFormat="1" x14ac:dyDescent="0.25">
      <c r="A31" s="6" t="s">
        <v>237</v>
      </c>
      <c r="B31" s="6" t="s">
        <v>187</v>
      </c>
      <c r="C31" s="7">
        <v>607.94000000000005</v>
      </c>
      <c r="D31" s="8">
        <v>11.581</v>
      </c>
      <c r="E31" s="8">
        <v>10.304</v>
      </c>
      <c r="F31" s="9">
        <v>6.4504000000000001</v>
      </c>
      <c r="G31" s="7">
        <f t="shared" si="0"/>
        <v>7.2498138975155273</v>
      </c>
      <c r="H31" s="9">
        <v>6.8337000000000003</v>
      </c>
      <c r="J31" s="6"/>
      <c r="K31" s="7"/>
    </row>
    <row r="32" spans="1:11" s="10" customFormat="1" x14ac:dyDescent="0.25">
      <c r="A32" s="6" t="s">
        <v>252</v>
      </c>
      <c r="B32" s="6" t="s">
        <v>188</v>
      </c>
      <c r="C32" s="7">
        <v>-6.02</v>
      </c>
      <c r="D32" s="8">
        <v>10.39</v>
      </c>
      <c r="E32" s="8">
        <v>7.7320000000000002</v>
      </c>
      <c r="F32" s="9">
        <v>26.605399999999999</v>
      </c>
      <c r="G32" s="7">
        <f t="shared" si="0"/>
        <v>35.75143636833937</v>
      </c>
      <c r="H32" s="9">
        <v>36.5548</v>
      </c>
      <c r="J32" s="6"/>
      <c r="K32" s="7"/>
    </row>
    <row r="33" spans="1:11" x14ac:dyDescent="0.25">
      <c r="A33" s="1" t="s">
        <v>253</v>
      </c>
      <c r="B33" s="1" t="s">
        <v>189</v>
      </c>
      <c r="C33" s="2">
        <v>-3.99</v>
      </c>
      <c r="D33" s="3">
        <v>11.132</v>
      </c>
      <c r="E33" s="3">
        <v>10.071999999999999</v>
      </c>
      <c r="F33" s="4">
        <v>45.204599999999999</v>
      </c>
      <c r="G33" s="2">
        <f t="shared" si="0"/>
        <v>49.962034074662434</v>
      </c>
      <c r="H33" s="4">
        <v>49.8232</v>
      </c>
      <c r="J33" s="1"/>
      <c r="K33" s="2"/>
    </row>
    <row r="34" spans="1:11" s="10" customFormat="1" x14ac:dyDescent="0.25">
      <c r="A34" s="6" t="s">
        <v>254</v>
      </c>
      <c r="B34" s="6" t="s">
        <v>190</v>
      </c>
      <c r="C34" s="7">
        <v>-15.57</v>
      </c>
      <c r="D34" s="8">
        <v>8.2569999999999997</v>
      </c>
      <c r="E34" s="8">
        <v>6.9279999999999999</v>
      </c>
      <c r="F34" s="9">
        <v>30.109200000000001</v>
      </c>
      <c r="G34" s="7">
        <f t="shared" si="0"/>
        <v>35.885055484988456</v>
      </c>
      <c r="H34" s="9">
        <v>35.1145</v>
      </c>
      <c r="J34" s="6"/>
      <c r="K34" s="7"/>
    </row>
    <row r="35" spans="1:11" s="10" customFormat="1" x14ac:dyDescent="0.25">
      <c r="A35" s="6" t="s">
        <v>255</v>
      </c>
      <c r="B35" s="6" t="s">
        <v>191</v>
      </c>
      <c r="C35" s="7">
        <v>-5.36</v>
      </c>
      <c r="D35" s="8">
        <v>7.3440000000000003</v>
      </c>
      <c r="E35" s="8">
        <v>5.6740000000000004</v>
      </c>
      <c r="F35" s="9">
        <v>29.308299999999999</v>
      </c>
      <c r="G35" s="7">
        <f t="shared" si="0"/>
        <v>37.934465139231577</v>
      </c>
      <c r="H35" s="9">
        <v>39.146299999999997</v>
      </c>
      <c r="J35" s="6"/>
      <c r="K35" s="7"/>
    </row>
    <row r="36" spans="1:11" s="10" customFormat="1" x14ac:dyDescent="0.25">
      <c r="A36" s="6" t="s">
        <v>256</v>
      </c>
      <c r="B36" s="6" t="s">
        <v>192</v>
      </c>
      <c r="C36" s="7">
        <v>-28.98</v>
      </c>
      <c r="D36" s="8">
        <v>8.7509999999999994</v>
      </c>
      <c r="E36" s="8">
        <v>7.28</v>
      </c>
      <c r="F36" s="9">
        <v>7.0385</v>
      </c>
      <c r="G36" s="7">
        <f t="shared" si="0"/>
        <v>8.4607024038461542</v>
      </c>
      <c r="H36" s="9">
        <v>8.4270999999999994</v>
      </c>
      <c r="J36" s="6"/>
      <c r="K36" s="7"/>
    </row>
    <row r="37" spans="1:11" s="10" customFormat="1" x14ac:dyDescent="0.25">
      <c r="A37" s="6" t="s">
        <v>257</v>
      </c>
      <c r="B37" s="6" t="s">
        <v>193</v>
      </c>
      <c r="C37" s="7">
        <v>-27.74</v>
      </c>
      <c r="D37" s="8">
        <v>15.739000000000001</v>
      </c>
      <c r="E37" s="8">
        <v>12.695</v>
      </c>
      <c r="F37" s="9">
        <v>1.5784</v>
      </c>
      <c r="G37" s="7">
        <f t="shared" si="0"/>
        <v>1.9568678692398582</v>
      </c>
      <c r="H37" s="9">
        <v>1.8409</v>
      </c>
      <c r="J37" s="6"/>
      <c r="K37" s="7"/>
    </row>
    <row r="38" spans="1:11" s="10" customFormat="1" x14ac:dyDescent="0.25">
      <c r="A38" s="6" t="s">
        <v>249</v>
      </c>
      <c r="B38" s="6" t="s">
        <v>194</v>
      </c>
      <c r="C38" s="7">
        <v>26.92</v>
      </c>
      <c r="D38" s="8">
        <v>15.805</v>
      </c>
      <c r="E38" s="8">
        <v>13.257999999999999</v>
      </c>
      <c r="F38" s="9">
        <v>35.7545</v>
      </c>
      <c r="G38" s="7">
        <f t="shared" si="0"/>
        <v>42.623312151154025</v>
      </c>
      <c r="H38" s="9">
        <v>43.232799999999997</v>
      </c>
      <c r="J38" s="6"/>
      <c r="K38" s="7"/>
    </row>
    <row r="39" spans="1:11" s="10" customFormat="1" x14ac:dyDescent="0.25">
      <c r="A39" s="6" t="s">
        <v>259</v>
      </c>
      <c r="B39" s="6" t="s">
        <v>195</v>
      </c>
      <c r="C39" s="7">
        <v>59.83</v>
      </c>
      <c r="D39" s="8">
        <v>8.6549999999999994</v>
      </c>
      <c r="E39" s="8">
        <v>7.2080000000000002</v>
      </c>
      <c r="F39" s="9">
        <v>25.196400000000001</v>
      </c>
      <c r="G39" s="7">
        <f t="shared" si="0"/>
        <v>30.254556326304108</v>
      </c>
      <c r="H39" s="9">
        <v>30.342600000000001</v>
      </c>
      <c r="J39" s="6"/>
      <c r="K39" s="7"/>
    </row>
    <row r="40" spans="1:11" s="10" customFormat="1" x14ac:dyDescent="0.25">
      <c r="A40" s="6" t="s">
        <v>261</v>
      </c>
      <c r="B40" s="6" t="s">
        <v>196</v>
      </c>
      <c r="C40" s="7">
        <v>27.81</v>
      </c>
      <c r="D40" s="8">
        <v>9.1349999999999998</v>
      </c>
      <c r="E40" s="8">
        <v>8.0239999999999991</v>
      </c>
      <c r="F40" s="9">
        <v>34.607399999999998</v>
      </c>
      <c r="G40" s="7">
        <f t="shared" si="0"/>
        <v>39.399127492522432</v>
      </c>
      <c r="H40" s="9">
        <v>39.546599999999998</v>
      </c>
      <c r="J40" s="6"/>
      <c r="K40" s="7"/>
    </row>
    <row r="41" spans="1:11" s="10" customFormat="1" x14ac:dyDescent="0.25">
      <c r="A41" s="6" t="s">
        <v>263</v>
      </c>
      <c r="B41" s="6" t="s">
        <v>197</v>
      </c>
      <c r="C41" s="7">
        <v>56.36</v>
      </c>
      <c r="D41" s="8">
        <v>8.0150000000000006</v>
      </c>
      <c r="E41" s="8">
        <v>6.4660000000000002</v>
      </c>
      <c r="F41" s="9">
        <v>21.691299999999998</v>
      </c>
      <c r="G41" s="7">
        <f t="shared" si="0"/>
        <v>26.887684735539743</v>
      </c>
      <c r="H41" s="9">
        <v>27.473600000000001</v>
      </c>
      <c r="J41" s="6"/>
      <c r="K41" s="7"/>
    </row>
    <row r="42" spans="1:11" s="10" customFormat="1" x14ac:dyDescent="0.25">
      <c r="A42" s="6" t="s">
        <v>265</v>
      </c>
      <c r="B42" s="6" t="s">
        <v>198</v>
      </c>
      <c r="C42" s="7">
        <v>28.69</v>
      </c>
      <c r="D42" s="8">
        <v>8.3640000000000008</v>
      </c>
      <c r="E42" s="8">
        <v>6.6369999999999996</v>
      </c>
      <c r="F42" s="9">
        <v>8.109</v>
      </c>
      <c r="G42" s="7">
        <f t="shared" si="0"/>
        <v>10.219026065993674</v>
      </c>
      <c r="H42" s="9">
        <v>10.4437</v>
      </c>
      <c r="J42" s="6"/>
      <c r="K42" s="7"/>
    </row>
    <row r="43" spans="1:11" s="10" customFormat="1" x14ac:dyDescent="0.25">
      <c r="A43" s="6" t="s">
        <v>267</v>
      </c>
      <c r="B43" s="6" t="s">
        <v>199</v>
      </c>
      <c r="C43" s="7">
        <v>27.04</v>
      </c>
      <c r="D43" s="8">
        <v>9.8849999999999998</v>
      </c>
      <c r="E43" s="8">
        <v>8.7840000000000007</v>
      </c>
      <c r="F43" s="9">
        <v>42.6175</v>
      </c>
      <c r="G43" s="7">
        <f t="shared" si="0"/>
        <v>47.959242657103822</v>
      </c>
      <c r="H43" s="9">
        <v>49.273800000000001</v>
      </c>
      <c r="J43" s="6"/>
      <c r="K43" s="7"/>
    </row>
    <row r="44" spans="1:11" s="10" customFormat="1" x14ac:dyDescent="0.25">
      <c r="A44" s="6" t="s">
        <v>269</v>
      </c>
      <c r="B44" s="6" t="s">
        <v>200</v>
      </c>
      <c r="C44" s="7">
        <v>19.11</v>
      </c>
      <c r="D44" s="8">
        <v>7.9489999999999998</v>
      </c>
      <c r="E44" s="8">
        <v>6.9029999999999996</v>
      </c>
      <c r="F44" s="9">
        <v>20.0062</v>
      </c>
      <c r="G44" s="7">
        <f t="shared" si="0"/>
        <v>23.037705895987255</v>
      </c>
      <c r="H44" s="9">
        <v>22.936299999999999</v>
      </c>
      <c r="J44" s="6"/>
      <c r="K44" s="7"/>
    </row>
    <row r="45" spans="1:11" s="10" customFormat="1" x14ac:dyDescent="0.25">
      <c r="A45" s="6" t="s">
        <v>220</v>
      </c>
      <c r="B45" s="6" t="s">
        <v>201</v>
      </c>
      <c r="C45" s="7">
        <v>22.57</v>
      </c>
      <c r="D45" s="8">
        <v>8.0500000000000007</v>
      </c>
      <c r="E45" s="8">
        <v>6.9089999999999998</v>
      </c>
      <c r="F45" s="9">
        <v>16.6968</v>
      </c>
      <c r="G45" s="7">
        <f t="shared" si="0"/>
        <v>19.454224924012159</v>
      </c>
      <c r="H45" s="9">
        <v>19.303899999999999</v>
      </c>
      <c r="J45" s="6"/>
      <c r="K45" s="7"/>
    </row>
    <row r="46" spans="1:11" s="10" customFormat="1" x14ac:dyDescent="0.25">
      <c r="A46" s="6" t="s">
        <v>222</v>
      </c>
      <c r="B46" s="6" t="s">
        <v>202</v>
      </c>
      <c r="C46" s="7">
        <v>24.81</v>
      </c>
      <c r="D46" s="8">
        <v>9.391</v>
      </c>
      <c r="E46" s="8">
        <v>8.125</v>
      </c>
      <c r="F46" s="9">
        <v>14.492800000000001</v>
      </c>
      <c r="G46" s="7">
        <f t="shared" si="0"/>
        <v>16.751001206153848</v>
      </c>
      <c r="H46" s="9">
        <v>16.6492</v>
      </c>
      <c r="J46" s="6"/>
      <c r="K46" s="7"/>
    </row>
    <row r="47" spans="1:11" s="10" customFormat="1" x14ac:dyDescent="0.25">
      <c r="A47" s="6" t="s">
        <v>224</v>
      </c>
      <c r="B47" s="6" t="s">
        <v>203</v>
      </c>
      <c r="C47" s="7">
        <v>19.420000000000002</v>
      </c>
      <c r="D47" s="8">
        <v>7.99</v>
      </c>
      <c r="E47" s="8">
        <v>6.6310000000000002</v>
      </c>
      <c r="F47" s="9">
        <v>7.6886999999999999</v>
      </c>
      <c r="G47" s="7">
        <f t="shared" si="0"/>
        <v>9.2644718745287289</v>
      </c>
      <c r="H47" s="9">
        <v>9.5103000000000009</v>
      </c>
      <c r="J47" s="6"/>
      <c r="K47" s="7"/>
    </row>
    <row r="48" spans="1:11" s="10" customFormat="1" x14ac:dyDescent="0.25">
      <c r="A48" s="6" t="s">
        <v>226</v>
      </c>
      <c r="B48" s="6" t="s">
        <v>204</v>
      </c>
      <c r="C48" s="7">
        <v>15.08</v>
      </c>
      <c r="D48" s="8">
        <v>7.7249999999999996</v>
      </c>
      <c r="E48" s="8">
        <v>6.4050000000000002</v>
      </c>
      <c r="F48" s="9">
        <v>22.293700000000001</v>
      </c>
      <c r="G48" s="7">
        <f t="shared" si="0"/>
        <v>26.888186182669791</v>
      </c>
      <c r="H48" s="9">
        <v>27.097999999999999</v>
      </c>
      <c r="J48" s="6"/>
      <c r="K48" s="7"/>
    </row>
    <row r="49" spans="1:11" s="10" customFormat="1" x14ac:dyDescent="0.25">
      <c r="A49" s="6" t="s">
        <v>242</v>
      </c>
      <c r="B49" s="6" t="s">
        <v>205</v>
      </c>
      <c r="C49" s="7">
        <v>19.11</v>
      </c>
      <c r="D49" s="8">
        <v>7.0190000000000001</v>
      </c>
      <c r="E49" s="8">
        <v>5.4950000000000001</v>
      </c>
      <c r="F49" s="9">
        <v>40.928100000000001</v>
      </c>
      <c r="G49" s="7">
        <f t="shared" si="0"/>
        <v>52.279223639672431</v>
      </c>
      <c r="H49" s="9">
        <v>56.0015</v>
      </c>
      <c r="J49" s="6"/>
      <c r="K49" s="7"/>
    </row>
    <row r="50" spans="1:11" x14ac:dyDescent="0.25">
      <c r="A50" s="1" t="s">
        <v>243</v>
      </c>
      <c r="B50" s="1" t="s">
        <v>206</v>
      </c>
      <c r="C50" s="2">
        <v>20.51</v>
      </c>
      <c r="D50" s="3">
        <v>11.867000000000001</v>
      </c>
      <c r="E50" s="3">
        <v>10.138999999999999</v>
      </c>
      <c r="F50" s="4">
        <v>91.336699999999993</v>
      </c>
      <c r="G50" s="2">
        <f t="shared" si="0"/>
        <v>106.90330593746918</v>
      </c>
      <c r="H50" s="4">
        <v>105.6054</v>
      </c>
      <c r="J50" s="1"/>
      <c r="K50" s="2"/>
    </row>
    <row r="51" spans="1:11" s="10" customFormat="1" x14ac:dyDescent="0.25">
      <c r="A51" s="6" t="s">
        <v>244</v>
      </c>
      <c r="B51" s="6" t="s">
        <v>207</v>
      </c>
      <c r="C51" s="7">
        <v>13.6</v>
      </c>
      <c r="D51" s="8">
        <v>5.742</v>
      </c>
      <c r="E51" s="8">
        <v>4.617</v>
      </c>
      <c r="F51" s="9">
        <v>42.337800000000001</v>
      </c>
      <c r="G51" s="7">
        <f t="shared" si="0"/>
        <v>52.654028070175443</v>
      </c>
      <c r="H51" s="9">
        <v>52.334699999999998</v>
      </c>
      <c r="J51" s="6"/>
      <c r="K51" s="7"/>
    </row>
    <row r="52" spans="1:11" s="10" customFormat="1" x14ac:dyDescent="0.25">
      <c r="A52" s="6" t="s">
        <v>271</v>
      </c>
      <c r="B52" s="6" t="s">
        <v>208</v>
      </c>
      <c r="C52" s="7" t="s">
        <v>216</v>
      </c>
      <c r="D52" s="8">
        <v>5.2969999999999997</v>
      </c>
      <c r="E52" s="8">
        <v>4.2750000000000004</v>
      </c>
      <c r="F52" s="9">
        <v>0</v>
      </c>
      <c r="G52" s="7">
        <f t="shared" si="0"/>
        <v>0</v>
      </c>
      <c r="H52" s="9">
        <v>0</v>
      </c>
    </row>
    <row r="53" spans="1:11" x14ac:dyDescent="0.25">
      <c r="A53" s="1" t="s">
        <v>245</v>
      </c>
      <c r="B53" s="1" t="s">
        <v>209</v>
      </c>
      <c r="C53" s="2">
        <v>19.350000000000001</v>
      </c>
      <c r="D53" s="3">
        <v>8.74</v>
      </c>
      <c r="E53" s="3">
        <v>6.6390000000000002</v>
      </c>
      <c r="F53" s="4">
        <v>44.968400000000003</v>
      </c>
      <c r="G53" s="2">
        <f t="shared" si="0"/>
        <v>59.199249284530808</v>
      </c>
      <c r="H53" s="4">
        <v>64.507300000000001</v>
      </c>
      <c r="J53" s="1"/>
      <c r="K53" s="2"/>
    </row>
    <row r="54" spans="1:11" s="10" customFormat="1" x14ac:dyDescent="0.25">
      <c r="A54" s="6" t="s">
        <v>272</v>
      </c>
      <c r="B54" s="6" t="s">
        <v>210</v>
      </c>
      <c r="C54" s="7" t="s">
        <v>216</v>
      </c>
      <c r="D54" s="8">
        <v>5.5869999999999997</v>
      </c>
      <c r="E54" s="8">
        <v>4.5940000000000003</v>
      </c>
      <c r="F54" s="9">
        <v>0</v>
      </c>
      <c r="G54" s="7">
        <f t="shared" si="0"/>
        <v>0</v>
      </c>
      <c r="H54" s="9">
        <v>0</v>
      </c>
    </row>
    <row r="55" spans="1:11" x14ac:dyDescent="0.25">
      <c r="A55" s="1" t="s">
        <v>246</v>
      </c>
      <c r="B55" s="1" t="s">
        <v>211</v>
      </c>
      <c r="C55" s="2">
        <v>18.98</v>
      </c>
      <c r="D55" s="3">
        <v>9.5459999999999994</v>
      </c>
      <c r="E55" s="3">
        <v>8.3239999999999998</v>
      </c>
      <c r="F55" s="4">
        <v>53.895000000000003</v>
      </c>
      <c r="G55" s="2">
        <f t="shared" si="0"/>
        <v>61.807024267179244</v>
      </c>
      <c r="H55" s="4">
        <v>60.399799999999999</v>
      </c>
      <c r="J55" s="1"/>
      <c r="K55" s="2"/>
    </row>
    <row r="56" spans="1:11" s="10" customFormat="1" x14ac:dyDescent="0.25">
      <c r="A56" s="6" t="s">
        <v>247</v>
      </c>
      <c r="B56" s="6" t="s">
        <v>212</v>
      </c>
      <c r="C56" s="7">
        <v>16.489999999999998</v>
      </c>
      <c r="D56" s="8">
        <v>7.5570000000000004</v>
      </c>
      <c r="E56" s="8">
        <v>6.8209999999999997</v>
      </c>
      <c r="F56" s="9">
        <v>38.154699999999998</v>
      </c>
      <c r="G56" s="7">
        <f t="shared" si="0"/>
        <v>42.271671001319454</v>
      </c>
      <c r="H56" s="9">
        <v>41.249299999999998</v>
      </c>
      <c r="J56" s="6"/>
      <c r="K56" s="7"/>
    </row>
    <row r="57" spans="1:11" x14ac:dyDescent="0.25">
      <c r="A57" s="1" t="s">
        <v>250</v>
      </c>
      <c r="B57" s="1" t="s">
        <v>213</v>
      </c>
      <c r="C57" s="2">
        <v>16.82</v>
      </c>
      <c r="D57" s="3">
        <v>8.6850000000000005</v>
      </c>
      <c r="E57" s="3">
        <v>7.4269999999999996</v>
      </c>
      <c r="F57" s="4">
        <v>51.6218</v>
      </c>
      <c r="G57" s="2">
        <f t="shared" si="0"/>
        <v>60.365602935236303</v>
      </c>
      <c r="H57" s="4">
        <v>60.798999999999999</v>
      </c>
      <c r="J57" s="1"/>
      <c r="K57" s="2"/>
    </row>
    <row r="58" spans="1:11" s="10" customFormat="1" x14ac:dyDescent="0.25">
      <c r="A58" s="6" t="s">
        <v>251</v>
      </c>
      <c r="B58" s="6" t="s">
        <v>214</v>
      </c>
      <c r="C58" s="7">
        <v>11.66</v>
      </c>
      <c r="D58" s="8">
        <v>7.6269999999999998</v>
      </c>
      <c r="E58" s="8">
        <v>6.1139999999999999</v>
      </c>
      <c r="F58" s="9">
        <v>42.674900000000001</v>
      </c>
      <c r="G58" s="7">
        <f t="shared" si="0"/>
        <v>53.23543707883546</v>
      </c>
      <c r="H58" s="9">
        <v>59.522100000000002</v>
      </c>
      <c r="J58" s="6"/>
      <c r="K58" s="7"/>
    </row>
    <row r="61" spans="1:11" x14ac:dyDescent="0.25">
      <c r="A61" s="5" t="s">
        <v>74</v>
      </c>
    </row>
    <row r="62" spans="1:11" x14ac:dyDescent="0.25">
      <c r="A62" s="11" t="s">
        <v>77</v>
      </c>
    </row>
    <row r="64" spans="1:11" x14ac:dyDescent="0.25">
      <c r="A64" s="5" t="s">
        <v>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 1</vt:lpstr>
      <vt:lpstr>Batch 2</vt:lpstr>
      <vt:lpstr>Batch 3</vt:lpstr>
      <vt:lpstr>Set 6 +Set III</vt:lpstr>
    </vt:vector>
  </TitlesOfParts>
  <Company>CEH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</dc:creator>
  <cp:lastModifiedBy>HKG</cp:lastModifiedBy>
  <dcterms:created xsi:type="dcterms:W3CDTF">2016-12-06T13:45:09Z</dcterms:created>
  <dcterms:modified xsi:type="dcterms:W3CDTF">2017-07-14T09:17:19Z</dcterms:modified>
</cp:coreProperties>
</file>