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orge Valle\Desktop\UTP MINTIC\Ciclo 2\Entrega\"/>
    </mc:Choice>
  </mc:AlternateContent>
  <xr:revisionPtr revIDLastSave="0" documentId="8_{603E67E8-9F92-407E-A9CE-CFEB9E4805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19" i="1" l="1"/>
  <c r="K19" i="1"/>
  <c r="K18" i="1"/>
  <c r="C18" i="1"/>
  <c r="B3" i="1"/>
  <c r="C3" i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17" i="1"/>
  <c r="C16" i="1"/>
  <c r="C15" i="1"/>
  <c r="C14" i="1"/>
  <c r="K14" i="1"/>
  <c r="E3" i="1"/>
  <c r="F31" i="1"/>
  <c r="K17" i="1"/>
  <c r="K16" i="1"/>
  <c r="K15" i="1"/>
  <c r="E9" i="1"/>
  <c r="C9" i="1"/>
  <c r="D9" i="1" s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l="1"/>
  <c r="B18" i="1"/>
  <c r="D16" i="1"/>
  <c r="B8" i="1"/>
  <c r="D8" i="1" s="1"/>
  <c r="D7" i="1"/>
  <c r="D18" i="1" l="1"/>
  <c r="B19" i="1"/>
  <c r="B20" i="1" l="1"/>
  <c r="D19" i="1"/>
  <c r="D20" i="1" l="1"/>
  <c r="B21" i="1"/>
  <c r="D21" i="1" l="1"/>
  <c r="B22" i="1"/>
  <c r="D22" i="1" l="1"/>
  <c r="B23" i="1"/>
  <c r="B24" i="1" l="1"/>
  <c r="D23" i="1"/>
  <c r="E31" i="1"/>
  <c r="B25" i="1" l="1"/>
  <c r="D24" i="1"/>
  <c r="B26" i="1" l="1"/>
  <c r="D26" i="1" s="1"/>
  <c r="D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<sst xmlns="http://schemas.openxmlformats.org/spreadsheetml/2006/main" count="88" uniqueCount="50">
  <si>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</si>
  <si>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</si>
  <si>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</si>
  <si>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</si>
  <si>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</si>
  <si>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</si>
  <si>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</si>
  <si>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</si>
  <si>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</si>
  <si>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</si>
  <si>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</si>
  <si>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</si>
  <si>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</si>
  <si>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</si>
  <si>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</si>
  <si>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</si>
  <si>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</si>
  <si>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</si>
  <si>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</si>
  <si>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</si>
  <si>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</si>
  <si>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Construccion Incial de MockUps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</si>
  <si>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</si>
  <si>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</si>
  <si>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</si>
  <si>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</si>
  <si>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</si>
  <si>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</si>
  <si>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</si>
  <si>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</si>
  <si>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</si>
  <si>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</si>
  <si>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</si>
  <si>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</si>
  <si>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</si>
  <si>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</si>
  <si>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</si>
  <si>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</si>
  <si>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Ongoing</t>
  </si>
  <si>
    <t xml:space="preserve"> Se Desarrolla Product Backlog Priorizado</t>
  </si>
  <si>
    <t>Construccion Historias de Usuario Spring 1</t>
  </si>
  <si>
    <t>Diseño mockups</t>
  </si>
  <si>
    <t>Documento IEEE 29148</t>
  </si>
  <si>
    <t>Llenado preliminar</t>
  </si>
  <si>
    <t>Historias no asignadas</t>
  </si>
  <si>
    <t>Estimadas</t>
  </si>
  <si>
    <t>Reales</t>
  </si>
  <si>
    <t xml:space="preserve">
Front: CSS, Html
Back: JavaScript, Node
</t>
  </si>
  <si>
    <t>Removed</t>
  </si>
  <si>
    <t>Diligenciamiento de documento IEEE 29146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</si>
</sst>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</cellXfs>
  <cellStyles count="1">
    <cellStyle name="Normal" xfId="0" builtinId="0"/>
  </cellStyles>
  <dxfs count="8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82" headerRowBorderDxfId="81" tableBorderDxfId="80" totalsRowBorderDxfId="79">
  <tableColumns count="10">
    <tableColumn id="1" xr3:uid="{66CC9B29-972E-440A-912D-BD4A014746AB}" name="Incr." dataDxfId="78"/>
    <tableColumn id="2" xr3:uid="{8DB82F78-68F3-42A2-850E-63D287D60F0F}" name="Start" dataDxfId="77"/>
    <tableColumn id="3" xr3:uid="{F968D6EE-A810-4E1A-B390-2EB3FDF1FEBC}" name="Days" dataDxfId="76"/>
    <tableColumn id="4" xr3:uid="{AAF044F0-1EF6-4F39-B0EC-7E4FF5284F1E}" name="End" dataDxfId="75"/>
    <tableColumn id="5" xr3:uid="{43FD3FBC-D2AD-4693-A6D3-2D3C3CEA7764}" name="Estimated Size" dataDxfId="74"/>
    <tableColumn id="6" xr3:uid="{845D7AAE-192D-4ACB-98F1-13E2AB396319}" name="Real Size" dataDxfId="73"/>
    <tableColumn id="7" xr3:uid="{3A55337D-C59A-4152-AB89-7F958089BEB6}" name="Status" dataDxfId="72"/>
    <tableColumn id="8" xr3:uid="{38918B64-CCE0-4636-A5E4-263FE5F24E44}" name="Release Date"/>
    <tableColumn id="9" xr3:uid="{60143B17-7058-4AA2-BE5E-4B4A6B0F3F79}" name="Goal" dataDxfId="71"/>
    <tableColumn id="10" xr3:uid="{08E89F60-45A7-4FE5-84CF-07185CF17579}" name="% Esfuerzo vs Estimación" dataDxfId="7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69" headerRowBorderDxfId="68" tableBorderDxfId="67">
  <tableColumns count="11">
    <tableColumn id="1" xr3:uid="{3F7F6DD2-6EA2-4440-BD0B-88E2A12AF313}" name="Sprint" dataDxfId="66"/>
    <tableColumn id="2" xr3:uid="{62768372-7E11-44D1-A207-F692349A3997}" name="Start" dataDxfId="65">
      <calculatedColumnFormula>IF(AND(B13&lt;&gt;"",C13&lt;&gt;"",C14&lt;&gt;""),B13+C13,"")</calculatedColumnFormula>
    </tableColumn>
    <tableColumn id="3" xr3:uid="{F25C110E-5E39-4470-8BC8-391189A23F6A}" name="Days" dataDxfId="64"/>
    <tableColumn id="4" xr3:uid="{B5697784-C933-4A45-8BA8-617CDCABE74D}" name="End" dataDxfId="63">
      <calculatedColumnFormula>IF(AND(B14&lt;&gt;"",C14&lt;&gt;""),B14+C14-1,"")</calculatedColumnFormula>
    </tableColumn>
    <tableColumn id="5" xr3:uid="{5518327B-86C2-485C-AF9A-553A341AB62F}" name="Estimated Size" dataDxfId="62"/>
    <tableColumn id="6" xr3:uid="{8EE1AD7A-512C-42AD-9C83-F3DE570521F3}" name="Real Size" dataDxfId="61"/>
    <tableColumn id="7" xr3:uid="{879F25EC-AE5A-403A-BB1E-715A98E973E5}" name="Status" dataDxfId="60"/>
    <tableColumn id="8" xr3:uid="{35D9BAA4-D3E2-4602-BFEC-3D9FAF91D9FB}" name="Release Date" dataDxfId="59"/>
    <tableColumn id="9" xr3:uid="{25759FDC-EAD4-41CE-B98D-B6CA5005C897}" name="Goal" dataDxfId="58"/>
    <tableColumn id="10" xr3:uid="{767130C5-3778-4D2D-B165-AAC8557C9C26}" name="Increment" dataDxfId="57"/>
    <tableColumn id="11" xr3:uid="{BB50C29E-17AE-4847-B617-C1464CB872F4}" name="% Error estimación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55" dataDxfId="54" tableBorderDxfId="53">
  <tableColumns count="9">
    <tableColumn id="1" xr3:uid="{5C9319BF-6D02-43C9-BCA9-5EDBE9878A57}" name="Story ID" dataDxfId="52"/>
    <tableColumn id="2" xr3:uid="{4C99E7E9-CEA2-43DA-87BD-F48F11ACCC65}" name="Story name" dataDxfId="51"/>
    <tableColumn id="3" xr3:uid="{0A2A499E-9D5E-466D-A989-7A59E43BB357}" name="Status" dataDxfId="50"/>
    <tableColumn id="4" xr3:uid="{5469DBC9-3DA2-4F4B-8710-F10B84BF1829}" name="Size" dataDxfId="49"/>
    <tableColumn id="5" xr3:uid="{5305EA1B-B894-4B83-B24C-75E39016D04C}" name="Sprint" dataDxfId="48"/>
    <tableColumn id="6" xr3:uid="{04E09A1B-DCFB-4289-8952-40AB55E5A7FA}" name="Priority" dataDxfId="47"/>
    <tableColumn id="7" xr3:uid="{81D2D2DA-2F15-4682-AF3F-DDC36F5414A0}" name="Story Type" dataDxfId="46"/>
    <tableColumn id="8" xr3:uid="{7448AE9C-D97B-4E61-83F8-FFB1973FA36F}" name="Comments" dataDxfId="45"/>
    <tableColumn id="9" xr3:uid="{44E148DE-5F04-4CEE-9AAC-6230A237917E}" name="Additional Comments" dataDxfId="4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19" sqref="B19"/>
    </sheetView>
  </sheetViews>
  <sheetFormatPr baseColWidth="10" defaultColWidth="14.44140625" defaultRowHeight="15" customHeight="1" x14ac:dyDescent="0.25"/>
  <cols>
    <col min="1" max="1" width="8.33203125" customWidth="1"/>
    <col min="2" max="2" width="34.88671875" bestFit="1" customWidth="1"/>
    <col min="3" max="3" width="5.33203125" bestFit="1" customWidth="1"/>
    <col min="4" max="4" width="35" bestFit="1" customWidth="1"/>
    <col min="5" max="5" width="16.21875" customWidth="1"/>
    <col min="6" max="6" width="11.21875" customWidth="1"/>
    <col min="7" max="7" width="9.77734375" bestFit="1" customWidth="1"/>
    <col min="8" max="8" width="13" bestFit="1" customWidth="1"/>
    <col min="9" max="9" width="66.33203125" customWidth="1"/>
    <col min="10" max="10" width="24.33203125" customWidth="1"/>
    <col min="11" max="11" width="18" bestFit="1" customWidth="1"/>
    <col min="12" max="26" width="9.109375" customWidth="1"/>
  </cols>
  <sheetData>
    <row r="1" spans="1:26" ht="49.8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85" customFormat="1" ht="25.05" customHeight="1" x14ac:dyDescent="0.25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5">
      <c r="A3" s="60">
        <v>1</v>
      </c>
      <c r="B3" s="4">
        <f>IF(OR(B14="",A3=""),"",B14)</f>
        <v>44798</v>
      </c>
      <c r="C3" s="59">
        <f>ROUND((SUMIF(A14:A21,A3,F14:F21)/8),0)</f>
        <v>2</v>
      </c>
      <c r="D3" s="4">
        <f t="shared" ref="D3:D9" si="0">IF(OR(B3="",C3=""),"",B3+C3-1)</f>
        <v>44799</v>
      </c>
      <c r="E3" s="3">
        <f>IF(A3="","",SUMIF(J$14:J$29,'Release Plan'!A3,E$14:E$29))</f>
        <v>13.8</v>
      </c>
      <c r="F3" s="3">
        <f>IF(A3="","",SUMIF(J$14:J$29,'Release Plan'!A3,F$14:F$29))</f>
        <v>15</v>
      </c>
      <c r="G3" s="6" t="s">
        <v>38</v>
      </c>
      <c r="H3" s="7">
        <v>44442</v>
      </c>
      <c r="I3" s="8" t="s">
        <v>37</v>
      </c>
      <c r="J3" s="62">
        <f>(F3/E3)</f>
        <v>1.0869565217391304</v>
      </c>
    </row>
    <row r="4" spans="1:26" ht="12.75" customHeight="1" x14ac:dyDescent="0.25">
      <c r="A4" s="60"/>
      <c r="B4" s="4" t="str">
        <f t="shared" ref="B4:B8" si="1">IF(A4="","",B3+C3)</f>
        <v/>
      </c>
      <c r="C4" s="11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62"/>
    </row>
    <row r="5" spans="1:26" ht="12.75" customHeight="1" x14ac:dyDescent="0.25">
      <c r="A5" s="6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62"/>
    </row>
    <row r="6" spans="1:26" ht="12.75" customHeight="1" x14ac:dyDescent="0.25">
      <c r="A6" s="61"/>
      <c r="B6" s="4" t="str">
        <f t="shared" si="1"/>
        <v/>
      </c>
      <c r="C6" s="11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62"/>
    </row>
    <row r="7" spans="1:26" ht="12.75" customHeight="1" x14ac:dyDescent="0.25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2"/>
    </row>
    <row r="8" spans="1:26" ht="12.75" customHeight="1" x14ac:dyDescent="0.25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2"/>
    </row>
    <row r="9" spans="1:26" ht="12.75" customHeight="1" x14ac:dyDescent="0.25">
      <c r="A9" s="61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3"/>
    </row>
    <row r="10" spans="1:26" ht="12.75" customHeight="1" x14ac:dyDescent="0.25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5" customHeight="1" x14ac:dyDescent="0.25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05" customHeight="1" x14ac:dyDescent="0.25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8">
        <v>1</v>
      </c>
      <c r="B14" s="13">
        <v>44798</v>
      </c>
      <c r="C14" s="57">
        <f>+F14*1/F$14</f>
        <v>1</v>
      </c>
      <c r="D14" s="4">
        <f t="shared" ref="D14:D26" si="2">IF(AND(B14&lt;&gt;"",C14&lt;&gt;""),B14+C14-1,"")</f>
        <v>44798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2">
        <f>(F14/E14)-1</f>
        <v>7.6923076923076872E-2</v>
      </c>
    </row>
    <row r="15" spans="1:26" ht="12.75" customHeight="1" x14ac:dyDescent="0.25">
      <c r="A15" s="18">
        <v>1</v>
      </c>
      <c r="B15" s="4">
        <f t="shared" ref="B15:B26" si="3">IF(AND(B14&lt;&gt;"",C14&lt;&gt;"",C15&lt;&gt;""),B14+C14,"")</f>
        <v>44799</v>
      </c>
      <c r="C15" s="57">
        <f t="shared" ref="C15:C21" si="4">+F15*1/F$14</f>
        <v>0.2857142857142857</v>
      </c>
      <c r="D15" s="4">
        <f t="shared" si="2"/>
        <v>44798.285714285717</v>
      </c>
      <c r="E15" s="3">
        <v>1.8</v>
      </c>
      <c r="F15" s="3">
        <v>2</v>
      </c>
      <c r="G15" s="6" t="s">
        <v>11</v>
      </c>
      <c r="H15" s="7">
        <v>44449</v>
      </c>
      <c r="I15" s="15" t="s">
        <v>18</v>
      </c>
      <c r="J15" s="3">
        <v>1</v>
      </c>
      <c r="K15" s="62">
        <f t="shared" ref="K15:K21" si="5">(F15/E15)-1</f>
        <v>0.11111111111111116</v>
      </c>
    </row>
    <row r="16" spans="1:26" ht="12.75" customHeight="1" x14ac:dyDescent="0.25">
      <c r="A16" s="18">
        <v>1</v>
      </c>
      <c r="B16" s="4">
        <f t="shared" si="3"/>
        <v>44799.285714285717</v>
      </c>
      <c r="C16" s="57">
        <f t="shared" si="4"/>
        <v>0.42857142857142855</v>
      </c>
      <c r="D16" s="4">
        <f t="shared" si="2"/>
        <v>44798.71428571429</v>
      </c>
      <c r="E16" s="3">
        <v>2.8</v>
      </c>
      <c r="F16" s="3">
        <v>3</v>
      </c>
      <c r="G16" s="6" t="s">
        <v>11</v>
      </c>
      <c r="H16" s="7">
        <v>44449</v>
      </c>
      <c r="I16" s="15" t="s">
        <v>19</v>
      </c>
      <c r="J16" s="3">
        <v>1</v>
      </c>
      <c r="K16" s="62">
        <f t="shared" si="5"/>
        <v>7.1428571428571397E-2</v>
      </c>
    </row>
    <row r="17" spans="1:12" ht="12.75" customHeight="1" x14ac:dyDescent="0.25">
      <c r="A17" s="18">
        <v>1</v>
      </c>
      <c r="B17" s="4">
        <f t="shared" si="3"/>
        <v>44799.71428571429</v>
      </c>
      <c r="C17" s="57">
        <f t="shared" si="4"/>
        <v>0.42857142857142855</v>
      </c>
      <c r="D17" s="4">
        <f t="shared" si="2"/>
        <v>44799.142857142862</v>
      </c>
      <c r="E17" s="3">
        <v>2.7</v>
      </c>
      <c r="F17" s="3">
        <v>3</v>
      </c>
      <c r="G17" s="6" t="s">
        <v>11</v>
      </c>
      <c r="H17" s="7">
        <v>44449</v>
      </c>
      <c r="I17" s="15" t="s">
        <v>20</v>
      </c>
      <c r="J17" s="3">
        <v>1</v>
      </c>
      <c r="K17" s="62">
        <f t="shared" si="5"/>
        <v>0.11111111111111094</v>
      </c>
    </row>
    <row r="18" spans="1:12" ht="12.75" customHeight="1" x14ac:dyDescent="0.25">
      <c r="A18" s="18"/>
      <c r="B18" s="4">
        <f t="shared" si="3"/>
        <v>44800.142857142862</v>
      </c>
      <c r="C18" s="57">
        <f t="shared" si="4"/>
        <v>1</v>
      </c>
      <c r="D18" s="4">
        <f t="shared" si="2"/>
        <v>44800.142857142862</v>
      </c>
      <c r="E18" s="11">
        <v>6.6</v>
      </c>
      <c r="F18" s="11">
        <v>7</v>
      </c>
      <c r="G18" s="16" t="s">
        <v>38</v>
      </c>
      <c r="H18" s="7">
        <v>44448</v>
      </c>
      <c r="I18" s="17" t="s">
        <v>21</v>
      </c>
      <c r="J18" s="18">
        <v>0</v>
      </c>
      <c r="K18" s="62">
        <f t="shared" ref="K18:K20" si="6">(F18/E18)-1</f>
        <v>6.0606060606060552E-2</v>
      </c>
    </row>
    <row r="19" spans="1:12" ht="12.75" customHeight="1" x14ac:dyDescent="0.25">
      <c r="A19" s="18">
        <v>-1</v>
      </c>
      <c r="B19" s="4">
        <f t="shared" ref="B19:B22" si="7">IF(AND(B18&lt;&gt;"",C18&lt;&gt;"",C19&lt;&gt;""),B18+C18,"")</f>
        <v>44801.142857142862</v>
      </c>
      <c r="C19" s="57">
        <f t="shared" ref="C19:C20" si="8">+F19*1/F$14</f>
        <v>0.7142857142857143</v>
      </c>
      <c r="D19" s="4">
        <f t="shared" ref="D19:D22" si="9">IF(AND(B19&lt;&gt;"",C19&lt;&gt;""),B19+C19-1,"")</f>
        <v>44800.857142857145</v>
      </c>
      <c r="E19" s="11">
        <v>4.5</v>
      </c>
      <c r="F19" s="11">
        <v>5</v>
      </c>
      <c r="G19" s="16" t="s">
        <v>36</v>
      </c>
      <c r="H19" s="7">
        <v>44447</v>
      </c>
      <c r="I19" s="17" t="s">
        <v>49</v>
      </c>
      <c r="J19" s="11">
        <v>-1</v>
      </c>
      <c r="K19" s="62">
        <f t="shared" si="6"/>
        <v>0.11111111111111116</v>
      </c>
    </row>
    <row r="20" spans="1:12" ht="12.75" customHeight="1" x14ac:dyDescent="0.25">
      <c r="A20" s="18"/>
      <c r="B20" s="4" t="str">
        <f t="shared" si="7"/>
        <v/>
      </c>
      <c r="C20" s="18"/>
      <c r="D20" s="4" t="str">
        <f t="shared" si="9"/>
        <v/>
      </c>
      <c r="E20" s="18"/>
      <c r="F20" s="18"/>
      <c r="G20" s="9" t="s">
        <v>12</v>
      </c>
      <c r="H20" s="19"/>
      <c r="I20" s="20"/>
      <c r="J20" s="11"/>
      <c r="K20" s="68"/>
    </row>
    <row r="21" spans="1:12" ht="12.75" customHeight="1" x14ac:dyDescent="0.25">
      <c r="A21" s="18"/>
      <c r="B21" s="4" t="str">
        <f t="shared" si="7"/>
        <v/>
      </c>
      <c r="C21" s="18"/>
      <c r="D21" s="4" t="str">
        <f t="shared" si="9"/>
        <v/>
      </c>
      <c r="E21" s="18"/>
      <c r="F21" s="18"/>
      <c r="G21" s="9" t="s">
        <v>12</v>
      </c>
      <c r="H21" s="19"/>
      <c r="I21" s="20"/>
      <c r="J21" s="11"/>
      <c r="K21" s="68"/>
    </row>
    <row r="22" spans="1:12" ht="12.75" customHeight="1" x14ac:dyDescent="0.25">
      <c r="A22" s="18"/>
      <c r="B22" s="4" t="str">
        <f t="shared" si="7"/>
        <v/>
      </c>
      <c r="C22" s="18"/>
      <c r="D22" s="4" t="str">
        <f t="shared" si="9"/>
        <v/>
      </c>
      <c r="E22" s="18"/>
      <c r="F22" s="18"/>
      <c r="G22" s="9" t="s">
        <v>12</v>
      </c>
      <c r="H22" s="19"/>
      <c r="I22" s="20"/>
      <c r="J22" s="11"/>
      <c r="K22" s="68"/>
    </row>
    <row r="23" spans="1:12" ht="12.75" customHeight="1" x14ac:dyDescent="0.25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8"/>
    </row>
    <row r="24" spans="1:12" ht="12.75" customHeight="1" x14ac:dyDescent="0.25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5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5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5">
      <c r="A28" s="18"/>
      <c r="B28" s="18"/>
      <c r="C28" s="18"/>
      <c r="D28" s="18"/>
      <c r="E28" s="18"/>
      <c r="F28" s="18"/>
      <c r="G28" s="18"/>
      <c r="H28" s="72"/>
      <c r="I28" s="72"/>
      <c r="J28" s="72"/>
      <c r="K28" s="72"/>
    </row>
    <row r="29" spans="1:12" ht="39.6" customHeight="1" x14ac:dyDescent="0.3">
      <c r="A29" s="69"/>
      <c r="B29" s="70"/>
      <c r="C29" s="69"/>
      <c r="D29" s="70"/>
      <c r="E29" s="69"/>
      <c r="F29" s="69"/>
      <c r="G29" s="71"/>
      <c r="H29" s="74"/>
      <c r="I29" s="76"/>
      <c r="J29" s="77"/>
      <c r="K29" s="78"/>
      <c r="L29" s="79"/>
    </row>
    <row r="30" spans="1:12" ht="25.05" customHeight="1" x14ac:dyDescent="0.25">
      <c r="A30" s="102" t="s">
        <v>44</v>
      </c>
      <c r="B30" s="102"/>
      <c r="C30" s="102"/>
      <c r="D30" s="102"/>
      <c r="E30" s="88">
        <f>SUMIF('Product Backlog'!E$3:E$71,"",'Product Backlog'!D$3:D$71)-SUMIF('Product Backlog'!C$3:C$71,"Removed",'Product Backlog'!D$3:D$71)</f>
        <v>0</v>
      </c>
      <c r="F30" s="88"/>
      <c r="G30" s="21"/>
      <c r="H30" s="73"/>
      <c r="I30" s="75"/>
    </row>
    <row r="31" spans="1:12" ht="25.05" customHeight="1" x14ac:dyDescent="0.25">
      <c r="A31" s="101" t="s">
        <v>22</v>
      </c>
      <c r="B31" s="101"/>
      <c r="C31" s="101"/>
      <c r="D31" s="101"/>
      <c r="E31" s="88">
        <f>SUM(E14:E29)</f>
        <v>24.9</v>
      </c>
      <c r="F31" s="88">
        <f>SUM(F14:F29)</f>
        <v>27</v>
      </c>
      <c r="H31" s="1"/>
    </row>
    <row r="32" spans="1:12" s="86" customFormat="1" ht="25.05" customHeight="1" x14ac:dyDescent="0.25">
      <c r="E32" s="89" t="s">
        <v>45</v>
      </c>
      <c r="F32" s="89" t="s">
        <v>46</v>
      </c>
      <c r="H32" s="87"/>
    </row>
    <row r="33" spans="4:8" ht="12.75" customHeight="1" x14ac:dyDescent="0.25">
      <c r="D33" s="22"/>
      <c r="E33" s="23"/>
      <c r="H33" s="1"/>
    </row>
    <row r="34" spans="4:8" ht="12.75" customHeight="1" x14ac:dyDescent="0.25">
      <c r="E34" s="24"/>
      <c r="H34" s="1"/>
    </row>
    <row r="35" spans="4:8" ht="12.75" customHeight="1" x14ac:dyDescent="0.25">
      <c r="H35" s="1"/>
    </row>
    <row r="36" spans="4:8" ht="12.75" customHeight="1" x14ac:dyDescent="0.25">
      <c r="H36" s="1"/>
    </row>
    <row r="37" spans="4:8" ht="12.75" customHeight="1" x14ac:dyDescent="0.25">
      <c r="H37" s="1"/>
    </row>
    <row r="38" spans="4:8" ht="12.75" customHeight="1" x14ac:dyDescent="0.25">
      <c r="H38" s="1"/>
    </row>
    <row r="39" spans="4:8" ht="12.75" customHeight="1" x14ac:dyDescent="0.25">
      <c r="H39" s="1"/>
    </row>
    <row r="40" spans="4:8" ht="12.75" customHeight="1" x14ac:dyDescent="0.25">
      <c r="H40" s="1"/>
    </row>
    <row r="41" spans="4:8" ht="12.75" customHeight="1" x14ac:dyDescent="0.25">
      <c r="H41" s="1"/>
    </row>
    <row r="42" spans="4:8" ht="12.75" customHeight="1" x14ac:dyDescent="0.25">
      <c r="H42" s="1"/>
    </row>
    <row r="43" spans="4:8" ht="12.75" customHeight="1" x14ac:dyDescent="0.25">
      <c r="H43" s="1"/>
    </row>
    <row r="44" spans="4:8" ht="12.75" customHeight="1" x14ac:dyDescent="0.25">
      <c r="H44" s="1"/>
    </row>
    <row r="45" spans="4:8" ht="12.75" customHeight="1" x14ac:dyDescent="0.25">
      <c r="H45" s="1"/>
    </row>
    <row r="46" spans="4:8" ht="12.75" customHeight="1" x14ac:dyDescent="0.25">
      <c r="H46" s="1"/>
    </row>
    <row r="47" spans="4:8" ht="12.75" customHeight="1" x14ac:dyDescent="0.25">
      <c r="H47" s="1"/>
    </row>
    <row r="48" spans="4:8" ht="12.75" customHeight="1" x14ac:dyDescent="0.25">
      <c r="H48" s="1"/>
    </row>
    <row r="49" spans="8:8" ht="12.75" customHeight="1" x14ac:dyDescent="0.25">
      <c r="H49" s="1"/>
    </row>
    <row r="50" spans="8:8" ht="12.75" customHeight="1" x14ac:dyDescent="0.25">
      <c r="H50" s="1"/>
    </row>
    <row r="51" spans="8:8" ht="12.75" customHeight="1" x14ac:dyDescent="0.25">
      <c r="H51" s="1"/>
    </row>
    <row r="52" spans="8:8" ht="12.75" customHeight="1" x14ac:dyDescent="0.25">
      <c r="H52" s="1"/>
    </row>
    <row r="53" spans="8:8" ht="12.75" customHeight="1" x14ac:dyDescent="0.25">
      <c r="H53" s="1"/>
    </row>
    <row r="54" spans="8:8" ht="12.75" customHeight="1" x14ac:dyDescent="0.25">
      <c r="H54" s="1"/>
    </row>
    <row r="55" spans="8:8" ht="12.75" customHeight="1" x14ac:dyDescent="0.25">
      <c r="H55" s="1"/>
    </row>
    <row r="56" spans="8:8" ht="12.75" customHeight="1" x14ac:dyDescent="0.25">
      <c r="H56" s="1"/>
    </row>
    <row r="57" spans="8:8" ht="12.75" customHeight="1" x14ac:dyDescent="0.25">
      <c r="H57" s="1"/>
    </row>
    <row r="58" spans="8:8" ht="12.75" customHeight="1" x14ac:dyDescent="0.25">
      <c r="H58" s="1"/>
    </row>
    <row r="59" spans="8:8" ht="12.75" customHeight="1" x14ac:dyDescent="0.25">
      <c r="H59" s="1"/>
    </row>
    <row r="60" spans="8:8" ht="12.75" customHeight="1" x14ac:dyDescent="0.25">
      <c r="H60" s="1"/>
    </row>
    <row r="61" spans="8:8" ht="12.75" customHeight="1" x14ac:dyDescent="0.25">
      <c r="H61" s="1"/>
    </row>
    <row r="62" spans="8:8" ht="12.75" customHeight="1" x14ac:dyDescent="0.25">
      <c r="H62" s="1"/>
    </row>
    <row r="63" spans="8:8" ht="12.75" customHeight="1" x14ac:dyDescent="0.25">
      <c r="H63" s="1"/>
    </row>
    <row r="64" spans="8:8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  <row r="998" spans="8:8" ht="12.75" customHeight="1" x14ac:dyDescent="0.25">
      <c r="H998" s="1"/>
    </row>
    <row r="999" spans="8:8" ht="12.75" customHeight="1" x14ac:dyDescent="0.25">
      <c r="H999" s="1"/>
    </row>
  </sheetData>
  <mergeCells count="4">
    <mergeCell ref="A1:J1"/>
    <mergeCell ref="A12:K12"/>
    <mergeCell ref="A31:D31"/>
    <mergeCell ref="A30:D30"/>
  </mergeCells>
  <phoneticPr fontId="16" type="noConversion"/>
  <conditionalFormatting sqref="H3:I8 E4:F8 E30:F31 A3:D8 F5:I5">
    <cfRule type="expression" dxfId="43" priority="13" stopIfTrue="1">
      <formula>$G2="Planned"</formula>
    </cfRule>
  </conditionalFormatting>
  <conditionalFormatting sqref="H3:I8 E4:F8 E30:F31 A3:D8 F5:I5">
    <cfRule type="expression" dxfId="42" priority="14" stopIfTrue="1">
      <formula>$G2="Ongoing"</formula>
    </cfRule>
  </conditionalFormatting>
  <conditionalFormatting sqref="G3:G8 G29 G14:G23">
    <cfRule type="expression" dxfId="41" priority="15" stopIfTrue="1">
      <formula>$G3="Planned"</formula>
    </cfRule>
  </conditionalFormatting>
  <conditionalFormatting sqref="G3:G8 H14:I16 I17 G14:G17 H15:H17 G29:I29 G18:I23">
    <cfRule type="expression" dxfId="40" priority="16" stopIfTrue="1">
      <formula>$G3="Ongoing"</formula>
    </cfRule>
  </conditionalFormatting>
  <conditionalFormatting sqref="G3:G8 G29 G14:G23">
    <cfRule type="cellIs" dxfId="39" priority="17" stopIfTrue="1" operator="equal">
      <formula>"Unplanned"</formula>
    </cfRule>
  </conditionalFormatting>
  <conditionalFormatting sqref="E3:E4 F3:F7 H3:H7 H14:I16 H29:I29 A29:F29 H15:H19 H20:I23 B14:F23">
    <cfRule type="expression" dxfId="38" priority="18" stopIfTrue="1">
      <formula>OR($G3="Planned",$G3="Unplanned")</formula>
    </cfRule>
  </conditionalFormatting>
  <conditionalFormatting sqref="E3:E4 F3:F7 H3:H7 A29:F29 B14:F23">
    <cfRule type="expression" dxfId="37" priority="19" stopIfTrue="1">
      <formula>$G3="Ongoing"</formula>
    </cfRule>
  </conditionalFormatting>
  <conditionalFormatting sqref="B14:B23">
    <cfRule type="expression" dxfId="36" priority="20" stopIfTrue="1">
      <formula>$G14="Planned"</formula>
    </cfRule>
  </conditionalFormatting>
  <conditionalFormatting sqref="B14:B23">
    <cfRule type="expression" dxfId="35" priority="21" stopIfTrue="1">
      <formula>$G14="Ongoing"</formula>
    </cfRule>
  </conditionalFormatting>
  <conditionalFormatting sqref="B14:B23">
    <cfRule type="expression" dxfId="34" priority="22" stopIfTrue="1">
      <formula>$G14="Planned"</formula>
    </cfRule>
  </conditionalFormatting>
  <conditionalFormatting sqref="B14:B23">
    <cfRule type="expression" dxfId="33" priority="23" stopIfTrue="1">
      <formula>$G14="Ongoing"</formula>
    </cfRule>
  </conditionalFormatting>
  <conditionalFormatting sqref="D14:D23">
    <cfRule type="expression" dxfId="32" priority="24" stopIfTrue="1">
      <formula>$G14="Planned"</formula>
    </cfRule>
  </conditionalFormatting>
  <conditionalFormatting sqref="D14:D23">
    <cfRule type="expression" dxfId="31" priority="25" stopIfTrue="1">
      <formula>$G14="Ongoing"</formula>
    </cfRule>
  </conditionalFormatting>
  <conditionalFormatting sqref="I17:I19">
    <cfRule type="expression" dxfId="30" priority="34" stopIfTrue="1">
      <formula>OR($G17="Planned",$G17="Unplanned")</formula>
    </cfRule>
  </conditionalFormatting>
  <conditionalFormatting sqref="A10:J10">
    <cfRule type="expression" dxfId="29" priority="11" stopIfTrue="1">
      <formula>$G9="Planned"</formula>
    </cfRule>
  </conditionalFormatting>
  <conditionalFormatting sqref="A10:J10">
    <cfRule type="expression" dxfId="28" priority="12" stopIfTrue="1">
      <formula>$G9="Ongoing"</formula>
    </cfRule>
  </conditionalFormatting>
  <conditionalFormatting sqref="A9:J9">
    <cfRule type="expression" dxfId="27" priority="9" stopIfTrue="1">
      <formula>$G8="Planned"</formula>
    </cfRule>
  </conditionalFormatting>
  <conditionalFormatting sqref="A9:J9">
    <cfRule type="expression" dxfId="26" priority="10" stopIfTrue="1">
      <formula>$G8="Ongoing"</formula>
    </cfRule>
  </conditionalFormatting>
  <conditionalFormatting sqref="A11:J11">
    <cfRule type="expression" dxfId="25" priority="7" stopIfTrue="1">
      <formula>$G10="Planned"</formula>
    </cfRule>
  </conditionalFormatting>
  <conditionalFormatting sqref="A11:J11">
    <cfRule type="expression" dxfId="24" priority="8" stopIfTrue="1">
      <formula>$G10="Ongoing"</formula>
    </cfRule>
  </conditionalFormatting>
  <conditionalFormatting sqref="A14:A23">
    <cfRule type="expression" dxfId="23" priority="5" stopIfTrue="1">
      <formula>OR($G14="Planned",$G14="Unplanned")</formula>
    </cfRule>
  </conditionalFormatting>
  <conditionalFormatting sqref="A24:K28">
    <cfRule type="expression" dxfId="22" priority="1" stopIfTrue="1">
      <formula>OR($G24="Planned",$G24="Unplanned")</formula>
    </cfRule>
  </conditionalFormatting>
  <conditionalFormatting sqref="A14:A23">
    <cfRule type="expression" dxfId="21" priority="6" stopIfTrue="1">
      <formula>$G14="Ongoing"</formula>
    </cfRule>
  </conditionalFormatting>
  <conditionalFormatting sqref="A24:K28">
    <cfRule type="expression" dxfId="20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abSelected="1" zoomScale="85" zoomScaleNormal="85" workbookViewId="0">
      <selection activeCell="E14" sqref="E14"/>
    </sheetView>
  </sheetViews>
  <sheetFormatPr baseColWidth="10" defaultColWidth="14.44140625" defaultRowHeight="15" customHeight="1" x14ac:dyDescent="0.25"/>
  <cols>
    <col min="1" max="1" width="9.88671875" customWidth="1"/>
    <col min="2" max="2" width="56.44140625" customWidth="1"/>
    <col min="3" max="3" width="10.77734375" customWidth="1"/>
    <col min="4" max="5" width="9.109375" customWidth="1"/>
    <col min="6" max="6" width="9.44140625" customWidth="1"/>
    <col min="7" max="7" width="31.44140625" customWidth="1"/>
    <col min="8" max="8" width="47" customWidth="1"/>
    <col min="9" max="9" width="46.109375" customWidth="1"/>
    <col min="10" max="26" width="9.109375" customWidth="1"/>
  </cols>
  <sheetData>
    <row r="1" spans="1:26" ht="49.95" customHeight="1" x14ac:dyDescent="0.25">
      <c r="A1" s="103" t="s">
        <v>23</v>
      </c>
      <c r="B1" s="103"/>
      <c r="C1" s="103"/>
      <c r="D1" s="103"/>
      <c r="E1" s="103"/>
      <c r="F1" s="103"/>
      <c r="G1" s="103"/>
      <c r="H1" s="103"/>
      <c r="I1" s="10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05" customHeight="1" x14ac:dyDescent="0.25">
      <c r="A2" s="96" t="s">
        <v>24</v>
      </c>
      <c r="B2" s="97" t="s">
        <v>25</v>
      </c>
      <c r="C2" s="98" t="s">
        <v>7</v>
      </c>
      <c r="D2" s="96" t="s">
        <v>26</v>
      </c>
      <c r="E2" s="96" t="s">
        <v>14</v>
      </c>
      <c r="F2" s="96" t="s">
        <v>27</v>
      </c>
      <c r="G2" s="96" t="s">
        <v>28</v>
      </c>
      <c r="H2" s="97" t="s">
        <v>29</v>
      </c>
      <c r="I2" s="97" t="s">
        <v>30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3.2" x14ac:dyDescent="0.25">
      <c r="A3" s="29">
        <v>1</v>
      </c>
      <c r="B3" s="30" t="s">
        <v>17</v>
      </c>
      <c r="C3" s="31" t="s">
        <v>31</v>
      </c>
      <c r="D3" s="32">
        <v>3</v>
      </c>
      <c r="E3" s="33">
        <v>0</v>
      </c>
      <c r="F3" s="33">
        <v>1</v>
      </c>
      <c r="G3" s="33" t="s">
        <v>32</v>
      </c>
      <c r="H3" s="34" t="s">
        <v>39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9.6" x14ac:dyDescent="0.25">
      <c r="A4" s="29">
        <v>2</v>
      </c>
      <c r="B4" s="36" t="s">
        <v>18</v>
      </c>
      <c r="C4" s="37" t="s">
        <v>31</v>
      </c>
      <c r="D4" s="32">
        <v>8</v>
      </c>
      <c r="E4" s="33">
        <v>0</v>
      </c>
      <c r="F4" s="33">
        <v>1</v>
      </c>
      <c r="G4" s="33" t="s">
        <v>32</v>
      </c>
      <c r="H4" s="34" t="s">
        <v>33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2.8" x14ac:dyDescent="0.25">
      <c r="A5" s="29">
        <v>3</v>
      </c>
      <c r="B5" s="36" t="s">
        <v>19</v>
      </c>
      <c r="C5" s="37" t="s">
        <v>31</v>
      </c>
      <c r="D5" s="32">
        <v>20</v>
      </c>
      <c r="E5" s="33">
        <v>0</v>
      </c>
      <c r="F5" s="33">
        <v>1</v>
      </c>
      <c r="G5" s="33" t="s">
        <v>32</v>
      </c>
      <c r="H5" s="34" t="s">
        <v>47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3.2" x14ac:dyDescent="0.25">
      <c r="A6" s="29">
        <v>4</v>
      </c>
      <c r="B6" s="36" t="s">
        <v>20</v>
      </c>
      <c r="C6" s="37" t="s">
        <v>31</v>
      </c>
      <c r="D6" s="32">
        <v>13</v>
      </c>
      <c r="E6" s="33">
        <v>0</v>
      </c>
      <c r="F6" s="33">
        <v>1</v>
      </c>
      <c r="G6" s="33" t="s">
        <v>32</v>
      </c>
      <c r="H6" s="34" t="s">
        <v>40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3.2" x14ac:dyDescent="0.25">
      <c r="A7" s="29">
        <v>5</v>
      </c>
      <c r="B7" s="38" t="s">
        <v>21</v>
      </c>
      <c r="C7" s="37" t="s">
        <v>38</v>
      </c>
      <c r="D7" s="32">
        <v>13</v>
      </c>
      <c r="E7" s="33">
        <v>0</v>
      </c>
      <c r="F7" s="33">
        <v>1</v>
      </c>
      <c r="G7" s="33" t="s">
        <v>32</v>
      </c>
      <c r="H7" s="34" t="s">
        <v>41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3.2" x14ac:dyDescent="0.25">
      <c r="A8" s="29">
        <v>6</v>
      </c>
      <c r="B8" s="38" t="s">
        <v>42</v>
      </c>
      <c r="C8" s="37" t="s">
        <v>36</v>
      </c>
      <c r="D8" s="32">
        <v>8</v>
      </c>
      <c r="E8" s="33">
        <v>0</v>
      </c>
      <c r="F8" s="29">
        <v>2</v>
      </c>
      <c r="G8" s="33" t="s">
        <v>32</v>
      </c>
      <c r="H8" s="35" t="s">
        <v>43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3.2" x14ac:dyDescent="0.25">
      <c r="A9" s="29"/>
      <c r="B9" s="38"/>
      <c r="C9" s="37" t="s">
        <v>48</v>
      </c>
      <c r="D9" s="32"/>
      <c r="E9" s="33"/>
      <c r="F9" s="29"/>
      <c r="G9" s="33"/>
      <c r="H9" s="34"/>
      <c r="I9" s="104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3.2" x14ac:dyDescent="0.25">
      <c r="A10" s="33"/>
      <c r="B10" s="38"/>
      <c r="C10" s="37"/>
      <c r="D10" s="32"/>
      <c r="E10" s="33"/>
      <c r="F10" s="33"/>
      <c r="G10" s="33"/>
      <c r="H10" s="92"/>
      <c r="I10" s="93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3.2" x14ac:dyDescent="0.25">
      <c r="A11" s="41"/>
      <c r="B11" s="38"/>
      <c r="C11" s="42"/>
      <c r="D11" s="43"/>
      <c r="E11" s="41"/>
      <c r="F11" s="41"/>
      <c r="G11" s="91"/>
      <c r="H11" s="92"/>
      <c r="I11" s="9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2" x14ac:dyDescent="0.25">
      <c r="A12" s="41"/>
      <c r="B12" s="38"/>
      <c r="C12" s="42"/>
      <c r="D12" s="43"/>
      <c r="E12" s="41"/>
      <c r="F12" s="90"/>
      <c r="G12" s="94"/>
      <c r="H12" s="95"/>
      <c r="I12" s="9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5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5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5">
      <c r="A15" s="44"/>
      <c r="B15" s="44"/>
      <c r="C15" s="44"/>
      <c r="D15" s="44"/>
      <c r="E15" s="44"/>
      <c r="F15" s="44"/>
      <c r="G15" s="47" t="s">
        <v>34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5">
      <c r="A16" s="44"/>
      <c r="B16" s="44"/>
      <c r="C16" s="44"/>
      <c r="D16" s="44"/>
      <c r="E16" s="44"/>
      <c r="F16" s="44"/>
      <c r="G16" s="49" t="s">
        <v>35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5">
      <c r="A17" s="44"/>
      <c r="B17" s="44"/>
      <c r="C17" s="44"/>
      <c r="D17" s="44"/>
      <c r="E17" s="44"/>
      <c r="F17" s="44"/>
      <c r="G17" s="49" t="s">
        <v>35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5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5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5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5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5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5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5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5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5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5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5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5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5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5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5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5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5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5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5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5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5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5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5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5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5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5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5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5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5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5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5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5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5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5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5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5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5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5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5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5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5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5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5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5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5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5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5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5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5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5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5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5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5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5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5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5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5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5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5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5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5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5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5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5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5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5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5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5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5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5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5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5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5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5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5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5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5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5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5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5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5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5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5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5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5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5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5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5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5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5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5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5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5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5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5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5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5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5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5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5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5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5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5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5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5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5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5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5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5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5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5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5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5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5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5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5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5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5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5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5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5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5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5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5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5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5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5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5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5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5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5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5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5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5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5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5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5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5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5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5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5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5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5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5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5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5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5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5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5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5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5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5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5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5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5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5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5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5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5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5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5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5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5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5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5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5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5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5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5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5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5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5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5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5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5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5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5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5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5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5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5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5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5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5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5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5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5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5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5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5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5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5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5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5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5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5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5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5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5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5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5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5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5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5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5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5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5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5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5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5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5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5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5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5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5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5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5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5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5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5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5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5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5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5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5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5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5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5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5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5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5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5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5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5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5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5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5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5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5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5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5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5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5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5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5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5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5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5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5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5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5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5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5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5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5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5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5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5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5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5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5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5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5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5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5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5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5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5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5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5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5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5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5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5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5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5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5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5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5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5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5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5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5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5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5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5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5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5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5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5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5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5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5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5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5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5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5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5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5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5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5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5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5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5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5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5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5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5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5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5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5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5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5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5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5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5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5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5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5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5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5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5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5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5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5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5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5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5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5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5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5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5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5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5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5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5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5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5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5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5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5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5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5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5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5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5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5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5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5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5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5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5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5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5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5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5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5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5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5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5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5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5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5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5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5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5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5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5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5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5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5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5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5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5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5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5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5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5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5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5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5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5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5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5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5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5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5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5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5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5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5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5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5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5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5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5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5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5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5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5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5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5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5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5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5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5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5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5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5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5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5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5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5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5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5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5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5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5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5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5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5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5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5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5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5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5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5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5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5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5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5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5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5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5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5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5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5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5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5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5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5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5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5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5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5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5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5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5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5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5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5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5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5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5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5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5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5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5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5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5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5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5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5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5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5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5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5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5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5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5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5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5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5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5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5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5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5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5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5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5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5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5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5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5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5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5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5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5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5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5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5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5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5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5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5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5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5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5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5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5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5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5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5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5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5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5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5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5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5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5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5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5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5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5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5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5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5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5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5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5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5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5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5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5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5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5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5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5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5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5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5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5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5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5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5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5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5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5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5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5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5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5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5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5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5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5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5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5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5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5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5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5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5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5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5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5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5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5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5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5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5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5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5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5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5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5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5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5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5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5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5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5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5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5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5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5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5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5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5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5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5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5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5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5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5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5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5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5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5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5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5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5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5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5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5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5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5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5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5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5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5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5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5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5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5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5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5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5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5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5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5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5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5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5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5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5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5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5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5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5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5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5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5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5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5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5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5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5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5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5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5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5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5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5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5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5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5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5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5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5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5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5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5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5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5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5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5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5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5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5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5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5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5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5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5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5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5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5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5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5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5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5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5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5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5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5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5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5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5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5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5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5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5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5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5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5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5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5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5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5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5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5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5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5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5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5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5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5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5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5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5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5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5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5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5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5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5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5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5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5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5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5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5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5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5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5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5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5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5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5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5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5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5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5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5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5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5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5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5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5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5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5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5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5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5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5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5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5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5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5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5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5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5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5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5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5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5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5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5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5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5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5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5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5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5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5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5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5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5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5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5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5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5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5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5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5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5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5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5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5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5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5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5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5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5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5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5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5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5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5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5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5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5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5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5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5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5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5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5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5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5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5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5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5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5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5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5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5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5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5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5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5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5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5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5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5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5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5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5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5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5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5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5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5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5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5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5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5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5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5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5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5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5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5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5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5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5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5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5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5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5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5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5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5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5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5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5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5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5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5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5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5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5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5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5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5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5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5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5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5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5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5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5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5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5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5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5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5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5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5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5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5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5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5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5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5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5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5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5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5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5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5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5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5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5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5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5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5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5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5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5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5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5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5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5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5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5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5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5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5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5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5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5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5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5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5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5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5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5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5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5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5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5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5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5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5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5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5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5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5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5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5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5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5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5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5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5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5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5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5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5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5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5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5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5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5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5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5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5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5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5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5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5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5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5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5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5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5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5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5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5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5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5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5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5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5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5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5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5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5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5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5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5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5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5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5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5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5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5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5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5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5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5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5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5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5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5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5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5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5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5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11:B12 B3:B9">
    <cfRule type="expression" dxfId="19" priority="1" stopIfTrue="1">
      <formula>OR($G3="Planned",$G3="Unplanned")</formula>
    </cfRule>
  </conditionalFormatting>
  <conditionalFormatting sqref="B11:B12 B3:B9">
    <cfRule type="expression" dxfId="18" priority="2" stopIfTrue="1">
      <formula>$G3="Ongoing"</formula>
    </cfRule>
  </conditionalFormatting>
  <conditionalFormatting sqref="G15:H17 I15 A24:H978 A11:G12 A2:I9 H11:I11">
    <cfRule type="expression" dxfId="17" priority="3" stopIfTrue="1">
      <formula>#REF!="Done"</formula>
    </cfRule>
  </conditionalFormatting>
  <conditionalFormatting sqref="G15:H17 I15 A24:H978 A11:G12 A2:I9 H11:I11">
    <cfRule type="expression" dxfId="16" priority="4" stopIfTrue="1">
      <formula>#REF!="Ongoing"</formula>
    </cfRule>
  </conditionalFormatting>
  <conditionalFormatting sqref="G15:H17 I15 A24:H978 A11:G12 A2:I9 H11:I11">
    <cfRule type="expression" dxfId="15" priority="5" stopIfTrue="1">
      <formula>#REF!="Removed"</formula>
    </cfRule>
  </conditionalFormatting>
  <conditionalFormatting sqref="I11 I3:I9">
    <cfRule type="expression" dxfId="14" priority="6" stopIfTrue="1">
      <formula>$C3="Done"</formula>
    </cfRule>
  </conditionalFormatting>
  <conditionalFormatting sqref="I11 I3:I9">
    <cfRule type="expression" dxfId="13" priority="7" stopIfTrue="1">
      <formula>$C3="Ongoing"</formula>
    </cfRule>
  </conditionalFormatting>
  <conditionalFormatting sqref="I11 I3:I9">
    <cfRule type="expression" dxfId="12" priority="8" stopIfTrue="1">
      <formula>$C3="Removed"</formula>
    </cfRule>
  </conditionalFormatting>
  <conditionalFormatting sqref="I3">
    <cfRule type="expression" dxfId="11" priority="9" stopIfTrue="1">
      <formula>$C3="Done"</formula>
    </cfRule>
  </conditionalFormatting>
  <conditionalFormatting sqref="I3">
    <cfRule type="expression" dxfId="10" priority="10" stopIfTrue="1">
      <formula>$C3="Ongoing"</formula>
    </cfRule>
  </conditionalFormatting>
  <conditionalFormatting sqref="I3">
    <cfRule type="expression" dxfId="9" priority="11" stopIfTrue="1">
      <formula>$C3="Removed"</formula>
    </cfRule>
  </conditionalFormatting>
  <conditionalFormatting sqref="H17:I17">
    <cfRule type="expression" dxfId="8" priority="15" stopIfTrue="1">
      <formula>$C16="Done"</formula>
    </cfRule>
  </conditionalFormatting>
  <conditionalFormatting sqref="H17:I17">
    <cfRule type="expression" dxfId="7" priority="16" stopIfTrue="1">
      <formula>$C16="Ongoing"</formula>
    </cfRule>
  </conditionalFormatting>
  <conditionalFormatting sqref="H17:I17">
    <cfRule type="expression" dxfId="6" priority="17" stopIfTrue="1">
      <formula>$C16="Removed"</formula>
    </cfRule>
  </conditionalFormatting>
  <conditionalFormatting sqref="H16:I16">
    <cfRule type="expression" dxfId="5" priority="18" stopIfTrue="1">
      <formula>#REF!="Done"</formula>
    </cfRule>
  </conditionalFormatting>
  <conditionalFormatting sqref="H16:I16">
    <cfRule type="expression" dxfId="4" priority="19" stopIfTrue="1">
      <formula>#REF!="Ongoing"</formula>
    </cfRule>
  </conditionalFormatting>
  <conditionalFormatting sqref="H16:I16">
    <cfRule type="expression" dxfId="3" priority="20" stopIfTrue="1">
      <formula>#REF!="Removed"</formula>
    </cfRule>
  </conditionalFormatting>
  <conditionalFormatting sqref="I9">
    <cfRule type="expression" dxfId="2" priority="42" stopIfTrue="1">
      <formula>$C7="Done"</formula>
    </cfRule>
  </conditionalFormatting>
  <conditionalFormatting sqref="I9">
    <cfRule type="expression" dxfId="1" priority="45" stopIfTrue="1">
      <formula>$C7="Ongoing"</formula>
    </cfRule>
  </conditionalFormatting>
  <conditionalFormatting sqref="I9">
    <cfRule type="expression" dxfId="0" priority="48" stopIfTrue="1">
      <formula>$C7="Removed"</formula>
    </cfRule>
  </conditionalFormatting>
  <dataValidations count="1">
    <dataValidation type="list" allowBlank="1" sqref="C24:C117 C11:C12 C2:C9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Jorge Valle</cp:lastModifiedBy>
  <dcterms:created xsi:type="dcterms:W3CDTF">2019-02-26T18:09:52Z</dcterms:created>
  <dcterms:modified xsi:type="dcterms:W3CDTF">2022-09-03T00:43:47Z</dcterms:modified>
</cp:coreProperties>
</file>