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北京项目\测试计划\第二轮测试\0815\"/>
    </mc:Choice>
  </mc:AlternateContent>
  <bookViews>
    <workbookView xWindow="0" yWindow="0" windowWidth="19200" windowHeight="6780"/>
  </bookViews>
  <sheets>
    <sheet name="统计" sheetId="26" r:id="rId1"/>
    <sheet name="问题管理列表" sheetId="13" r:id="rId2"/>
    <sheet name="大数据平台部分汇总 (修改后) (2)" sheetId="25" state="hidden" r:id="rId3"/>
    <sheet name="总体汇总 (修改后) (2)" sheetId="24" state="hidden" r:id="rId4"/>
  </sheets>
  <definedNames>
    <definedName name="_xlnm._FilterDatabase" localSheetId="1" hidden="1">问题管理列表!$A$1:$X$114</definedName>
  </definedNames>
  <calcPr calcId="152511"/>
  <pivotCaches>
    <pivotCache cacheId="4"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6" i="26" l="1"/>
  <c r="E5" i="26"/>
  <c r="E4" i="26"/>
  <c r="E3" i="26"/>
  <c r="G8" i="25" l="1"/>
  <c r="G7" i="25"/>
  <c r="G5" i="25"/>
  <c r="G4" i="25"/>
  <c r="G6" i="25"/>
  <c r="F8" i="25"/>
  <c r="E8" i="25"/>
  <c r="D8" i="25"/>
  <c r="C8" i="25"/>
  <c r="B8" i="25"/>
  <c r="F7" i="25"/>
  <c r="E7" i="25"/>
  <c r="D7" i="25"/>
  <c r="C7" i="25"/>
  <c r="B7" i="25"/>
  <c r="F6" i="25"/>
  <c r="E6" i="25"/>
  <c r="D6" i="25"/>
  <c r="C6" i="25"/>
  <c r="B6" i="25"/>
  <c r="F5" i="25"/>
  <c r="E5" i="25"/>
  <c r="D5" i="25"/>
  <c r="C5" i="25"/>
  <c r="B5" i="25"/>
  <c r="F4" i="25"/>
  <c r="E4" i="25"/>
  <c r="D4" i="25"/>
  <c r="C4" i="25"/>
  <c r="B4" i="25"/>
  <c r="G9" i="24"/>
  <c r="G8" i="24"/>
  <c r="G7" i="24"/>
  <c r="G6" i="24"/>
  <c r="G5" i="24"/>
  <c r="F9" i="24"/>
  <c r="E9" i="24"/>
  <c r="D9" i="24"/>
  <c r="C9" i="24"/>
  <c r="B9" i="24"/>
  <c r="F8" i="24"/>
  <c r="E8" i="24"/>
  <c r="D8" i="24"/>
  <c r="C8" i="24"/>
  <c r="B8" i="24"/>
  <c r="F7" i="24"/>
  <c r="E7" i="24"/>
  <c r="D7" i="24"/>
  <c r="C7" i="24"/>
  <c r="B7" i="24"/>
  <c r="F6" i="24"/>
  <c r="E6" i="24"/>
  <c r="D6" i="24"/>
  <c r="C6" i="24"/>
  <c r="B6" i="24"/>
  <c r="F5" i="24"/>
  <c r="E5" i="24"/>
  <c r="D5" i="24"/>
  <c r="C5" i="24"/>
  <c r="B5" i="24"/>
  <c r="H6" i="24" l="1"/>
  <c r="I6" i="24" s="1"/>
  <c r="H7" i="25"/>
  <c r="H5" i="24"/>
  <c r="N5" i="24" s="1"/>
  <c r="H7" i="24"/>
  <c r="H9" i="24"/>
  <c r="N9" i="24" s="1"/>
  <c r="H8" i="24"/>
  <c r="N8" i="24" s="1"/>
  <c r="N6" i="24"/>
  <c r="N7" i="24"/>
  <c r="H4" i="25"/>
  <c r="J4" i="25" s="1"/>
  <c r="H5" i="25"/>
  <c r="H6" i="25"/>
  <c r="N6" i="25" s="1"/>
  <c r="H8" i="25"/>
  <c r="N8" i="25" s="1"/>
  <c r="N4" i="25"/>
  <c r="N5" i="25"/>
  <c r="N7" i="25"/>
  <c r="G9" i="25"/>
  <c r="C9" i="25"/>
  <c r="D9" i="25"/>
  <c r="I4" i="25"/>
  <c r="F9" i="25"/>
  <c r="L8" i="25"/>
  <c r="L7" i="25"/>
  <c r="E9" i="25"/>
  <c r="B9" i="25"/>
  <c r="G10" i="24"/>
  <c r="C10" i="24"/>
  <c r="D10" i="24"/>
  <c r="F10" i="24"/>
  <c r="E10" i="24"/>
  <c r="B10" i="24"/>
  <c r="L5" i="24" l="1"/>
  <c r="L8" i="24"/>
  <c r="L6" i="25"/>
  <c r="L9" i="24"/>
  <c r="H9" i="25"/>
  <c r="N9" i="25" s="1"/>
  <c r="K8" i="25"/>
  <c r="M8" i="25"/>
  <c r="I8" i="25"/>
  <c r="J8" i="25"/>
  <c r="K4" i="25"/>
  <c r="M4" i="25"/>
  <c r="L4" i="25"/>
  <c r="M7" i="25"/>
  <c r="M5" i="25"/>
  <c r="J5" i="25"/>
  <c r="I7" i="25"/>
  <c r="K7" i="25"/>
  <c r="J7" i="25"/>
  <c r="K5" i="25"/>
  <c r="M6" i="25"/>
  <c r="L5" i="25"/>
  <c r="J6" i="25"/>
  <c r="K6" i="25"/>
  <c r="I6" i="25"/>
  <c r="I5" i="25"/>
  <c r="K5" i="24"/>
  <c r="I9" i="24"/>
  <c r="K9" i="24"/>
  <c r="M9" i="24"/>
  <c r="I5" i="24"/>
  <c r="J9" i="24"/>
  <c r="J5" i="24"/>
  <c r="M5" i="24"/>
  <c r="J7" i="24"/>
  <c r="K7" i="24"/>
  <c r="I8" i="24"/>
  <c r="M6" i="24"/>
  <c r="J6" i="24"/>
  <c r="H10" i="24"/>
  <c r="L10" i="24" s="1"/>
  <c r="M7" i="24"/>
  <c r="K6" i="24"/>
  <c r="K8" i="24"/>
  <c r="J8" i="24"/>
  <c r="I7" i="24"/>
  <c r="L7" i="24"/>
  <c r="L6" i="24"/>
  <c r="M8" i="24"/>
  <c r="N10" i="24" l="1"/>
  <c r="M9" i="25"/>
  <c r="J9" i="25"/>
  <c r="K9" i="25"/>
  <c r="L9" i="25"/>
  <c r="I9" i="25"/>
  <c r="I10" i="24"/>
  <c r="J10" i="24"/>
  <c r="M10" i="24"/>
  <c r="K10" i="24"/>
</calcChain>
</file>

<file path=xl/sharedStrings.xml><?xml version="1.0" encoding="utf-8"?>
<sst xmlns="http://schemas.openxmlformats.org/spreadsheetml/2006/main" count="1555" uniqueCount="307">
  <si>
    <t>总计</t>
  </si>
  <si>
    <t>金信</t>
  </si>
  <si>
    <t>九鼎</t>
  </si>
  <si>
    <t>九鼎
金信</t>
  </si>
  <si>
    <t>立德</t>
  </si>
  <si>
    <t>泰豪</t>
  </si>
  <si>
    <t>功能大类</t>
  </si>
  <si>
    <t>中类</t>
  </si>
  <si>
    <t>功能子项</t>
  </si>
  <si>
    <t>备注</t>
  </si>
  <si>
    <t>数据处理分析应用</t>
  </si>
  <si>
    <t>城市大数据平台功能建设</t>
  </si>
  <si>
    <t>平台管理功能建设</t>
  </si>
  <si>
    <t>计划解决日期</t>
    <phoneticPr fontId="8" type="noConversion"/>
  </si>
  <si>
    <t>通过</t>
    <phoneticPr fontId="8" type="noConversion"/>
  </si>
  <si>
    <t>未通过</t>
    <phoneticPr fontId="8" type="noConversion"/>
  </si>
  <si>
    <t>部分通过</t>
    <phoneticPr fontId="8" type="noConversion"/>
  </si>
  <si>
    <t>合计</t>
    <phoneticPr fontId="8" type="noConversion"/>
  </si>
  <si>
    <t>待测试</t>
    <phoneticPr fontId="8" type="noConversion"/>
  </si>
  <si>
    <t>无需测试</t>
    <phoneticPr fontId="8" type="noConversion"/>
  </si>
  <si>
    <t>公司名称</t>
    <phoneticPr fontId="8" type="noConversion"/>
  </si>
  <si>
    <t>测试结果状态</t>
    <phoneticPr fontId="8" type="noConversion"/>
  </si>
  <si>
    <t>通过占比</t>
    <phoneticPr fontId="8" type="noConversion"/>
  </si>
  <si>
    <t>未通过占比</t>
    <phoneticPr fontId="8" type="noConversion"/>
  </si>
  <si>
    <t>部分通过占比</t>
    <phoneticPr fontId="8" type="noConversion"/>
  </si>
  <si>
    <t>待测试占比</t>
    <phoneticPr fontId="8" type="noConversion"/>
  </si>
  <si>
    <t>无需测试占比</t>
    <phoneticPr fontId="8" type="noConversion"/>
  </si>
  <si>
    <t>环境不具备</t>
    <phoneticPr fontId="8" type="noConversion"/>
  </si>
  <si>
    <t>环境不具备占比</t>
    <phoneticPr fontId="8" type="noConversion"/>
  </si>
  <si>
    <t>环境不具备</t>
    <phoneticPr fontId="8" type="noConversion"/>
  </si>
  <si>
    <t>环境不具备</t>
    <phoneticPr fontId="8" type="noConversion"/>
  </si>
  <si>
    <t>问题编号</t>
    <phoneticPr fontId="8" type="noConversion"/>
  </si>
  <si>
    <t>招标文件章节号</t>
    <phoneticPr fontId="8" type="noConversion"/>
  </si>
  <si>
    <t>问题描述</t>
    <phoneticPr fontId="8" type="noConversion"/>
  </si>
  <si>
    <t>负责厂商</t>
    <phoneticPr fontId="8" type="noConversion"/>
  </si>
  <si>
    <t>问题提出人</t>
    <phoneticPr fontId="8" type="noConversion"/>
  </si>
  <si>
    <t>问题负责人</t>
    <phoneticPr fontId="8" type="noConversion"/>
  </si>
  <si>
    <t>问题解决人</t>
    <phoneticPr fontId="8" type="noConversion"/>
  </si>
  <si>
    <t>问题状态</t>
    <phoneticPr fontId="8" type="noConversion"/>
  </si>
  <si>
    <t>问题产生原因</t>
    <phoneticPr fontId="8" type="noConversion"/>
  </si>
  <si>
    <t>实际解决日期</t>
    <phoneticPr fontId="8" type="noConversion"/>
  </si>
  <si>
    <t>问题严重程度</t>
    <phoneticPr fontId="8" type="noConversion"/>
  </si>
  <si>
    <t>问题提出日期</t>
    <phoneticPr fontId="8" type="noConversion"/>
  </si>
  <si>
    <t>招标文件功能细项</t>
    <phoneticPr fontId="8" type="noConversion"/>
  </si>
  <si>
    <t>问题复核日期</t>
    <phoneticPr fontId="8" type="noConversion"/>
  </si>
  <si>
    <t>问题复核人</t>
    <phoneticPr fontId="8" type="noConversion"/>
  </si>
  <si>
    <t>问题复核状态</t>
    <phoneticPr fontId="8" type="noConversion"/>
  </si>
  <si>
    <t>已解决</t>
  </si>
  <si>
    <t>问题解决措施</t>
    <phoneticPr fontId="8" type="noConversion"/>
  </si>
  <si>
    <t>问题类型</t>
    <phoneticPr fontId="8" type="noConversion"/>
  </si>
  <si>
    <t>功能缺失</t>
  </si>
  <si>
    <t>领导驾驶舱</t>
  </si>
  <si>
    <t>4.1.2.2.5 系统管理</t>
  </si>
  <si>
    <t>系统管理</t>
  </si>
  <si>
    <t>用户管理、权限管理、日志管理、配置管理、运维管理</t>
  </si>
  <si>
    <t>6) 要求可看某个模块有哪些用户，哪些对应角色,并对其进行特殊权限设置。</t>
    <phoneticPr fontId="8" type="noConversion"/>
  </si>
  <si>
    <t>6.要能够提供系统状态检测、信息统计等其他系统管理所具备的功能。</t>
  </si>
  <si>
    <t>4.1.2.2.6 接口管理</t>
  </si>
  <si>
    <t>接口管理</t>
  </si>
  <si>
    <t>数据调用接口、视频调用接口、业务展示指标调用、数据分析接口、办公平台接口、外部服务接口</t>
  </si>
  <si>
    <t>系统应灵活可扩展，支持与大数据管理平台、综合办公平台、北京通、城市运行监测中心、委办局业务系统、专业机构相关系统等集成和对接，并考虑到与下述接口的调用管理及监控问题。
1. 数据调用接口
要实现与城市大数据管理平台、市级委办局和专业机构系统对接或者数据接入，调用基础数据、行业专项汇总数据和互联网监测数据，提出详细数据调用方案。</t>
  </si>
  <si>
    <t>2. 视频调用接口
要实现与视频监控系统对接，调用园区视频数据，提出详细系统对接方案。</t>
  </si>
  <si>
    <t>5. 办公平台接口
要实现与综合服务门户对接，实现待办事件、邮件、会议和督办的等办公事项的实时提醒，提出详细系统对接方案。</t>
  </si>
  <si>
    <t>4.1.2.2.7.1认证管理</t>
  </si>
  <si>
    <t>认证及权限管理</t>
  </si>
  <si>
    <t>认证管理</t>
  </si>
  <si>
    <t>本项目的认证管理根据不同的终端对接不同的统一认证平台，领导驾驶舱最终所展现的终端分为移动端和PC端。
移动端（包括手机、PAD）的认证管理对接北京通的统一认证平台，获取认证信息。
PC端的认证管理对接北京市综合办公平台的统一认证平台，获取认证信息。</t>
  </si>
  <si>
    <t>4.1.4.1.1存储类型</t>
  </si>
  <si>
    <t>数据存储系统建设</t>
  </si>
  <si>
    <t>存储类型</t>
  </si>
  <si>
    <t>3、关系型数据库
提供基于云计算平台的稳定可靠、弹性伸缩、便捷管理的关系型数据库服务，涵盖Oracle、Mysql、Sqlserver、db2等主流数据库。</t>
    <phoneticPr fontId="8" type="noConversion"/>
  </si>
  <si>
    <t>4.1.4.2.2 接入能力</t>
  </si>
  <si>
    <t>数据接入系统建设</t>
  </si>
  <si>
    <t>接入能力</t>
  </si>
  <si>
    <t>2、非关系型数据库：包括Hbase、MongoDB等；</t>
  </si>
  <si>
    <t>4.1.4.2.3 接入要求</t>
  </si>
  <si>
    <t>接入要求</t>
  </si>
  <si>
    <t>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t>
  </si>
  <si>
    <t>3、数据集成工具应支持从HDFS或HBase向SFTP、FTP导出数据；</t>
  </si>
  <si>
    <t>5、数据集成工具应支持从hive向SFTP、FTP导出数据</t>
  </si>
  <si>
    <t>4.1.4.3.5 数据质量管理</t>
  </si>
  <si>
    <t>数据管理系统建设</t>
  </si>
  <si>
    <t>数据质量</t>
  </si>
  <si>
    <t>2、数据质量清洗
数据质量清洗的基础是建立在以上数据质量评估之上的，基于数据探查和数据质量评估，理解数据当前的质量情况，辅助制定规则及改进计划，从而完善清洗规则。</t>
    <phoneticPr fontId="8" type="noConversion"/>
  </si>
  <si>
    <t>4.1.4.3.6 数据比对融合</t>
  </si>
  <si>
    <t>数据比对融合</t>
  </si>
  <si>
    <t>2、能够提供数据质量清洗服务。应包括数据自动增强服务、冗余数据修复与融合、自动修复提升、业务规则管理、人工定义修复提升规则。</t>
    <phoneticPr fontId="8" type="noConversion"/>
  </si>
  <si>
    <t>4.1.4.3.9 数据生命周期管理</t>
  </si>
  <si>
    <t>数据生命周期管理</t>
  </si>
  <si>
    <t>支持对历史数据的抽取，并形成全生命周期视图，为部分应用频繁使用某类历史数据做分析提供数据支撑。能够实现人口、法人等数据的全生命周期管理。</t>
    <phoneticPr fontId="8" type="noConversion"/>
  </si>
  <si>
    <t>4.1.4.3.10 影像识别</t>
    <phoneticPr fontId="8" type="noConversion"/>
  </si>
  <si>
    <t>影像识别</t>
  </si>
  <si>
    <t>需支持实时视频结构化分析与历史视频结构化分析。
1、结构化解析功能</t>
    <phoneticPr fontId="8" type="noConversion"/>
  </si>
  <si>
    <t>4.1.4.3.10 影像识别</t>
  </si>
  <si>
    <t xml:space="preserve">2、实时视频解析功能； </t>
  </si>
  <si>
    <t>3、活动目标检测：支持识别活动目标的速度、颜色、方向；</t>
    <phoneticPr fontId="8" type="noConversion"/>
  </si>
  <si>
    <t>4、支持模糊检索功能。</t>
    <phoneticPr fontId="8" type="noConversion"/>
  </si>
  <si>
    <t>4.1.4.4.1数据建模</t>
  </si>
  <si>
    <t>数据分析系统建设</t>
  </si>
  <si>
    <t>数据建模</t>
  </si>
  <si>
    <t>数据建模主要是数据仓库的建模，主要任务是处理已有的数据，在现存数据库基础上进行数据处理，其设计应着眼于有效地抽取、综合、集成和挖掘已有数据库的数据资源，需采用数据仓库的设计方法。</t>
    <phoneticPr fontId="8" type="noConversion"/>
  </si>
  <si>
    <t>4.1.4.4.2数据分析</t>
  </si>
  <si>
    <t>数据分析</t>
  </si>
  <si>
    <t>Ø 基础数据处理和业务处理能力组件化，服务共享化，数据智能分析平台基于分布式内存计算框架实现，提供内置多个算法，并支持R语言等常用语言的集成；</t>
    <phoneticPr fontId="8" type="noConversion"/>
  </si>
  <si>
    <t>4.1.4.4.2.5大数据检索引擎</t>
  </si>
  <si>
    <t>数据分析之大数据检索引擎</t>
  </si>
  <si>
    <t>5、分词：对搜索的关键字按照一定算法进行切割，达到按照用户语义分词的效果，支持中文分词和英文分词。</t>
    <phoneticPr fontId="8" type="noConversion"/>
  </si>
  <si>
    <t>4.1.4.4.2.7影像数据分析</t>
  </si>
  <si>
    <t>数据分析之影像数据分析</t>
  </si>
  <si>
    <t>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t>
    <phoneticPr fontId="8" type="noConversion"/>
  </si>
  <si>
    <t>数据分析之影像数据分析</t>
    <phoneticPr fontId="8" type="noConversion"/>
  </si>
  <si>
    <t>2、能对感兴趣目标进行时间序列分析，能够还原长时间跨度的活动轨迹；</t>
  </si>
  <si>
    <t>3、能对分析结果进行人工干预矫正，以处理偏差和优化模型训练。</t>
  </si>
  <si>
    <t>4.1.4.4.3.2语义分析</t>
  </si>
  <si>
    <t>人工智能之语义分析</t>
  </si>
  <si>
    <t>1、语义分析软件应能提供在一套操作界面环境下完成语义分析模型的开发、优化和部署；</t>
  </si>
  <si>
    <t>2、支持采用混合方法对文档进行分类与分析，既可以利用机器学习算法、按照语法结构发现共同主题、分类规则和文档情感，同时，可以利用相关专业知识定制分析；</t>
  </si>
  <si>
    <t>3、生成可配置的规则改进文档语境，能够自动创建分类规则，确定规则后，可利用定义的概念进行语义增强和细化；</t>
  </si>
  <si>
    <t>4、应提供中文分词、词性标注、命名实体识别功能。支持自定义新词、自动拼写校正、根据上下文标注词性、定义同义词表、复合词分解等功能；</t>
  </si>
  <si>
    <t>5、应对多数据来源输入提供支持，例如Hadoop、关系型数据库、文本、 PDF、扩展的ASCII文本、HTML和Microsoft Office文档、电子表格、演示文稿、email等。</t>
  </si>
  <si>
    <t>6、应对多语言文本挖掘提供支持，如中文（包括方言）、英文等；</t>
  </si>
  <si>
    <t>7、可实现自动文本分词、并对不同的词设置不同的权重，具有内容摘要提取功能；</t>
    <phoneticPr fontId="8" type="noConversion"/>
  </si>
  <si>
    <t>8、支持基于文本信息内容的文本聚类，实现文本内容相似性的分类；</t>
  </si>
  <si>
    <t>9、能结合上下文语境实现文本语义的分析，而不只是关键词的匹配；</t>
  </si>
  <si>
    <t>10、具有基于布尔规则、正则表达式等灵活自定义的语义规则的配置能力。</t>
    <phoneticPr fontId="8" type="noConversion"/>
  </si>
  <si>
    <t>4.1.4.5.1可视化终端</t>
  </si>
  <si>
    <t>数据可视化系统建设</t>
  </si>
  <si>
    <t>可视化终端</t>
  </si>
  <si>
    <t>支持多终端（如：大屏、手机、PAD、PC）的数据可视化展现,实现内容和规格自适应，样式和风格可预定义及更换。</t>
    <phoneticPr fontId="8" type="noConversion"/>
  </si>
  <si>
    <t>4.1.4.6.1总控系统</t>
  </si>
  <si>
    <t>监控运维系统建设</t>
  </si>
  <si>
    <t>总控系统</t>
  </si>
  <si>
    <t>4.1.4.6.2大数据平台管理系统</t>
  </si>
  <si>
    <t>大数据平台管理系统</t>
  </si>
  <si>
    <t>平台管理建设方面，需要考虑服务资源管理、权限管理、平台监控、多租户等。实现安装部署、性能监控、告警、用户管理、权限管理、审计、服务管理、健康检查、日志采集、升级和补丁等功能，方便运行维护。
1、服务资源管理
信息资源服务管理功能模块主要包括服务资源的申请和审批、服务情况统计分析功能，对于使用者的角色可以分为服务申请角色和服务管理角色。</t>
    <phoneticPr fontId="8" type="noConversion"/>
  </si>
  <si>
    <t>4.1.4.7平台管理功能建设</t>
  </si>
  <si>
    <t>2、规则管理
可实现接入大数据管理平台的所有数据处理规则的列表展示。</t>
    <phoneticPr fontId="8" type="noConversion"/>
  </si>
  <si>
    <t>3、模板管理
可实现大数据平台建立的各种模板的统计、查询和列表展示。</t>
    <phoneticPr fontId="8" type="noConversion"/>
  </si>
  <si>
    <t>4、标签管理
可实现大数据平台建立的各种标签的统计、查询和列表展示。</t>
    <phoneticPr fontId="8" type="noConversion"/>
  </si>
  <si>
    <t>5、模型管理
可实现大数据平台建立的各种模型的统计、查询和列表展示。</t>
  </si>
  <si>
    <t>4.1.4.8.2统一赋权系统</t>
  </si>
  <si>
    <t>大数据平台安全保障系统建设</t>
  </si>
  <si>
    <t>统一赋权系统</t>
  </si>
  <si>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8" type="noConversion"/>
  </si>
  <si>
    <t>2、用户赋权
大数据平台设置各个系统统一认证赋权模块，主要为每个系统授权一个管理员用户，由管理员用户管理各自系统用户授权。与综合办公平台的认证信息进行对接，获取用户认证信息。</t>
    <phoneticPr fontId="8" type="noConversion"/>
  </si>
  <si>
    <t>3、分级授权：对各个系统管理员授权；授权情况对我进行报备，调用大数据平台赋权工具进行本系统用户进行授权</t>
  </si>
  <si>
    <t>4.1.4.8.3数据权限管理</t>
  </si>
  <si>
    <t>数据权限管理</t>
  </si>
  <si>
    <t>4.1.4.10.1数据整合和加工处理</t>
  </si>
  <si>
    <t>三维空间数据库建设</t>
  </si>
  <si>
    <t>数据整合和加工处理</t>
  </si>
  <si>
    <t>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
三维空间数据库应至少包含如下数据的接入、处理及存储等能力：
1、建筑模型：园区建筑的独立BIM数据以及园区周边建筑物模型（需对BIM进行质量把控和整合）；</t>
  </si>
  <si>
    <t>立得</t>
  </si>
  <si>
    <t>2、地形：园区及周边地形模型（DEM）、航拍影像（DOM）和倾斜摄影成果；</t>
  </si>
  <si>
    <t>3、地下管线：提供园区周边大市政和园区内部的水、电、燃气、热力等地下管线现状及规划线划数据；</t>
  </si>
  <si>
    <t>4、交通：园区周边部分道路及附属设施模型（需中标单位进行采集完善），园区内道路及附属设施模型或规划线划数据；</t>
  </si>
  <si>
    <t>5、植被：绿地规划线划数据；</t>
  </si>
  <si>
    <t>6、场地：停车场、活动场地及其他公共场地规划线划数据；</t>
  </si>
  <si>
    <t>7、水系：园区周边河道及园区内部规划人工水体线划数据；</t>
  </si>
  <si>
    <t>8、其他：主要包括园区内美化设施和辅助设施，如：雕塑、景观、栅栏、地库入口、指示牌、公告板、凉亭、娱乐设施、垃圾箱、照明设施等（需中标单位进行采集完善）；</t>
  </si>
  <si>
    <t>9、元数据信息：面向模型对象的说明数据。</t>
  </si>
  <si>
    <t>4.1.4.10.2场景渲染优化和服务支撑</t>
  </si>
  <si>
    <t>场景渲染优化和服务支撑</t>
  </si>
  <si>
    <t>针对园区三维场景进行渲染和优化处理，提升可视化效果，支撑园区三维可视化展现与分析应用，满足副中心办公园区智能化、精细化、综合化管理应用需求，支撑虚拟现实与物联网设施的关联应用需求。</t>
  </si>
  <si>
    <t>4.1.4.11三维数据服务发布平台及数据服务接口</t>
  </si>
  <si>
    <t>三维数据服务发布平台及数据服务接口</t>
  </si>
  <si>
    <t>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t>
  </si>
  <si>
    <t>4.1.4.11.1总体要求</t>
  </si>
  <si>
    <t>总体要求</t>
  </si>
  <si>
    <t>1、拥有完全自主知识产权。</t>
  </si>
  <si>
    <t>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t>
  </si>
  <si>
    <t>3、具备海量数据管理功能，能够有效的处理海量数据，结合海量的航拍影像、卫星影像、数字高程模型和矢量数据，简洁、快速地创建海量三维地形，可以创建一个现实影像的、带地理参考的、精确的三维数据场景。</t>
  </si>
  <si>
    <t xml:space="preserve">
4、系统支持海量数据、多用户并发访问，且加载速度快捷、场景浏览运行速度流畅、稳定。</t>
  </si>
  <si>
    <t>5、具备良好的系统兼容性和稳定性，支持Windows Server和Linux等多系统环境部署，支持Windows 32位及64位操作系统；</t>
  </si>
  <si>
    <t>6、具有大型互联网三维数字城市建设和服务支撑项目案例，在线三维数字城市平台必须运营两年以上，且至少提供300平方公里精细三维模型数据发布和访问。</t>
  </si>
  <si>
    <t>4.1.4.11.2三维地理信息服务能力要求</t>
  </si>
  <si>
    <t>三维地理信息服务能力要求</t>
  </si>
  <si>
    <t>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
1、软件平台需基于面向服务的架构（SOA）组织和管理各类3D GIS网络服务，包括数据可视化服务、数据查询分析服务和数据编辑服务，网络服务以REST Web Service形式提供；</t>
  </si>
  <si>
    <t>2、支持将物理数据源的子集封装成任意多个逻辑数据源，从而实现数据统一管理，面向不同部门分别封装数据内容、分别授权使用；</t>
  </si>
  <si>
    <t>3、所有服务的使用都通过完善的加密控制和权限管理，确保用户的数据安全，支持HTTPS协议；</t>
  </si>
  <si>
    <t>4、支持高性能服务器缓存技术，可实现单服务器300人以上，集群2000人以上高并发访问，在高频率获取三维模型、材质数据情况下（每秒不低于1500事务请求），平均事务响应时间小于0.5秒；</t>
  </si>
  <si>
    <t xml:space="preserve">
5、软件平台必须原生具备分布式部署能力，可通过Web API方便实现添加、删除服务器资源，确保系统能力具备良好的可扩展性；</t>
  </si>
  <si>
    <t>6、软件平台具备良好的跨平台特性，支持Windows Server和Linux操作系统；</t>
  </si>
  <si>
    <t>7、软件平台服务端可提供WebAPI，实现各类数据服务的远程管理，包括创建数据服务、删除数据服务、初始化数据服务；客户端应提供成熟的二次开发工具，实现应用功能的定制开发；</t>
  </si>
  <si>
    <t>8、支持WebGL框架客户端服务调用，具有三维瓦片化数据处理能力，支持3Dtiles格式的三维瓦片数据发布，支持跨平台、跨浏览器数据展示和应用；</t>
  </si>
  <si>
    <t>9、能够支撑1.6万平方公里地形数据和城市建成区至少2500平方公里以上具有纹理材质的全要素三维数据发布，并实现高效展示和浏览。</t>
  </si>
  <si>
    <t>4.1.4.11.3配套三维数据生产及管理能力要求</t>
  </si>
  <si>
    <t>配套三维数据生产及管理能力要求</t>
  </si>
  <si>
    <t>三维地理信息生产平台，可以快速高效地整合三维地理要素，具备地理要素编辑功能，为单机、网络应用提供优质的数据支持。
1、支持基于常见关系型数据库建立空间数据库，包括Oracle和Mysql；支持文件型数据库，文件型数据库具备与关系型数据库相同的数据互操作能力，可实现地理信息数据的属性查询、几何编辑、空间分析和网络发布；</t>
  </si>
  <si>
    <t>2、地理空间数据库具备海量多元数据的集成、管理能力，可直接导入常见格式的地理信息数据，包括X、OSG、DAE等三维模型数据，Shape File、Geodatabase、DWG等矢量数据；</t>
  </si>
  <si>
    <t xml:space="preserve">
3、系统提供开放的地理空间数据库数据引擎，通过数据引擎API可实现对数据库表结构的定义、实现对地理空间数据的属性编辑和几何编辑、实现不同几何对象之间的互相转换；</t>
  </si>
  <si>
    <t>4、地理空间数据库支持多空间列技术，支持在同一数据表中添加多个空间数据字段，保存多种类型的几何数据，从而实现地理空间数据的高度整合；</t>
  </si>
  <si>
    <t>5、采用空间数据库技术管理地理要素的符号资源，包括二维标注符号、二维填充符号、三维模型符号，支持以REST Web Service的方式在线调用符号资源；</t>
  </si>
  <si>
    <t>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t>
  </si>
  <si>
    <t>7、具有强大的三维渲染能力，在最小资源占用下，支持海量模型数据的流畅漫游；</t>
  </si>
  <si>
    <t>8、支持输出任意分辨率三维场景图片，分辨率大小和场景范围大小无限制；</t>
  </si>
  <si>
    <t>9、能够直连地理空间数据库进行在线编辑，同时支持在本地生成地理空间数据库副本进行离线编辑，数据成果经有效性验证后再进行数据入库操作。</t>
  </si>
  <si>
    <t>4.1.4.11.4配套SDK应用开发及扩展能力要求</t>
  </si>
  <si>
    <t>配套SDK应用开发及扩展能力要求</t>
  </si>
  <si>
    <t xml:space="preserve">1、支持以服务的形式加载三维模型场景、三维地形场景、影像、矢量数据，支持加载WMS、WMTS地图服务； </t>
  </si>
  <si>
    <t xml:space="preserve">2、支持基于REST Web Service或者直连地理空间数据库进行数据编辑，包括几何特征编辑和属性编辑；
</t>
  </si>
  <si>
    <t>3、支持地理要素的空间查询和属性查询。空间查询支持Intersect、Within、Contain、Touch、Cross等多种空间查询算子，支持空间和属性综合查询；</t>
  </si>
  <si>
    <t>4、支持地理要素的空间拓扑分析计算。拓扑分析计算至少包括Buffer缓冲区、Difference求差、Intersection求交、Union求并计算；</t>
  </si>
  <si>
    <t>5、支持地理要素数据类型之间的相互转换，可实现二维多边形拉伸成三维体块模型，3ds Max制作的三维模型与带几何拓扑的三角网格面模型之间的互相转换，在任意高度水平面生成三角网格面模型的二维投影多边形；</t>
  </si>
  <si>
    <t xml:space="preserve">6、支持地球表面、地下、天空在内的全空间三维可视化能力，支持天空盒功能，可自定义天空背景；
</t>
  </si>
  <si>
    <t xml:space="preserve">
7、具备三维空间分析功能，如空间量算、通视分析、视域分析、日照分析等；</t>
  </si>
  <si>
    <t>8、支持创建2D和3D对象，支持创建二三维几何对象、运动物体、骨骼动画等；</t>
  </si>
  <si>
    <t>9、支持天气（雨、雪）、动态水面、雾、动态环境反射、粒子特效等三维特效；支持立体显示，如红蓝立体和主动立体显示模式；</t>
  </si>
  <si>
    <t>10、支持输出任意分辨率三维场景图片，分辨率大小和场景范围大小无限制；</t>
  </si>
  <si>
    <t>11、支持自定义动画路径，并能够输出视频文件和序列帧图片，序列帧图片支持自定义分辨率，且分辨率大小无限制；</t>
  </si>
  <si>
    <t>12、二次开发组件采用标准的COM组件技术封装，提供可实现上述应用功能的API接口,支持B/S和C/S应用开发，支持VB、VC++、Microsoft Visual Studio以及Delphi等开发环境，支持C#、VB、VC、Delphi等多种开发语言；</t>
  </si>
  <si>
    <t>13、支持在常见浏览器软件中运行，至少包括IE、Chrome、Firefox、Safari浏览器；</t>
  </si>
  <si>
    <t>14、支持低端计算机配置，在2G内存、集成显卡环境下可稳定、流畅运行，支持主流的NVIDIA、ATI显卡环境；支持64位操作系统，支持使用大内存以提高系统性能。</t>
  </si>
  <si>
    <t>工作要求</t>
  </si>
  <si>
    <t>4.2.4.1总体要求</t>
  </si>
  <si>
    <t>全流程的数据管理能力：实现数据资源从采集、存储交换、清洗融合到应用门户展示的全流程贯通。</t>
    <phoneticPr fontId="8" type="noConversion"/>
  </si>
  <si>
    <t>九鼎金信</t>
    <phoneticPr fontId="8" type="noConversion"/>
  </si>
  <si>
    <t>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t>
    <phoneticPr fontId="8" type="noConversion"/>
  </si>
  <si>
    <t>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t>
    <phoneticPr fontId="8" type="noConversion"/>
  </si>
  <si>
    <t>4.2.4.6安全要求</t>
  </si>
  <si>
    <t>城市大数据平台</t>
    <phoneticPr fontId="8" type="noConversion"/>
  </si>
  <si>
    <t>安全要求</t>
  </si>
  <si>
    <t>3、大数据平台在对HBase和Hive进行数据加密时，能够支持AES128、和SM4算法；</t>
    <phoneticPr fontId="8" type="noConversion"/>
  </si>
  <si>
    <t>4.2.4.7系统接口要求</t>
  </si>
  <si>
    <t>系统接口要求</t>
  </si>
  <si>
    <t>3、大数据平台提供商应能够提供基于Storm的类SQL脚本语言，以降低Storm业务的开发难度；</t>
  </si>
  <si>
    <t>7、可搜索格式化文档：系统可抓取PDF、WORD等格式化文档供用户搜索。</t>
    <phoneticPr fontId="8" type="noConversion"/>
  </si>
  <si>
    <t>4、交换监控
交换监控包括节点拓扑监控和节点系统资源监控。</t>
    <phoneticPr fontId="8" type="noConversion"/>
  </si>
  <si>
    <t>1、大数据管理平台应为物联网数据源和其他业务信息系统进行数据访问时提供数据接口服务。</t>
    <phoneticPr fontId="8" type="noConversion"/>
  </si>
  <si>
    <t>待开发</t>
  </si>
  <si>
    <t>开发中</t>
  </si>
  <si>
    <t>部分完成</t>
  </si>
  <si>
    <t>重度</t>
  </si>
  <si>
    <t>黄杨广</t>
    <phoneticPr fontId="8" type="noConversion"/>
  </si>
  <si>
    <t>2018.8.14</t>
    <phoneticPr fontId="8" type="noConversion"/>
  </si>
  <si>
    <t>刘小杰</t>
  </si>
  <si>
    <t>聂巍</t>
  </si>
  <si>
    <t>雷鸣</t>
  </si>
  <si>
    <t>祝庆鑫</t>
  </si>
  <si>
    <t>海威</t>
  </si>
  <si>
    <t>肖燏</t>
  </si>
  <si>
    <t>孙小烨/卢学宝/肖燏</t>
  </si>
  <si>
    <t>卢学宝/刘小杰</t>
  </si>
  <si>
    <t>孙小烨</t>
  </si>
  <si>
    <t>卢学宝</t>
  </si>
  <si>
    <t>未解决</t>
  </si>
  <si>
    <r>
      <t>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t>
    </r>
    <r>
      <rPr>
        <sz val="10"/>
        <color rgb="FFFF0000"/>
        <rFont val="微软雅黑"/>
        <family val="2"/>
        <charset val="134"/>
      </rPr>
      <t>权限申请与审批</t>
    </r>
    <r>
      <rPr>
        <sz val="10"/>
        <color theme="1"/>
        <rFont val="微软雅黑"/>
        <family val="2"/>
        <charset val="134"/>
      </rPr>
      <t xml:space="preserve">、权限设置、权限审计、权限维护方面的内容。同时支持对用户进行批量授权管理。
</t>
    </r>
    <phoneticPr fontId="8" type="noConversion"/>
  </si>
  <si>
    <t>用例ID</t>
    <phoneticPr fontId="8" type="noConversion"/>
  </si>
  <si>
    <t>4.1.3.2.1.3数据质量评估服务</t>
  </si>
  <si>
    <t>数据汇聚处理</t>
  </si>
  <si>
    <t>数据处理服务之数据质量评估服务</t>
  </si>
  <si>
    <t>投标人必须全面了解各委办局数据情况和特点，形成数据质量统计报告。质量统计报告需要评估数据质量问题，包括重复性、关联性、正确性、完全性、一致性、合规性等。</t>
  </si>
  <si>
    <t>4.1.3.2.1.5数据质量清洗服务</t>
  </si>
  <si>
    <t>数据处理服务之质量清洗服务</t>
    <phoneticPr fontId="8" type="noConversion"/>
  </si>
  <si>
    <t>4）业务规则管理：提供重复性规则、关联性规则、完全性规则、合规性规则、一致性规则和正确性规则等数据业务清洗规则，以及各类业务清洗规则的合理配置、优化与提升。</t>
    <phoneticPr fontId="8" type="noConversion"/>
  </si>
  <si>
    <t>4.1.3.2.2.1数据标准管理服务</t>
  </si>
  <si>
    <t>投标人需通过数据标准管理系统，制定数据标准、制定稽查规则等，实现大数据中心数据标准全过程统一管理。</t>
    <phoneticPr fontId="8" type="noConversion"/>
  </si>
  <si>
    <t>4.1.3.2.2.2数据质量管理服务</t>
  </si>
  <si>
    <t>数据管理服务之数据质量管理服务</t>
  </si>
  <si>
    <r>
      <t>2）监测与告警
投标人在发现数据质量问题时，向管理人员提供监测与告警服务，包括但不限于系统提示、</t>
    </r>
    <r>
      <rPr>
        <sz val="10"/>
        <color rgb="FFFF0000"/>
        <rFont val="微软雅黑"/>
        <family val="2"/>
        <charset val="134"/>
      </rPr>
      <t>短信和邮件</t>
    </r>
    <r>
      <rPr>
        <sz val="10"/>
        <color theme="1"/>
        <rFont val="微软雅黑"/>
        <family val="2"/>
        <charset val="134"/>
      </rPr>
      <t>。</t>
    </r>
    <phoneticPr fontId="8" type="noConversion"/>
  </si>
  <si>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8" type="noConversion"/>
  </si>
  <si>
    <t>数据质量管理系统---检查规则管理--新增规则功能无效，无法验证“制定稽查规则”需求项。</t>
    <phoneticPr fontId="8" type="noConversion"/>
  </si>
  <si>
    <t>数据质量管理系统---检查规则管理--新增规则功能无效，无法验证“监测规则建立”需求项。并且无“规则导入”和“规则校验”功能项</t>
    <phoneticPr fontId="8" type="noConversion"/>
  </si>
  <si>
    <t xml:space="preserve">元数据管理系统中，源系统统计图表只显示入仓的表和实际表的数量，不能完全体现“统一数据视图”功能
</t>
    <phoneticPr fontId="8" type="noConversion"/>
  </si>
  <si>
    <t>数据管理服务之数据标准管理服务</t>
    <phoneticPr fontId="8" type="noConversion"/>
  </si>
  <si>
    <r>
      <t xml:space="preserve">投标人需对接入委办局的数据质量进行全过程监测管理。具体包括以下工作：
1）数据质量监测
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
</t>
    </r>
    <r>
      <rPr>
        <sz val="10"/>
        <color rgb="FFFF0000"/>
        <rFont val="微软雅黑"/>
        <family val="2"/>
        <charset val="134"/>
      </rPr>
      <t>规则导入：投标人可制定质量监测规则并导入规则。</t>
    </r>
    <r>
      <rPr>
        <sz val="10"/>
        <color theme="1"/>
        <rFont val="微软雅黑"/>
        <family val="2"/>
        <charset val="134"/>
      </rPr>
      <t xml:space="preserve">
规则维护：投标人能够对制定的规则进行维护，包括规则修改，规则删除等。
规则校验：投标人应基于业务数据，对定义的规则进行校验，给出校验报告。</t>
    </r>
    <phoneticPr fontId="8" type="noConversion"/>
  </si>
  <si>
    <r>
      <t>3）提交质量报告
在建立起数据质量监测服务体系之后，要求投标人定期根据数据质量监测的成果，按照数据来源单位，对主要数据表通过</t>
    </r>
    <r>
      <rPr>
        <sz val="10"/>
        <color rgb="FFFF0000"/>
        <rFont val="微软雅黑"/>
        <family val="2"/>
        <charset val="134"/>
      </rPr>
      <t>完整性问题、一致性问题、准确性问题、关联性问题</t>
    </r>
    <r>
      <rPr>
        <sz val="10"/>
        <color theme="1"/>
        <rFont val="微软雅黑"/>
        <family val="2"/>
        <charset val="134"/>
      </rPr>
      <t>等形成月度、</t>
    </r>
    <r>
      <rPr>
        <sz val="10"/>
        <color rgb="FFFF0000"/>
        <rFont val="微软雅黑"/>
        <family val="2"/>
        <charset val="134"/>
      </rPr>
      <t>季度</t>
    </r>
    <r>
      <rPr>
        <sz val="10"/>
        <color theme="1"/>
        <rFont val="微软雅黑"/>
        <family val="2"/>
        <charset val="134"/>
      </rPr>
      <t>的数据质量报告。</t>
    </r>
    <phoneticPr fontId="8" type="noConversion"/>
  </si>
  <si>
    <t>4.1.4.3.3 元数据管理</t>
  </si>
  <si>
    <t>元数据管理</t>
  </si>
  <si>
    <t>元数据（Metadata）就是数据的数据，用于建立、管理、维护和使用城市大数据平台。元数据管理是城市大数据平台中的关键组件，贯穿于建立城市大数据平台的整个过程，其把数据转化为有用的、可信赖的信息，支持决策分析。
元数据管理建设要求：
1、建立数据元统一视图
元数据管理通过统一数据口径、完善指标体系、建立统一数据视图，可确保数据的完整性、准确性、一致性，从而有效的在各个业务系统内进行数据的转换和整理工作。</t>
  </si>
  <si>
    <t>月统计报告以及机构统计报告中只能展现出数据质量的问题数，待处理数、处理中数、新增问题数等，无法评估数据质量问题，包括重复性、关联性、正确性、完全性、一致性、合规性等</t>
    <phoneticPr fontId="12" type="noConversion"/>
  </si>
  <si>
    <t xml:space="preserve">数据质量管理系统---点击“管理”---“检查规则管理”点击新增规则报告“Execute DataDictionary Error : [Incorrect result size: expected 1, actual 3]”
</t>
    <phoneticPr fontId="8" type="noConversion"/>
  </si>
  <si>
    <t>“数据质量管理系统”无“短信”和“邮件提醒”功能</t>
    <phoneticPr fontId="8" type="noConversion"/>
  </si>
  <si>
    <t>数据质量管理系统--质量检查报告--月统计报告：不能展现数据的完整性问题、一致性问题、准确性问题、关联性问题，只是单一的展示出系统的问题数，并且无季度的数据质量报告</t>
    <phoneticPr fontId="8" type="noConversion"/>
  </si>
  <si>
    <t>中度</t>
  </si>
  <si>
    <t>Kafuka 升级问题。</t>
  </si>
  <si>
    <t>大数据管理平台节点页面不能显示主机。</t>
  </si>
  <si>
    <t>点击添加主机节点报错。</t>
  </si>
  <si>
    <t>孙菊风</t>
  </si>
  <si>
    <t>2018.7.12</t>
    <phoneticPr fontId="8" type="noConversion"/>
  </si>
  <si>
    <t>朱加周</t>
    <phoneticPr fontId="8" type="noConversion"/>
  </si>
  <si>
    <t>海威</t>
    <phoneticPr fontId="8" type="noConversion"/>
  </si>
  <si>
    <t>刘小杰</t>
    <phoneticPr fontId="8" type="noConversion"/>
  </si>
  <si>
    <t>大数据安全管理系统单点登录问题</t>
    <phoneticPr fontId="8" type="noConversion"/>
  </si>
  <si>
    <t>单点登录可以实现，但是登录非常慢，有20秒的时间。</t>
    <phoneticPr fontId="8" type="noConversion"/>
  </si>
  <si>
    <t>功能bug</t>
  </si>
  <si>
    <t>行标签</t>
  </si>
  <si>
    <t>九鼎金信</t>
  </si>
  <si>
    <t>列标签</t>
  </si>
  <si>
    <t>计数项:问题状态</t>
  </si>
  <si>
    <t>百分比</t>
    <phoneticPr fontId="8" type="noConversion"/>
  </si>
  <si>
    <t>6. 外部服务接口
要实现与北京通app的对接，通过北京通实现身份认证，提出详细系统对接方案。</t>
    <phoneticPr fontId="8" type="noConversion"/>
  </si>
  <si>
    <t>总体要求</t>
    <phoneticPr fontId="8" type="noConversion"/>
  </si>
  <si>
    <t>立德的数据BIM和三维空间数据的接入方式未明确</t>
    <phoneticPr fontId="8" type="noConversion"/>
  </si>
  <si>
    <t>黄杨广</t>
    <phoneticPr fontId="8" type="noConversion"/>
  </si>
  <si>
    <t>立得</t>
    <phoneticPr fontId="8" type="noConversion"/>
  </si>
  <si>
    <t>2018.8.15</t>
    <phoneticPr fontId="8" type="noConversion"/>
  </si>
  <si>
    <t>标签统计展示优化</t>
    <phoneticPr fontId="8" type="noConversion"/>
  </si>
  <si>
    <t>界面风格</t>
  </si>
  <si>
    <t>轻度</t>
  </si>
  <si>
    <t>孙小烨</t>
    <phoneticPr fontId="8" type="noConversion"/>
  </si>
  <si>
    <t>4.1.4城市大数据平台功能建设</t>
  </si>
  <si>
    <t>城市副中心大数据平台本期建设内容主要包括以下几个部分：
1、数据接入系统：实现全方位的数据接入能力。接入园区物联网数据、BIM和三维空间数据等，对接市级大数据平台，接入基础库以及委办局数据。</t>
  </si>
  <si>
    <t>九鼎</t>
    <phoneticPr fontId="8" type="noConversion"/>
  </si>
  <si>
    <t>4.1.4.3.2 数据编目管理</t>
  </si>
  <si>
    <t>数据编目管理</t>
  </si>
  <si>
    <t>Ø 标签服务
对各类数据资源打标签，并实现大数据平台建立的各种标签的统计、查询和列表展示。</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</si>
</sst>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charset val="134"/>
      <scheme val="minor"/>
    </font>
    <font>
      <sz val="11"/>
      <color theme="1"/>
      <name val="微软雅黑"/>
      <family val="2"/>
      <charset val="134"/>
    </font>
    <font>
      <sz val="11"/>
      <name val="微软雅黑"/>
      <family val="2"/>
      <charset val="134"/>
    </font>
    <font>
      <sz val="10"/>
      <name val="微软雅黑"/>
      <family val="2"/>
      <charset val="134"/>
    </font>
    <font>
      <sz val="10"/>
      <color theme="1"/>
      <name val="微软雅黑"/>
      <family val="2"/>
      <charset val="134"/>
    </font>
    <font>
      <b/>
      <sz val="11"/>
      <color theme="0"/>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
      <b/>
      <sz val="10"/>
      <color theme="1"/>
      <name val="微软雅黑"/>
      <family val="2"/>
      <charset val="134"/>
    </font>
    <font>
      <sz val="11"/>
      <color theme="1"/>
      <name val="宋体"/>
      <family val="3"/>
      <charset val="134"/>
      <scheme val="minor"/>
    </font>
    <font>
      <sz val="10"/>
      <color rgb="FFFF0000"/>
      <name val="微软雅黑"/>
      <family val="2"/>
      <charset val="134"/>
    </font>
    <font>
      <sz val="9"/>
      <name val="宋体"/>
      <family val="2"/>
      <charset val="134"/>
      <scheme val="minor"/>
    </font>
  </fonts>
  <fills count="6">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theme="4" tint="-0.249977111117893"/>
      </top>
      <bottom style="medium">
        <color theme="4" tint="-0.249977111117893"/>
      </bottom>
      <diagonal/>
    </border>
    <border>
      <left style="thin">
        <color auto="1"/>
      </left>
      <right/>
      <top/>
      <bottom style="thin">
        <color auto="1"/>
      </bottom>
      <diagonal/>
    </border>
    <border>
      <left/>
      <right/>
      <top/>
      <bottom style="thin">
        <color auto="1"/>
      </bottom>
      <diagonal/>
    </border>
  </borders>
  <cellStyleXfs count="10">
    <xf numFmtId="0" fontId="0"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9" fontId="10" fillId="0" borderId="0" applyFont="0" applyFill="0" applyBorder="0" applyAlignment="0" applyProtection="0">
      <alignment vertical="center"/>
    </xf>
  </cellStyleXfs>
  <cellXfs count="38">
    <xf numFmtId="0" fontId="0" fillId="0" borderId="0" xfId="0"/>
    <xf numFmtId="0" fontId="3" fillId="0" borderId="1" xfId="4" applyFont="1" applyBorder="1" applyAlignment="1">
      <alignment horizontal="left" vertical="top" wrapText="1"/>
    </xf>
    <xf numFmtId="9" fontId="0" fillId="0" borderId="0" xfId="0" applyNumberFormat="1"/>
    <xf numFmtId="0" fontId="3" fillId="0" borderId="1" xfId="4" applyFont="1" applyFill="1" applyBorder="1" applyAlignment="1">
      <alignment horizontal="left" vertical="top" wrapText="1"/>
    </xf>
    <xf numFmtId="0" fontId="9" fillId="3" borderId="1" xfId="0" applyFont="1" applyFill="1" applyBorder="1" applyAlignment="1">
      <alignment vertical="top" wrapText="1"/>
    </xf>
    <xf numFmtId="0" fontId="6" fillId="0" borderId="4" xfId="0" applyFont="1" applyBorder="1" applyAlignment="1">
      <alignment horizontal="left"/>
    </xf>
    <xf numFmtId="0" fontId="0" fillId="0" borderId="1" xfId="0" applyBorder="1"/>
    <xf numFmtId="0" fontId="5" fillId="2" borderId="1" xfId="0" applyFont="1" applyFill="1" applyBorder="1"/>
    <xf numFmtId="10" fontId="0" fillId="0" borderId="1" xfId="9" applyNumberFormat="1" applyFont="1" applyBorder="1" applyAlignment="1"/>
    <xf numFmtId="0" fontId="6" fillId="0" borderId="0" xfId="0" applyFont="1" applyBorder="1" applyAlignment="1">
      <alignment horizontal="left"/>
    </xf>
    <xf numFmtId="0" fontId="7" fillId="0" borderId="2" xfId="0" applyFont="1" applyBorder="1" applyAlignment="1">
      <alignment horizontal="left"/>
    </xf>
    <xf numFmtId="0" fontId="7" fillId="4" borderId="0" xfId="0" applyFont="1" applyFill="1" applyBorder="1" applyAlignment="1">
      <alignment horizontal="center"/>
    </xf>
    <xf numFmtId="0" fontId="7" fillId="0" borderId="0" xfId="4" applyAlignment="1">
      <alignment horizontal="left" vertical="top"/>
    </xf>
    <xf numFmtId="0" fontId="7" fillId="0" borderId="0" xfId="4" applyAlignment="1">
      <alignment horizontal="center" vertical="top"/>
    </xf>
    <xf numFmtId="0" fontId="7" fillId="0" borderId="1" xfId="4" applyBorder="1" applyAlignment="1">
      <alignment horizontal="left" vertical="top"/>
    </xf>
    <xf numFmtId="0" fontId="4" fillId="0" borderId="1" xfId="0" applyFont="1" applyFill="1" applyBorder="1" applyAlignment="1">
      <alignment vertical="top" wrapText="1"/>
    </xf>
    <xf numFmtId="0" fontId="9" fillId="3" borderId="1" xfId="4" applyFont="1" applyFill="1" applyBorder="1" applyAlignment="1">
      <alignment horizontal="center" vertical="top" wrapText="1"/>
    </xf>
    <xf numFmtId="0" fontId="9" fillId="3" borderId="1" xfId="4" applyFont="1" applyFill="1" applyBorder="1" applyAlignment="1">
      <alignment horizontal="center" vertical="top"/>
    </xf>
    <xf numFmtId="49" fontId="4" fillId="0" borderId="1" xfId="4" applyNumberFormat="1" applyFont="1" applyFill="1" applyBorder="1" applyAlignment="1">
      <alignment horizontal="left" vertical="top" wrapText="1"/>
    </xf>
    <xf numFmtId="0" fontId="4" fillId="0" borderId="1" xfId="4" applyFont="1" applyBorder="1" applyAlignment="1">
      <alignment horizontal="left" vertical="top"/>
    </xf>
    <xf numFmtId="49" fontId="1" fillId="0" borderId="1" xfId="4" applyNumberFormat="1" applyFont="1" applyFill="1" applyBorder="1" applyAlignment="1">
      <alignment vertical="top" wrapText="1"/>
    </xf>
    <xf numFmtId="0" fontId="2" fillId="0" borderId="1" xfId="4" applyFont="1" applyFill="1" applyBorder="1" applyAlignment="1">
      <alignment vertical="top" wrapText="1"/>
    </xf>
    <xf numFmtId="0" fontId="3" fillId="0" borderId="0" xfId="4" applyFont="1" applyBorder="1" applyAlignment="1">
      <alignment horizontal="left" vertical="top" wrapText="1"/>
    </xf>
    <xf numFmtId="0" fontId="3" fillId="0" borderId="1" xfId="4" applyFont="1" applyBorder="1" applyAlignment="1">
      <alignment vertical="top" wrapText="1"/>
    </xf>
    <xf numFmtId="0" fontId="3" fillId="0" borderId="1" xfId="4" applyFont="1" applyBorder="1" applyAlignment="1">
      <alignment horizontal="center" vertical="top" wrapText="1"/>
    </xf>
    <xf numFmtId="0" fontId="2" fillId="0" borderId="1" xfId="4"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7" fillId="5" borderId="1" xfId="0" applyFont="1" applyFill="1" applyBorder="1"/>
    <xf numFmtId="9" fontId="0" fillId="0" borderId="1" xfId="0" applyNumberFormat="1" applyBorder="1"/>
    <xf numFmtId="0" fontId="4" fillId="0" borderId="1" xfId="4" applyFont="1" applyFill="1" applyBorder="1" applyAlignment="1">
      <alignment horizontal="left" vertical="top"/>
    </xf>
    <xf numFmtId="0" fontId="7" fillId="0" borderId="0" xfId="4" applyFill="1" applyAlignment="1">
      <alignment horizontal="left" vertical="top"/>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4" borderId="1"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cellXfs>
  <cellStyles count="10">
    <cellStyle name="百分比" xfId="9" builtinId="5"/>
    <cellStyle name="常规" xfId="0" builtinId="0"/>
    <cellStyle name="常规 2" xfId="4"/>
    <cellStyle name="常规 2 2" xfId="3"/>
    <cellStyle name="常规 3" xfId="5"/>
    <cellStyle name="常规 4" xfId="6"/>
    <cellStyle name="常规 4 2" xfId="7"/>
    <cellStyle name="常规 5" xfId="8"/>
    <cellStyle name="常规 5 2" xfId="2"/>
    <cellStyle name="常规 6"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huang" refreshedDate="43328.081657870367" createdVersion="5" refreshedVersion="5" minRefreshableVersion="3" recordCount="113">
  <cacheSource type="worksheet">
    <worksheetSource ref="A1:X114" sheet="问题管理列表"/>
  </cacheSource>
  <cacheFields count="24">
    <cacheField name="问题编号" numFmtId="0">
      <sharedItems containsSemiMixedTypes="0" containsString="0" containsNumber="1" containsInteger="1" minValue="1" maxValue="113"/>
    </cacheField>
    <cacheField name="用例ID" numFmtId="0">
      <sharedItems containsString="0" containsBlank="1" containsNumber="1" containsInteger="1" minValue="45" maxValue="443"/>
    </cacheField>
    <cacheField name="招标文件章节号" numFmtId="0">
      <sharedItems containsBlank="1"/>
    </cacheField>
    <cacheField name="功能大类" numFmtId="0">
      <sharedItems/>
    </cacheField>
    <cacheField name="中类" numFmtId="0">
      <sharedItems containsBlank="1"/>
    </cacheField>
    <cacheField name="功能子项" numFmtId="0">
      <sharedItems containsBlank="1"/>
    </cacheField>
    <cacheField name="招标文件功能细项" numFmtId="0">
      <sharedItems containsBlank="1" longText="1"/>
    </cacheField>
    <cacheField name="负责厂商" numFmtId="0">
      <sharedItems count="4">
        <s v="金信"/>
        <s v="九鼎"/>
        <s v="立得"/>
        <s v="九鼎金信"/>
      </sharedItems>
    </cacheField>
    <cacheField name="问题描述" numFmtId="0">
      <sharedItems/>
    </cacheField>
    <cacheField name="问题类型" numFmtId="49">
      <sharedItems/>
    </cacheField>
    <cacheField name="问题严重程度" numFmtId="49">
      <sharedItems/>
    </cacheField>
    <cacheField name="问题提出人" numFmtId="0">
      <sharedItems/>
    </cacheField>
    <cacheField name="问题提出日期" numFmtId="49">
      <sharedItems/>
    </cacheField>
    <cacheField name="问题负责人" numFmtId="0">
      <sharedItems/>
    </cacheField>
    <cacheField name="问题解决人" numFmtId="0">
      <sharedItems containsNonDate="0" containsString="0" containsBlank="1"/>
    </cacheField>
    <cacheField name="问题状态" numFmtId="0">
      <sharedItems count="2">
        <s v="未解决"/>
        <s v="已解决"/>
      </sharedItems>
    </cacheField>
    <cacheField name="问题产生原因" numFmtId="0">
      <sharedItems containsNonDate="0" containsString="0" containsBlank="1"/>
    </cacheField>
    <cacheField name="问题解决措施" numFmtId="0">
      <sharedItems containsNonDate="0" containsString="0" containsBlank="1"/>
    </cacheField>
    <cacheField name="计划解决日期" numFmtId="0">
      <sharedItems containsNonDate="0" containsString="0" containsBlank="1"/>
    </cacheField>
    <cacheField name="问题复核人" numFmtId="0">
      <sharedItems containsNonDate="0" containsString="0" containsBlank="1"/>
    </cacheField>
    <cacheField name="问题复核日期" numFmtId="0">
      <sharedItems containsNonDate="0" containsString="0" containsBlank="1"/>
    </cacheField>
    <cacheField name="问题复核状态" numFmtId="0">
      <sharedItems containsNonDate="0" containsString="0" containsBlank="1"/>
    </cacheField>
    <cacheField name="实际解决日期" numFmtId="0">
      <sharedItems containsNonDate="0" containsString="0"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3">
  <r>
    <n v="1"/>
    <n v="45"/>
    <s v="4.1.2.2.5 系统管理"/>
    <s v="领导驾驶舱"/>
    <s v="系统管理"/>
    <s v="用户管理、权限管理、日志管理、配置管理、运维管理"/>
    <s v="6) 要求可看某个模块有哪些用户，哪些对应角色,并对其进行特殊权限设置。"/>
    <x v="0"/>
    <s v="待开发"/>
    <s v="功能缺失"/>
    <s v="重度"/>
    <s v="黄杨广"/>
    <s v="2018.8.14"/>
    <s v="肖燏"/>
    <m/>
    <x v="0"/>
    <m/>
    <m/>
    <m/>
    <m/>
    <m/>
    <m/>
    <m/>
    <m/>
  </r>
  <r>
    <n v="2"/>
    <n v="52"/>
    <s v="4.1.2.2.5 系统管理"/>
    <s v="领导驾驶舱"/>
    <s v="系统管理"/>
    <s v="用户管理、权限管理、日志管理、配置管理、运维管理"/>
    <s v="6.要能够提供系统状态检测、信息统计等其他系统管理所具备的功能。"/>
    <x v="0"/>
    <s v="开发中"/>
    <s v="功能缺失"/>
    <s v="重度"/>
    <s v="黄杨广"/>
    <s v="2018.8.14"/>
    <s v="肖燏"/>
    <m/>
    <x v="0"/>
    <m/>
    <m/>
    <m/>
    <m/>
    <m/>
    <m/>
    <m/>
    <m/>
  </r>
  <r>
    <n v="3"/>
    <n v="53"/>
    <s v="4.1.2.2.6 接口管理"/>
    <s v="领导驾驶舱"/>
    <s v="接口管理"/>
    <s v="数据调用接口、视频调用接口、业务展示指标调用、数据分析接口、办公平台接口、外部服务接口"/>
    <s v="系统应灵活可扩展，支持与大数据管理平台、综合办公平台、北京通、城市运行监测中心、委办局业务系统、专业机构相关系统等集成和对接，并考虑到与下述接口的调用管理及监控问题。_x000a_1. 数据调用接口_x000a_要实现与城市大数据管理平台、市级委办局和专业机构系统对接或者数据接入，调用基础数据、行业专项汇总数据和互联网监测数据，提出详细数据调用方案。"/>
    <x v="1"/>
    <s v="待开发"/>
    <s v="功能缺失"/>
    <s v="重度"/>
    <s v="黄杨广"/>
    <s v="2018.8.14"/>
    <s v="孙小烨"/>
    <m/>
    <x v="0"/>
    <m/>
    <m/>
    <m/>
    <m/>
    <m/>
    <m/>
    <m/>
    <m/>
  </r>
  <r>
    <n v="4"/>
    <n v="54"/>
    <s v="4.1.2.2.6 接口管理"/>
    <s v="领导驾驶舱"/>
    <s v="接口管理"/>
    <s v="数据调用接口、视频调用接口、业务展示指标调用、数据分析接口、办公平台接口、外部服务接口"/>
    <s v="2. 视频调用接口_x000a_要实现与视频监控系统对接，调用园区视频数据，提出详细系统对接方案。"/>
    <x v="1"/>
    <s v="待开发"/>
    <s v="功能缺失"/>
    <s v="重度"/>
    <s v="黄杨广"/>
    <s v="2018.8.14"/>
    <s v="孙小烨"/>
    <m/>
    <x v="0"/>
    <m/>
    <m/>
    <m/>
    <m/>
    <m/>
    <m/>
    <m/>
    <m/>
  </r>
  <r>
    <n v="5"/>
    <n v="57"/>
    <s v="4.1.2.2.6 接口管理"/>
    <s v="领导驾驶舱"/>
    <s v="接口管理"/>
    <s v="数据调用接口、视频调用接口、业务展示指标调用、数据分析接口、办公平台接口、外部服务接口"/>
    <s v="5. 办公平台接口_x000a_要实现与综合服务门户对接，实现待办事件、邮件、会议和督办的等办公事项的实时提醒，提出详细系统对接方案。"/>
    <x v="0"/>
    <s v="待开发"/>
    <s v="功能缺失"/>
    <s v="重度"/>
    <s v="黄杨广"/>
    <s v="2018.8.14"/>
    <s v="肖燏"/>
    <m/>
    <x v="0"/>
    <m/>
    <m/>
    <m/>
    <m/>
    <m/>
    <m/>
    <m/>
    <m/>
  </r>
  <r>
    <n v="6"/>
    <n v="58"/>
    <s v="4.1.2.2.6 接口管理"/>
    <s v="领导驾驶舱"/>
    <s v="接口管理"/>
    <s v="数据调用接口、视频调用接口、业务展示指标调用、数据分析接口、办公平台接口、外部服务接口"/>
    <s v="6. 外部服务接口_x000a_要实现与北京通app的对接，通过北京通实现身份认证，提出详细系统对接方案。"/>
    <x v="0"/>
    <s v="待开发"/>
    <s v="功能缺失"/>
    <s v="重度"/>
    <s v="黄杨广"/>
    <s v="2018.8.14"/>
    <s v="肖燏"/>
    <m/>
    <x v="0"/>
    <m/>
    <m/>
    <m/>
    <m/>
    <m/>
    <m/>
    <m/>
    <m/>
  </r>
  <r>
    <n v="7"/>
    <n v="59"/>
    <s v="4.1.2.2.7.1认证管理"/>
    <s v="领导驾驶舱"/>
    <s v="认证及权限管理"/>
    <s v="认证管理"/>
    <s v="本项目的认证管理根据不同的终端对接不同的统一认证平台，领导驾驶舱最终所展现的终端分为移动端和PC端。_x000a_移动端（包括手机、PAD）的认证管理对接北京通的统一认证平台，获取认证信息。_x000a_PC端的认证管理对接北京市综合办公平台的统一认证平台，获取认证信息。"/>
    <x v="0"/>
    <s v="待开发"/>
    <s v="功能缺失"/>
    <s v="重度"/>
    <s v="黄杨广"/>
    <s v="2018.8.14"/>
    <s v="肖燏"/>
    <m/>
    <x v="0"/>
    <m/>
    <m/>
    <m/>
    <m/>
    <m/>
    <m/>
    <m/>
    <m/>
  </r>
  <r>
    <n v="8"/>
    <n v="103"/>
    <s v="4.1.4.1.1存储类型"/>
    <s v="城市大数据平台功能建设"/>
    <s v="数据存储系统建设"/>
    <s v="存储类型"/>
    <s v="3、关系型数据库_x000a_提供基于云计算平台的稳定可靠、弹性伸缩、便捷管理的关系型数据库服务，涵盖Oracle、Mysql、Sqlserver、db2等主流数据库。"/>
    <x v="0"/>
    <s v="部分完成"/>
    <s v="功能缺失"/>
    <s v="重度"/>
    <s v="黄杨广"/>
    <s v="2018.8.14"/>
    <s v="刘小杰"/>
    <m/>
    <x v="0"/>
    <m/>
    <m/>
    <m/>
    <m/>
    <m/>
    <m/>
    <m/>
    <m/>
  </r>
  <r>
    <n v="9"/>
    <n v="110"/>
    <s v="4.1.4.2.2 接入能力"/>
    <s v="城市大数据平台功能建设"/>
    <s v="数据接入系统建设"/>
    <s v="接入能力"/>
    <s v="2、非关系型数据库：包括Hbase、MongoDB等；"/>
    <x v="1"/>
    <s v="开发中"/>
    <s v="功能缺失"/>
    <s v="重度"/>
    <s v="黄杨广"/>
    <s v="2018.8.14"/>
    <s v="孙小烨"/>
    <m/>
    <x v="0"/>
    <m/>
    <m/>
    <m/>
    <m/>
    <m/>
    <m/>
    <m/>
    <m/>
  </r>
  <r>
    <n v="10"/>
    <n v="114"/>
    <s v="4.1.4.2.3 接入要求"/>
    <s v="城市大数据平台功能建设"/>
    <s v="数据接入系统建设"/>
    <s v="接入要求"/>
    <s v="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
    <x v="1"/>
    <s v="开发中"/>
    <s v="功能缺失"/>
    <s v="重度"/>
    <s v="黄杨广"/>
    <s v="2018.8.14"/>
    <s v="孙小烨"/>
    <m/>
    <x v="0"/>
    <m/>
    <m/>
    <m/>
    <m/>
    <m/>
    <m/>
    <m/>
    <m/>
  </r>
  <r>
    <n v="11"/>
    <n v="116"/>
    <s v="4.1.4.2.3 接入要求"/>
    <s v="城市大数据平台功能建设"/>
    <s v="数据接入系统建设"/>
    <s v="接入要求"/>
    <s v="3、数据集成工具应支持从HDFS或HBase向SFTP、FTP导出数据；"/>
    <x v="1"/>
    <s v="开发中"/>
    <s v="功能缺失"/>
    <s v="重度"/>
    <s v="黄杨广"/>
    <s v="2018.8.14"/>
    <s v="孙小烨"/>
    <m/>
    <x v="0"/>
    <m/>
    <m/>
    <m/>
    <m/>
    <m/>
    <m/>
    <m/>
    <m/>
  </r>
  <r>
    <n v="12"/>
    <n v="118"/>
    <s v="4.1.4.2.3 接入要求"/>
    <s v="城市大数据平台功能建设"/>
    <s v="数据接入系统建设"/>
    <s v="接入要求"/>
    <s v="5、数据集成工具应支持从hive向SFTP、FTP导出数据"/>
    <x v="1"/>
    <s v="开发中"/>
    <s v="功能缺失"/>
    <s v="重度"/>
    <s v="黄杨广"/>
    <s v="2018.8.14"/>
    <s v="孙小烨"/>
    <m/>
    <x v="0"/>
    <m/>
    <m/>
    <m/>
    <m/>
    <m/>
    <m/>
    <m/>
    <m/>
  </r>
  <r>
    <n v="13"/>
    <n v="136"/>
    <s v="4.1.4.3.5 数据质量管理"/>
    <s v="城市大数据平台功能建设"/>
    <s v="数据管理系统建设"/>
    <s v="数据质量"/>
    <s v="2、数据质量清洗_x000a_数据质量清洗的基础是建立在以上数据质量评估之上的，基于数据探查和数据质量评估，理解数据当前的质量情况，辅助制定规则及改进计划，从而完善清洗规则。"/>
    <x v="0"/>
    <s v="待开发"/>
    <s v="功能缺失"/>
    <s v="重度"/>
    <s v="黄杨广"/>
    <s v="2018.8.14"/>
    <s v="卢学宝"/>
    <m/>
    <x v="0"/>
    <m/>
    <m/>
    <m/>
    <m/>
    <m/>
    <m/>
    <m/>
    <m/>
  </r>
  <r>
    <n v="14"/>
    <n v="139"/>
    <s v="4.1.4.3.6 数据比对融合"/>
    <s v="城市大数据平台功能建设"/>
    <s v="数据管理系统建设"/>
    <s v="数据比对融合"/>
    <s v="2、能够提供数据质量清洗服务。应包括数据自动增强服务、冗余数据修复与融合、自动修复提升、业务规则管理、人工定义修复提升规则。"/>
    <x v="0"/>
    <s v="待开发"/>
    <s v="功能缺失"/>
    <s v="重度"/>
    <s v="黄杨广"/>
    <s v="2018.8.14"/>
    <s v="卢学宝"/>
    <m/>
    <x v="0"/>
    <m/>
    <m/>
    <m/>
    <m/>
    <m/>
    <m/>
    <m/>
    <m/>
  </r>
  <r>
    <n v="15"/>
    <n v="142"/>
    <s v="4.1.4.3.9 数据生命周期管理"/>
    <s v="城市大数据平台功能建设"/>
    <s v="数据管理系统建设"/>
    <s v="数据生命周期管理"/>
    <s v="支持对历史数据的抽取，并形成全生命周期视图，为部分应用频繁使用某类历史数据做分析提供数据支撑。能够实现人口、法人等数据的全生命周期管理。"/>
    <x v="0"/>
    <s v="待开发"/>
    <s v="功能缺失"/>
    <s v="重度"/>
    <s v="黄杨广"/>
    <s v="2018.8.14"/>
    <s v="聂巍"/>
    <m/>
    <x v="0"/>
    <m/>
    <m/>
    <m/>
    <m/>
    <m/>
    <m/>
    <m/>
    <m/>
  </r>
  <r>
    <n v="16"/>
    <n v="143"/>
    <s v="4.1.4.3.10 影像识别"/>
    <s v="城市大数据平台功能建设"/>
    <s v="数据管理系统建设"/>
    <s v="影像识别"/>
    <s v="需支持实时视频结构化分析与历史视频结构化分析。_x000a_1、结构化解析功能"/>
    <x v="0"/>
    <s v="待开发"/>
    <s v="功能缺失"/>
    <s v="重度"/>
    <s v="黄杨广"/>
    <s v="2018.8.14"/>
    <s v="聂巍"/>
    <m/>
    <x v="0"/>
    <m/>
    <m/>
    <m/>
    <m/>
    <m/>
    <m/>
    <m/>
    <m/>
  </r>
  <r>
    <n v="17"/>
    <n v="144"/>
    <s v="4.1.4.3.10 影像识别"/>
    <s v="城市大数据平台功能建设"/>
    <s v="数据管理系统建设"/>
    <s v="影像识别"/>
    <s v="2、实时视频解析功能； "/>
    <x v="0"/>
    <s v="待开发"/>
    <s v="功能缺失"/>
    <s v="重度"/>
    <s v="黄杨广"/>
    <s v="2018.8.14"/>
    <s v="聂巍"/>
    <m/>
    <x v="0"/>
    <m/>
    <m/>
    <m/>
    <m/>
    <m/>
    <m/>
    <m/>
    <m/>
  </r>
  <r>
    <n v="18"/>
    <n v="145"/>
    <s v="4.1.4.3.10 影像识别"/>
    <s v="城市大数据平台功能建设"/>
    <s v="数据管理系统建设"/>
    <s v="影像识别"/>
    <s v="3、活动目标检测：支持识别活动目标的速度、颜色、方向；"/>
    <x v="0"/>
    <s v="待开发"/>
    <s v="功能缺失"/>
    <s v="重度"/>
    <s v="黄杨广"/>
    <s v="2018.8.14"/>
    <s v="聂巍"/>
    <m/>
    <x v="0"/>
    <m/>
    <m/>
    <m/>
    <m/>
    <m/>
    <m/>
    <m/>
    <m/>
  </r>
  <r>
    <n v="19"/>
    <n v="146"/>
    <s v="4.1.4.3.10 影像识别"/>
    <s v="城市大数据平台功能建设"/>
    <s v="数据管理系统建设"/>
    <s v="影像识别"/>
    <s v="4、支持模糊检索功能。"/>
    <x v="0"/>
    <s v="待开发"/>
    <s v="功能缺失"/>
    <s v="重度"/>
    <s v="黄杨广"/>
    <s v="2018.8.14"/>
    <s v="聂巍"/>
    <m/>
    <x v="0"/>
    <m/>
    <m/>
    <m/>
    <m/>
    <m/>
    <m/>
    <m/>
    <m/>
  </r>
  <r>
    <n v="20"/>
    <n v="148"/>
    <s v="4.1.4.4.1数据建模"/>
    <s v="城市大数据平台功能建设"/>
    <s v="数据分析系统建设"/>
    <s v="数据建模"/>
    <s v="数据建模主要是数据仓库的建模，主要任务是处理已有的数据，在现存数据库基础上进行数据处理，其设计应着眼于有效地抽取、综合、集成和挖掘已有数据库的数据资源，需采用数据仓库的设计方法。"/>
    <x v="0"/>
    <s v="待开发"/>
    <s v="功能缺失"/>
    <s v="重度"/>
    <s v="黄杨广"/>
    <s v="2018.8.14"/>
    <s v="卢学宝"/>
    <m/>
    <x v="0"/>
    <m/>
    <m/>
    <m/>
    <m/>
    <m/>
    <m/>
    <m/>
    <m/>
  </r>
  <r>
    <n v="21"/>
    <n v="151"/>
    <s v="4.1.4.4.2数据分析"/>
    <s v="城市大数据平台功能建设"/>
    <s v="数据分析系统建设"/>
    <s v="数据分析"/>
    <s v="Ø 基础数据处理和业务处理能力组件化，服务共享化，数据智能分析平台基于分布式内存计算框架实现，提供内置多个算法，并支持R语言等常用语言的集成；"/>
    <x v="0"/>
    <s v="部分完成"/>
    <s v="功能缺失"/>
    <s v="重度"/>
    <s v="黄杨广"/>
    <s v="2018.8.14"/>
    <s v="刘小杰"/>
    <m/>
    <x v="0"/>
    <m/>
    <m/>
    <m/>
    <m/>
    <m/>
    <m/>
    <m/>
    <m/>
  </r>
  <r>
    <n v="22"/>
    <n v="165"/>
    <s v="4.1.4.4.2.5大数据检索引擎"/>
    <s v="城市大数据平台功能建设"/>
    <s v="数据分析系统建设"/>
    <s v="数据分析之大数据检索引擎"/>
    <s v="5、分词：对搜索的关键字按照一定算法进行切割，达到按照用户语义分词的效果，支持中文分词和英文分词。"/>
    <x v="0"/>
    <s v="部分完成"/>
    <s v="功能缺失"/>
    <s v="重度"/>
    <s v="黄杨广"/>
    <s v="2018.8.14"/>
    <s v="刘小杰"/>
    <m/>
    <x v="0"/>
    <m/>
    <m/>
    <m/>
    <m/>
    <m/>
    <m/>
    <m/>
    <m/>
  </r>
  <r>
    <n v="23"/>
    <n v="167"/>
    <s v="4.1.4.4.2.5大数据检索引擎"/>
    <s v="城市大数据平台功能建设"/>
    <s v="数据分析系统建设"/>
    <s v="数据分析之大数据检索引擎"/>
    <s v="7、可搜索格式化文档：系统可抓取PDF、WORD等格式化文档供用户搜索。"/>
    <x v="0"/>
    <s v="部分完成"/>
    <s v="功能缺失"/>
    <s v="重度"/>
    <s v="黄杨广"/>
    <s v="2018.8.14"/>
    <s v="刘小杰"/>
    <m/>
    <x v="0"/>
    <m/>
    <m/>
    <m/>
    <m/>
    <m/>
    <m/>
    <m/>
    <m/>
  </r>
  <r>
    <n v="24"/>
    <n v="171"/>
    <s v="4.1.4.4.2.7影像数据分析"/>
    <s v="城市大数据平台功能建设"/>
    <s v="数据分析系统建设"/>
    <s v="数据分析之影像数据分析"/>
    <s v="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
    <x v="0"/>
    <s v="待开发"/>
    <s v="功能缺失"/>
    <s v="重度"/>
    <s v="黄杨广"/>
    <s v="2018.8.14"/>
    <s v="聂巍"/>
    <m/>
    <x v="0"/>
    <m/>
    <m/>
    <m/>
    <m/>
    <m/>
    <m/>
    <m/>
    <m/>
  </r>
  <r>
    <n v="25"/>
    <n v="172"/>
    <s v="4.1.4.4.2.7影像数据分析"/>
    <s v="城市大数据平台功能建设"/>
    <s v="数据分析系统建设"/>
    <s v="数据分析之影像数据分析"/>
    <s v="2、能对感兴趣目标进行时间序列分析，能够还原长时间跨度的活动轨迹；"/>
    <x v="0"/>
    <s v="待开发"/>
    <s v="功能缺失"/>
    <s v="重度"/>
    <s v="黄杨广"/>
    <s v="2018.8.14"/>
    <s v="聂巍"/>
    <m/>
    <x v="0"/>
    <m/>
    <m/>
    <m/>
    <m/>
    <m/>
    <m/>
    <m/>
    <m/>
  </r>
  <r>
    <n v="26"/>
    <n v="173"/>
    <s v="4.1.4.4.2.7影像数据分析"/>
    <s v="城市大数据平台功能建设"/>
    <s v="数据分析系统建设"/>
    <s v="数据分析之影像数据分析"/>
    <s v="3、能对分析结果进行人工干预矫正，以处理偏差和优化模型训练。"/>
    <x v="0"/>
    <s v="待开发"/>
    <s v="功能缺失"/>
    <s v="重度"/>
    <s v="黄杨广"/>
    <s v="2018.8.14"/>
    <s v="聂巍"/>
    <m/>
    <x v="0"/>
    <m/>
    <m/>
    <m/>
    <m/>
    <m/>
    <m/>
    <m/>
    <m/>
  </r>
  <r>
    <n v="27"/>
    <n v="178"/>
    <s v="4.1.4.4.3.2语义分析"/>
    <s v="城市大数据平台功能建设"/>
    <s v="数据分析系统建设"/>
    <s v="人工智能之语义分析"/>
    <s v="1、语义分析软件应能提供在一套操作界面环境下完成语义分析模型的开发、优化和部署；"/>
    <x v="0"/>
    <s v="开发中"/>
    <s v="功能缺失"/>
    <s v="重度"/>
    <s v="黄杨广"/>
    <s v="2018.8.14"/>
    <s v="雷鸣"/>
    <m/>
    <x v="0"/>
    <m/>
    <m/>
    <m/>
    <m/>
    <m/>
    <m/>
    <m/>
    <m/>
  </r>
  <r>
    <n v="28"/>
    <n v="179"/>
    <s v="4.1.4.4.3.2语义分析"/>
    <s v="城市大数据平台功能建设"/>
    <s v="数据分析系统建设"/>
    <s v="人工智能之语义分析"/>
    <s v="2、支持采用混合方法对文档进行分类与分析，既可以利用机器学习算法、按照语法结构发现共同主题、分类规则和文档情感，同时，可以利用相关专业知识定制分析；"/>
    <x v="0"/>
    <s v="开发中"/>
    <s v="功能缺失"/>
    <s v="重度"/>
    <s v="黄杨广"/>
    <s v="2018.8.14"/>
    <s v="雷鸣"/>
    <m/>
    <x v="0"/>
    <m/>
    <m/>
    <m/>
    <m/>
    <m/>
    <m/>
    <m/>
    <m/>
  </r>
  <r>
    <n v="29"/>
    <n v="180"/>
    <s v="4.1.4.4.3.2语义分析"/>
    <s v="城市大数据平台功能建设"/>
    <s v="数据分析系统建设"/>
    <s v="人工智能之语义分析"/>
    <s v="3、生成可配置的规则改进文档语境，能够自动创建分类规则，确定规则后，可利用定义的概念进行语义增强和细化；"/>
    <x v="0"/>
    <s v="开发中"/>
    <s v="功能缺失"/>
    <s v="重度"/>
    <s v="黄杨广"/>
    <s v="2018.8.14"/>
    <s v="雷鸣"/>
    <m/>
    <x v="0"/>
    <m/>
    <m/>
    <m/>
    <m/>
    <m/>
    <m/>
    <m/>
    <m/>
  </r>
  <r>
    <n v="30"/>
    <n v="181"/>
    <s v="4.1.4.4.3.2语义分析"/>
    <s v="城市大数据平台功能建设"/>
    <s v="数据分析系统建设"/>
    <s v="人工智能之语义分析"/>
    <s v="4、应提供中文分词、词性标注、命名实体识别功能。支持自定义新词、自动拼写校正、根据上下文标注词性、定义同义词表、复合词分解等功能；"/>
    <x v="0"/>
    <s v="开发中"/>
    <s v="功能缺失"/>
    <s v="重度"/>
    <s v="黄杨广"/>
    <s v="2018.8.14"/>
    <s v="雷鸣"/>
    <m/>
    <x v="0"/>
    <m/>
    <m/>
    <m/>
    <m/>
    <m/>
    <m/>
    <m/>
    <m/>
  </r>
  <r>
    <n v="31"/>
    <n v="182"/>
    <s v="4.1.4.4.3.2语义分析"/>
    <s v="城市大数据平台功能建设"/>
    <s v="数据分析系统建设"/>
    <s v="人工智能之语义分析"/>
    <s v="5、应对多数据来源输入提供支持，例如Hadoop、关系型数据库、文本、 PDF、扩展的ASCII文本、HTML和Microsoft Office文档、电子表格、演示文稿、email等。"/>
    <x v="0"/>
    <s v="开发中"/>
    <s v="功能缺失"/>
    <s v="重度"/>
    <s v="黄杨广"/>
    <s v="2018.8.14"/>
    <s v="雷鸣"/>
    <m/>
    <x v="0"/>
    <m/>
    <m/>
    <m/>
    <m/>
    <m/>
    <m/>
    <m/>
    <m/>
  </r>
  <r>
    <n v="32"/>
    <n v="183"/>
    <s v="4.1.4.4.3.2语义分析"/>
    <s v="城市大数据平台功能建设"/>
    <s v="数据分析系统建设"/>
    <s v="人工智能之语义分析"/>
    <s v="6、应对多语言文本挖掘提供支持，如中文（包括方言）、英文等；"/>
    <x v="0"/>
    <s v="开发中"/>
    <s v="功能缺失"/>
    <s v="重度"/>
    <s v="黄杨广"/>
    <s v="2018.8.14"/>
    <s v="雷鸣"/>
    <m/>
    <x v="0"/>
    <m/>
    <m/>
    <m/>
    <m/>
    <m/>
    <m/>
    <m/>
    <m/>
  </r>
  <r>
    <n v="33"/>
    <n v="184"/>
    <s v="4.1.4.4.3.2语义分析"/>
    <s v="城市大数据平台功能建设"/>
    <s v="数据分析系统建设"/>
    <s v="人工智能之语义分析"/>
    <s v="7、可实现自动文本分词、并对不同的词设置不同的权重，具有内容摘要提取功能；"/>
    <x v="0"/>
    <s v="开发中"/>
    <s v="功能缺失"/>
    <s v="重度"/>
    <s v="黄杨广"/>
    <s v="2018.8.14"/>
    <s v="雷鸣"/>
    <m/>
    <x v="0"/>
    <m/>
    <m/>
    <m/>
    <m/>
    <m/>
    <m/>
    <m/>
    <m/>
  </r>
  <r>
    <n v="34"/>
    <n v="185"/>
    <s v="4.1.4.4.3.2语义分析"/>
    <s v="城市大数据平台功能建设"/>
    <s v="数据分析系统建设"/>
    <s v="人工智能之语义分析"/>
    <s v="8、支持基于文本信息内容的文本聚类，实现文本内容相似性的分类；"/>
    <x v="0"/>
    <s v="开发中"/>
    <s v="功能缺失"/>
    <s v="重度"/>
    <s v="黄杨广"/>
    <s v="2018.8.14"/>
    <s v="雷鸣"/>
    <m/>
    <x v="0"/>
    <m/>
    <m/>
    <m/>
    <m/>
    <m/>
    <m/>
    <m/>
    <m/>
  </r>
  <r>
    <n v="35"/>
    <n v="186"/>
    <s v="4.1.4.4.3.2语义分析"/>
    <s v="城市大数据平台功能建设"/>
    <s v="数据分析系统建设"/>
    <s v="人工智能之语义分析"/>
    <s v="9、能结合上下文语境实现文本语义的分析，而不只是关键词的匹配；"/>
    <x v="0"/>
    <s v="开发中"/>
    <s v="功能缺失"/>
    <s v="重度"/>
    <s v="黄杨广"/>
    <s v="2018.8.14"/>
    <s v="雷鸣"/>
    <m/>
    <x v="0"/>
    <m/>
    <m/>
    <m/>
    <m/>
    <m/>
    <m/>
    <m/>
    <m/>
  </r>
  <r>
    <n v="36"/>
    <n v="187"/>
    <s v="4.1.4.4.3.2语义分析"/>
    <s v="城市大数据平台功能建设"/>
    <s v="数据分析系统建设"/>
    <s v="人工智能之语义分析"/>
    <s v="10、具有基于布尔规则、正则表达式等灵活自定义的语义规则的配置能力。"/>
    <x v="0"/>
    <s v="开发中"/>
    <s v="功能缺失"/>
    <s v="重度"/>
    <s v="黄杨广"/>
    <s v="2018.8.14"/>
    <s v="雷鸣"/>
    <m/>
    <x v="0"/>
    <m/>
    <m/>
    <m/>
    <m/>
    <m/>
    <m/>
    <m/>
    <m/>
  </r>
  <r>
    <n v="37"/>
    <n v="204"/>
    <s v="4.1.4.5.1可视化终端"/>
    <s v="城市大数据平台功能建设"/>
    <s v="数据可视化系统建设"/>
    <s v="可视化终端"/>
    <s v="支持多终端（如：大屏、手机、PAD、PC）的数据可视化展现,实现内容和规格自适应，样式和风格可预定义及更换。"/>
    <x v="0"/>
    <s v="部分完成"/>
    <s v="功能缺失"/>
    <s v="重度"/>
    <s v="黄杨广"/>
    <s v="2018.8.14"/>
    <s v="聂巍"/>
    <m/>
    <x v="0"/>
    <m/>
    <m/>
    <m/>
    <m/>
    <m/>
    <m/>
    <m/>
    <m/>
  </r>
  <r>
    <n v="38"/>
    <n v="214"/>
    <s v="4.1.4.6.1总控系统"/>
    <s v="城市大数据平台功能建设"/>
    <s v="监控运维系统建设"/>
    <s v="总控系统"/>
    <s v="4、交换监控_x000a_交换监控包括节点拓扑监控和节点系统资源监控。"/>
    <x v="0"/>
    <s v="部分完成"/>
    <s v="功能缺失"/>
    <s v="重度"/>
    <s v="黄杨广"/>
    <s v="2018.8.14"/>
    <s v="祝庆鑫"/>
    <m/>
    <x v="0"/>
    <m/>
    <m/>
    <m/>
    <m/>
    <m/>
    <m/>
    <m/>
    <m/>
  </r>
  <r>
    <n v="39"/>
    <n v="218"/>
    <s v="4.1.4.6.2大数据平台管理系统"/>
    <s v="城市大数据平台功能建设"/>
    <s v="监控运维系统建设"/>
    <s v="大数据平台管理系统"/>
    <s v="平台管理建设方面，需要考虑服务资源管理、权限管理、平台监控、多租户等。实现安装部署、性能监控、告警、用户管理、权限管理、审计、服务管理、健康检查、日志采集、升级和补丁等功能，方便运行维护。_x000a_1、服务资源管理_x000a_信息资源服务管理功能模块主要包括服务资源的申请和审批、服务情况统计分析功能，对于使用者的角色可以分为服务申请角色和服务管理角色。"/>
    <x v="0"/>
    <s v="开发中"/>
    <s v="功能缺失"/>
    <s v="重度"/>
    <s v="黄杨广"/>
    <s v="2018.8.14"/>
    <s v="刘小杰"/>
    <m/>
    <x v="0"/>
    <m/>
    <m/>
    <m/>
    <m/>
    <m/>
    <m/>
    <m/>
    <m/>
  </r>
  <r>
    <n v="40"/>
    <n v="227"/>
    <s v="4.1.4.7平台管理功能建设"/>
    <s v="城市大数据平台功能建设"/>
    <s v="平台管理功能建设"/>
    <m/>
    <s v="2、规则管理_x000a_可实现接入大数据管理平台的所有数据处理规则的列表展示。"/>
    <x v="0"/>
    <s v="待开发"/>
    <s v="功能缺失"/>
    <s v="重度"/>
    <s v="黄杨广"/>
    <s v="2018.8.14"/>
    <s v="海威"/>
    <m/>
    <x v="0"/>
    <m/>
    <m/>
    <m/>
    <m/>
    <m/>
    <m/>
    <m/>
    <m/>
  </r>
  <r>
    <n v="41"/>
    <n v="228"/>
    <s v="4.1.4.7平台管理功能建设"/>
    <s v="城市大数据平台功能建设"/>
    <s v="平台管理功能建设"/>
    <m/>
    <s v="3、模板管理_x000a_可实现大数据平台建立的各种模板的统计、查询和列表展示。"/>
    <x v="0"/>
    <s v="待开发"/>
    <s v="功能缺失"/>
    <s v="重度"/>
    <s v="黄杨广"/>
    <s v="2018.8.14"/>
    <s v="海威"/>
    <m/>
    <x v="0"/>
    <m/>
    <m/>
    <m/>
    <m/>
    <m/>
    <m/>
    <m/>
    <m/>
  </r>
  <r>
    <n v="42"/>
    <n v="229"/>
    <s v="4.1.4.7平台管理功能建设"/>
    <s v="城市大数据平台功能建设"/>
    <s v="平台管理功能建设"/>
    <m/>
    <s v="4、标签管理_x000a_可实现大数据平台建立的各种标签的统计、查询和列表展示。"/>
    <x v="0"/>
    <s v="待开发"/>
    <s v="功能缺失"/>
    <s v="重度"/>
    <s v="黄杨广"/>
    <s v="2018.8.14"/>
    <s v="海威"/>
    <m/>
    <x v="0"/>
    <m/>
    <m/>
    <m/>
    <m/>
    <m/>
    <m/>
    <m/>
    <m/>
  </r>
  <r>
    <n v="43"/>
    <n v="230"/>
    <s v="4.1.4.7平台管理功能建设"/>
    <s v="城市大数据平台功能建设"/>
    <s v="平台管理功能建设"/>
    <m/>
    <s v="5、模型管理_x000a_可实现大数据平台建立的各种模型的统计、查询和列表展示。"/>
    <x v="0"/>
    <s v="待开发"/>
    <s v="功能缺失"/>
    <s v="重度"/>
    <s v="黄杨广"/>
    <s v="2018.8.14"/>
    <s v="海威"/>
    <m/>
    <x v="0"/>
    <m/>
    <m/>
    <m/>
    <m/>
    <m/>
    <m/>
    <m/>
    <m/>
  </r>
  <r>
    <n v="44"/>
    <n v="234"/>
    <s v="4.1.4.8.2统一赋权系统"/>
    <s v="城市大数据平台功能建设"/>
    <s v="大数据平台安全保障系统建设"/>
    <s v="统一赋权系统"/>
    <s v="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_x000a_1、对象管理_x000a_副中心目前建设的智慧政务办公协同平台、物联网管理平台、园区管理平台等均通过本平台进行系统注册、认证。通过大数据管理平台统一进行系统管理权限设置。"/>
    <x v="0"/>
    <s v="开发中"/>
    <s v="功能缺失"/>
    <s v="重度"/>
    <s v="黄杨广"/>
    <s v="2018.8.14"/>
    <s v="肖燏"/>
    <m/>
    <x v="0"/>
    <m/>
    <m/>
    <m/>
    <m/>
    <m/>
    <m/>
    <m/>
    <m/>
  </r>
  <r>
    <n v="45"/>
    <n v="235"/>
    <s v="4.1.4.8.2统一赋权系统"/>
    <s v="城市大数据平台功能建设"/>
    <s v="大数据平台安全保障系统建设"/>
    <s v="统一赋权系统"/>
    <s v="2、用户赋权_x000a_大数据平台设置各个系统统一认证赋权模块，主要为每个系统授权一个管理员用户，由管理员用户管理各自系统用户授权。与综合办公平台的认证信息进行对接，获取用户认证信息。"/>
    <x v="0"/>
    <s v="开发中"/>
    <s v="功能缺失"/>
    <s v="重度"/>
    <s v="黄杨广"/>
    <s v="2018.8.14"/>
    <s v="肖燏"/>
    <m/>
    <x v="0"/>
    <m/>
    <m/>
    <m/>
    <m/>
    <m/>
    <m/>
    <m/>
    <m/>
  </r>
  <r>
    <n v="46"/>
    <n v="236"/>
    <s v="4.1.4.8.2统一赋权系统"/>
    <s v="城市大数据平台功能建设"/>
    <s v="大数据平台安全保障系统建设"/>
    <s v="统一赋权系统"/>
    <s v="3、分级授权：对各个系统管理员授权；授权情况对我进行报备，调用大数据平台赋权工具进行本系统用户进行授权"/>
    <x v="0"/>
    <s v="开发中"/>
    <s v="功能缺失"/>
    <s v="重度"/>
    <s v="黄杨广"/>
    <s v="2018.8.14"/>
    <s v="肖燏"/>
    <m/>
    <x v="0"/>
    <m/>
    <m/>
    <m/>
    <m/>
    <m/>
    <m/>
    <m/>
    <m/>
  </r>
  <r>
    <n v="47"/>
    <n v="237"/>
    <s v="4.1.4.8.3数据权限管理"/>
    <s v="城市大数据平台功能建设"/>
    <s v="大数据平台安全保障系统建设"/>
    <s v="数据权限管理"/>
    <s v="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权限申请与审批、权限设置、权限审计、权限维护方面的内容。同时支持对用户进行批量授权管理。_x000a_"/>
    <x v="0"/>
    <s v="部分完成"/>
    <s v="功能缺失"/>
    <s v="重度"/>
    <s v="黄杨广"/>
    <s v="2018.8.14"/>
    <s v="刘小杰"/>
    <m/>
    <x v="0"/>
    <m/>
    <m/>
    <m/>
    <m/>
    <m/>
    <m/>
    <m/>
    <m/>
  </r>
  <r>
    <n v="48"/>
    <n v="249"/>
    <s v="4.1.4.10.1数据整合和加工处理"/>
    <s v="城市大数据平台功能建设"/>
    <s v="三维空间数据库建设"/>
    <s v="数据整合和加工处理"/>
    <s v="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_x000a_三维空间数据库应至少包含如下数据的接入、处理及存储等能力：_x000a_1、建筑模型：园区建筑的独立BIM数据以及园区周边建筑物模型（需对BIM进行质量把控和整合）；"/>
    <x v="2"/>
    <s v="待开发"/>
    <s v="功能缺失"/>
    <s v="重度"/>
    <s v="黄杨广"/>
    <s v="2018.8.14"/>
    <s v="立得"/>
    <m/>
    <x v="0"/>
    <m/>
    <m/>
    <m/>
    <m/>
    <m/>
    <m/>
    <m/>
    <m/>
  </r>
  <r>
    <n v="49"/>
    <n v="250"/>
    <s v="4.1.4.10.1数据整合和加工处理"/>
    <s v="城市大数据平台功能建设"/>
    <s v="三维空间数据库建设"/>
    <s v="数据整合和加工处理"/>
    <s v="2、地形：园区及周边地形模型（DEM）、航拍影像（DOM）和倾斜摄影成果；"/>
    <x v="2"/>
    <s v="待开发"/>
    <s v="功能缺失"/>
    <s v="重度"/>
    <s v="黄杨广"/>
    <s v="2018.8.14"/>
    <s v="立得"/>
    <m/>
    <x v="0"/>
    <m/>
    <m/>
    <m/>
    <m/>
    <m/>
    <m/>
    <m/>
    <m/>
  </r>
  <r>
    <n v="50"/>
    <n v="251"/>
    <s v="4.1.4.10.1数据整合和加工处理"/>
    <s v="城市大数据平台功能建设"/>
    <s v="三维空间数据库建设"/>
    <s v="数据整合和加工处理"/>
    <s v="3、地下管线：提供园区周边大市政和园区内部的水、电、燃气、热力等地下管线现状及规划线划数据；"/>
    <x v="2"/>
    <s v="待开发"/>
    <s v="功能缺失"/>
    <s v="重度"/>
    <s v="黄杨广"/>
    <s v="2018.8.14"/>
    <s v="立得"/>
    <m/>
    <x v="0"/>
    <m/>
    <m/>
    <m/>
    <m/>
    <m/>
    <m/>
    <m/>
    <m/>
  </r>
  <r>
    <n v="51"/>
    <n v="252"/>
    <s v="4.1.4.10.1数据整合和加工处理"/>
    <s v="城市大数据平台功能建设"/>
    <s v="三维空间数据库建设"/>
    <s v="数据整合和加工处理"/>
    <s v="4、交通：园区周边部分道路及附属设施模型（需中标单位进行采集完善），园区内道路及附属设施模型或规划线划数据；"/>
    <x v="2"/>
    <s v="待开发"/>
    <s v="功能缺失"/>
    <s v="重度"/>
    <s v="黄杨广"/>
    <s v="2018.8.14"/>
    <s v="立得"/>
    <m/>
    <x v="0"/>
    <m/>
    <m/>
    <m/>
    <m/>
    <m/>
    <m/>
    <m/>
    <m/>
  </r>
  <r>
    <n v="52"/>
    <n v="253"/>
    <s v="4.1.4.10.1数据整合和加工处理"/>
    <s v="城市大数据平台功能建设"/>
    <s v="三维空间数据库建设"/>
    <s v="数据整合和加工处理"/>
    <s v="5、植被：绿地规划线划数据；"/>
    <x v="2"/>
    <s v="待开发"/>
    <s v="功能缺失"/>
    <s v="重度"/>
    <s v="黄杨广"/>
    <s v="2018.8.14"/>
    <s v="立得"/>
    <m/>
    <x v="0"/>
    <m/>
    <m/>
    <m/>
    <m/>
    <m/>
    <m/>
    <m/>
    <m/>
  </r>
  <r>
    <n v="53"/>
    <n v="254"/>
    <s v="4.1.4.10.1数据整合和加工处理"/>
    <s v="城市大数据平台功能建设"/>
    <s v="三维空间数据库建设"/>
    <s v="数据整合和加工处理"/>
    <s v="6、场地：停车场、活动场地及其他公共场地规划线划数据；"/>
    <x v="2"/>
    <s v="待开发"/>
    <s v="功能缺失"/>
    <s v="重度"/>
    <s v="黄杨广"/>
    <s v="2018.8.14"/>
    <s v="立得"/>
    <m/>
    <x v="0"/>
    <m/>
    <m/>
    <m/>
    <m/>
    <m/>
    <m/>
    <m/>
    <m/>
  </r>
  <r>
    <n v="54"/>
    <n v="255"/>
    <s v="4.1.4.10.1数据整合和加工处理"/>
    <s v="城市大数据平台功能建设"/>
    <s v="三维空间数据库建设"/>
    <s v="数据整合和加工处理"/>
    <s v="7、水系：园区周边河道及园区内部规划人工水体线划数据；"/>
    <x v="2"/>
    <s v="待开发"/>
    <s v="功能缺失"/>
    <s v="重度"/>
    <s v="黄杨广"/>
    <s v="2018.8.14"/>
    <s v="立得"/>
    <m/>
    <x v="0"/>
    <m/>
    <m/>
    <m/>
    <m/>
    <m/>
    <m/>
    <m/>
    <m/>
  </r>
  <r>
    <n v="55"/>
    <n v="256"/>
    <s v="4.1.4.10.1数据整合和加工处理"/>
    <s v="城市大数据平台功能建设"/>
    <s v="三维空间数据库建设"/>
    <s v="数据整合和加工处理"/>
    <s v="8、其他：主要包括园区内美化设施和辅助设施，如：雕塑、景观、栅栏、地库入口、指示牌、公告板、凉亭、娱乐设施、垃圾箱、照明设施等（需中标单位进行采集完善）；"/>
    <x v="2"/>
    <s v="待开发"/>
    <s v="功能缺失"/>
    <s v="重度"/>
    <s v="黄杨广"/>
    <s v="2018.8.14"/>
    <s v="立得"/>
    <m/>
    <x v="0"/>
    <m/>
    <m/>
    <m/>
    <m/>
    <m/>
    <m/>
    <m/>
    <m/>
  </r>
  <r>
    <n v="56"/>
    <n v="257"/>
    <s v="4.1.4.10.1数据整合和加工处理"/>
    <s v="城市大数据平台功能建设"/>
    <s v="三维空间数据库建设"/>
    <s v="数据整合和加工处理"/>
    <s v="9、元数据信息：面向模型对象的说明数据。"/>
    <x v="2"/>
    <s v="待开发"/>
    <s v="功能缺失"/>
    <s v="重度"/>
    <s v="黄杨广"/>
    <s v="2018.8.14"/>
    <s v="立得"/>
    <m/>
    <x v="0"/>
    <m/>
    <m/>
    <m/>
    <m/>
    <m/>
    <m/>
    <m/>
    <m/>
  </r>
  <r>
    <n v="57"/>
    <n v="258"/>
    <s v="4.1.4.10.2场景渲染优化和服务支撑"/>
    <s v="城市大数据平台功能建设"/>
    <s v="三维空间数据库建设"/>
    <s v="场景渲染优化和服务支撑"/>
    <s v="针对园区三维场景进行渲染和优化处理，提升可视化效果，支撑园区三维可视化展现与分析应用，满足副中心办公园区智能化、精细化、综合化管理应用需求，支撑虚拟现实与物联网设施的关联应用需求。"/>
    <x v="2"/>
    <s v="待开发"/>
    <s v="功能缺失"/>
    <s v="重度"/>
    <s v="黄杨广"/>
    <s v="2018.8.14"/>
    <s v="立得"/>
    <m/>
    <x v="0"/>
    <m/>
    <m/>
    <m/>
    <m/>
    <m/>
    <m/>
    <m/>
    <m/>
  </r>
  <r>
    <n v="58"/>
    <n v="259"/>
    <s v="4.1.4.11三维数据服务发布平台及数据服务接口"/>
    <s v="城市大数据平台功能建设"/>
    <s v="三维数据服务发布平台及数据服务接口"/>
    <m/>
    <s v="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
    <x v="2"/>
    <s v="待开发"/>
    <s v="功能缺失"/>
    <s v="重度"/>
    <s v="黄杨广"/>
    <s v="2018.8.14"/>
    <s v="立得"/>
    <m/>
    <x v="0"/>
    <m/>
    <m/>
    <m/>
    <m/>
    <m/>
    <m/>
    <m/>
    <m/>
  </r>
  <r>
    <n v="59"/>
    <n v="260"/>
    <s v="4.1.4.11.1总体要求"/>
    <s v="城市大数据平台功能建设"/>
    <s v="三维数据服务发布平台及数据服务接口"/>
    <s v="总体要求"/>
    <s v="1、拥有完全自主知识产权。"/>
    <x v="2"/>
    <s v="待开发"/>
    <s v="功能缺失"/>
    <s v="重度"/>
    <s v="黄杨广"/>
    <s v="2018.8.14"/>
    <s v="立得"/>
    <m/>
    <x v="0"/>
    <m/>
    <m/>
    <m/>
    <m/>
    <m/>
    <m/>
    <m/>
    <m/>
  </r>
  <r>
    <n v="60"/>
    <n v="261"/>
    <s v="4.1.4.11.1总体要求"/>
    <s v="城市大数据平台功能建设"/>
    <s v="三维数据服务发布平台及数据服务接口"/>
    <s v="总体要求"/>
    <s v="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
    <x v="2"/>
    <s v="待开发"/>
    <s v="功能缺失"/>
    <s v="重度"/>
    <s v="黄杨广"/>
    <s v="2018.8.14"/>
    <s v="立得"/>
    <m/>
    <x v="0"/>
    <m/>
    <m/>
    <m/>
    <m/>
    <m/>
    <m/>
    <m/>
    <m/>
  </r>
  <r>
    <n v="61"/>
    <n v="262"/>
    <s v="4.1.4.11.1总体要求"/>
    <s v="城市大数据平台功能建设"/>
    <s v="三维数据服务发布平台及数据服务接口"/>
    <s v="总体要求"/>
    <s v="3、具备海量数据管理功能，能够有效的处理海量数据，结合海量的航拍影像、卫星影像、数字高程模型和矢量数据，简洁、快速地创建海量三维地形，可以创建一个现实影像的、带地理参考的、精确的三维数据场景。"/>
    <x v="2"/>
    <s v="待开发"/>
    <s v="功能缺失"/>
    <s v="重度"/>
    <s v="黄杨广"/>
    <s v="2018.8.14"/>
    <s v="立得"/>
    <m/>
    <x v="0"/>
    <m/>
    <m/>
    <m/>
    <m/>
    <m/>
    <m/>
    <m/>
    <m/>
  </r>
  <r>
    <n v="62"/>
    <n v="263"/>
    <s v="4.1.4.11.1总体要求"/>
    <s v="城市大数据平台功能建设"/>
    <s v="三维数据服务发布平台及数据服务接口"/>
    <s v="总体要求"/>
    <s v="_x000a_4、系统支持海量数据、多用户并发访问，且加载速度快捷、场景浏览运行速度流畅、稳定。"/>
    <x v="2"/>
    <s v="待开发"/>
    <s v="功能缺失"/>
    <s v="重度"/>
    <s v="黄杨广"/>
    <s v="2018.8.14"/>
    <s v="立得"/>
    <m/>
    <x v="0"/>
    <m/>
    <m/>
    <m/>
    <m/>
    <m/>
    <m/>
    <m/>
    <m/>
  </r>
  <r>
    <n v="63"/>
    <n v="264"/>
    <s v="4.1.4.11.1总体要求"/>
    <s v="城市大数据平台功能建设"/>
    <s v="三维数据服务发布平台及数据服务接口"/>
    <s v="总体要求"/>
    <s v="5、具备良好的系统兼容性和稳定性，支持Windows Server和Linux等多系统环境部署，支持Windows 32位及64位操作系统；"/>
    <x v="2"/>
    <s v="待开发"/>
    <s v="功能缺失"/>
    <s v="重度"/>
    <s v="黄杨广"/>
    <s v="2018.8.14"/>
    <s v="立得"/>
    <m/>
    <x v="0"/>
    <m/>
    <m/>
    <m/>
    <m/>
    <m/>
    <m/>
    <m/>
    <m/>
  </r>
  <r>
    <n v="64"/>
    <n v="265"/>
    <s v="4.1.4.11.1总体要求"/>
    <s v="城市大数据平台功能建设"/>
    <s v="三维数据服务发布平台及数据服务接口"/>
    <s v="总体要求"/>
    <s v="6、具有大型互联网三维数字城市建设和服务支撑项目案例，在线三维数字城市平台必须运营两年以上，且至少提供300平方公里精细三维模型数据发布和访问。"/>
    <x v="2"/>
    <s v="待开发"/>
    <s v="功能缺失"/>
    <s v="重度"/>
    <s v="黄杨广"/>
    <s v="2018.8.14"/>
    <s v="立得"/>
    <m/>
    <x v="0"/>
    <m/>
    <m/>
    <m/>
    <m/>
    <m/>
    <m/>
    <m/>
    <m/>
  </r>
  <r>
    <n v="65"/>
    <n v="266"/>
    <s v="4.1.4.11.2三维地理信息服务能力要求"/>
    <s v="城市大数据平台功能建设"/>
    <s v="三维数据服务发布平台及数据服务接口"/>
    <s v="三维地理信息服务能力要求"/>
    <s v="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_x000a_1、软件平台需基于面向服务的架构（SOA）组织和管理各类3D GIS网络服务，包括数据可视化服务、数据查询分析服务和数据编辑服务，网络服务以REST Web Service形式提供；"/>
    <x v="2"/>
    <s v="待开发"/>
    <s v="功能缺失"/>
    <s v="重度"/>
    <s v="黄杨广"/>
    <s v="2018.8.14"/>
    <s v="立得"/>
    <m/>
    <x v="0"/>
    <m/>
    <m/>
    <m/>
    <m/>
    <m/>
    <m/>
    <m/>
    <m/>
  </r>
  <r>
    <n v="66"/>
    <n v="267"/>
    <s v="4.1.4.11.2三维地理信息服务能力要求"/>
    <s v="城市大数据平台功能建设"/>
    <s v="三维数据服务发布平台及数据服务接口"/>
    <s v="三维地理信息服务能力要求"/>
    <s v="2、支持将物理数据源的子集封装成任意多个逻辑数据源，从而实现数据统一管理，面向不同部门分别封装数据内容、分别授权使用；"/>
    <x v="2"/>
    <s v="待开发"/>
    <s v="功能缺失"/>
    <s v="重度"/>
    <s v="黄杨广"/>
    <s v="2018.8.14"/>
    <s v="立得"/>
    <m/>
    <x v="0"/>
    <m/>
    <m/>
    <m/>
    <m/>
    <m/>
    <m/>
    <m/>
    <m/>
  </r>
  <r>
    <n v="67"/>
    <n v="268"/>
    <s v="4.1.4.11.2三维地理信息服务能力要求"/>
    <s v="城市大数据平台功能建设"/>
    <s v="三维数据服务发布平台及数据服务接口"/>
    <s v="三维地理信息服务能力要求"/>
    <s v="3、所有服务的使用都通过完善的加密控制和权限管理，确保用户的数据安全，支持HTTPS协议；"/>
    <x v="2"/>
    <s v="待开发"/>
    <s v="功能缺失"/>
    <s v="重度"/>
    <s v="黄杨广"/>
    <s v="2018.8.14"/>
    <s v="立得"/>
    <m/>
    <x v="0"/>
    <m/>
    <m/>
    <m/>
    <m/>
    <m/>
    <m/>
    <m/>
    <m/>
  </r>
  <r>
    <n v="68"/>
    <n v="269"/>
    <s v="4.1.4.11.2三维地理信息服务能力要求"/>
    <s v="城市大数据平台功能建设"/>
    <s v="三维数据服务发布平台及数据服务接口"/>
    <s v="三维地理信息服务能力要求"/>
    <s v="4、支持高性能服务器缓存技术，可实现单服务器300人以上，集群2000人以上高并发访问，在高频率获取三维模型、材质数据情况下（每秒不低于1500事务请求），平均事务响应时间小于0.5秒；"/>
    <x v="2"/>
    <s v="待开发"/>
    <s v="功能缺失"/>
    <s v="重度"/>
    <s v="黄杨广"/>
    <s v="2018.8.14"/>
    <s v="立得"/>
    <m/>
    <x v="0"/>
    <m/>
    <m/>
    <m/>
    <m/>
    <m/>
    <m/>
    <m/>
    <m/>
  </r>
  <r>
    <n v="69"/>
    <n v="270"/>
    <s v="4.1.4.11.2三维地理信息服务能力要求"/>
    <s v="城市大数据平台功能建设"/>
    <s v="三维数据服务发布平台及数据服务接口"/>
    <s v="三维地理信息服务能力要求"/>
    <s v="_x000a_5、软件平台必须原生具备分布式部署能力，可通过Web API方便实现添加、删除服务器资源，确保系统能力具备良好的可扩展性；"/>
    <x v="2"/>
    <s v="待开发"/>
    <s v="功能缺失"/>
    <s v="重度"/>
    <s v="黄杨广"/>
    <s v="2018.8.14"/>
    <s v="立得"/>
    <m/>
    <x v="0"/>
    <m/>
    <m/>
    <m/>
    <m/>
    <m/>
    <m/>
    <m/>
    <m/>
  </r>
  <r>
    <n v="70"/>
    <n v="271"/>
    <s v="4.1.4.11.2三维地理信息服务能力要求"/>
    <s v="城市大数据平台功能建设"/>
    <s v="三维数据服务发布平台及数据服务接口"/>
    <s v="三维地理信息服务能力要求"/>
    <s v="6、软件平台具备良好的跨平台特性，支持Windows Server和Linux操作系统；"/>
    <x v="2"/>
    <s v="待开发"/>
    <s v="功能缺失"/>
    <s v="重度"/>
    <s v="黄杨广"/>
    <s v="2018.8.14"/>
    <s v="立得"/>
    <m/>
    <x v="0"/>
    <m/>
    <m/>
    <m/>
    <m/>
    <m/>
    <m/>
    <m/>
    <m/>
  </r>
  <r>
    <n v="71"/>
    <n v="272"/>
    <s v="4.1.4.11.2三维地理信息服务能力要求"/>
    <s v="城市大数据平台功能建设"/>
    <s v="三维数据服务发布平台及数据服务接口"/>
    <s v="三维地理信息服务能力要求"/>
    <s v="7、软件平台服务端可提供WebAPI，实现各类数据服务的远程管理，包括创建数据服务、删除数据服务、初始化数据服务；客户端应提供成熟的二次开发工具，实现应用功能的定制开发；"/>
    <x v="2"/>
    <s v="待开发"/>
    <s v="功能缺失"/>
    <s v="重度"/>
    <s v="黄杨广"/>
    <s v="2018.8.14"/>
    <s v="立得"/>
    <m/>
    <x v="0"/>
    <m/>
    <m/>
    <m/>
    <m/>
    <m/>
    <m/>
    <m/>
    <m/>
  </r>
  <r>
    <n v="72"/>
    <n v="273"/>
    <s v="4.1.4.11.2三维地理信息服务能力要求"/>
    <s v="城市大数据平台功能建设"/>
    <s v="三维数据服务发布平台及数据服务接口"/>
    <s v="三维地理信息服务能力要求"/>
    <s v="8、支持WebGL框架客户端服务调用，具有三维瓦片化数据处理能力，支持3Dtiles格式的三维瓦片数据发布，支持跨平台、跨浏览器数据展示和应用；"/>
    <x v="2"/>
    <s v="待开发"/>
    <s v="功能缺失"/>
    <s v="重度"/>
    <s v="黄杨广"/>
    <s v="2018.8.14"/>
    <s v="立得"/>
    <m/>
    <x v="0"/>
    <m/>
    <m/>
    <m/>
    <m/>
    <m/>
    <m/>
    <m/>
    <m/>
  </r>
  <r>
    <n v="73"/>
    <n v="274"/>
    <s v="4.1.4.11.2三维地理信息服务能力要求"/>
    <s v="城市大数据平台功能建设"/>
    <s v="三维数据服务发布平台及数据服务接口"/>
    <s v="三维地理信息服务能力要求"/>
    <s v="9、能够支撑1.6万平方公里地形数据和城市建成区至少2500平方公里以上具有纹理材质的全要素三维数据发布，并实现高效展示和浏览。"/>
    <x v="2"/>
    <s v="待开发"/>
    <s v="功能缺失"/>
    <s v="重度"/>
    <s v="黄杨广"/>
    <s v="2018.8.14"/>
    <s v="立得"/>
    <m/>
    <x v="0"/>
    <m/>
    <m/>
    <m/>
    <m/>
    <m/>
    <m/>
    <m/>
    <m/>
  </r>
  <r>
    <n v="74"/>
    <n v="275"/>
    <s v="4.1.4.11.3配套三维数据生产及管理能力要求"/>
    <s v="城市大数据平台功能建设"/>
    <s v="三维数据服务发布平台及数据服务接口"/>
    <s v="配套三维数据生产及管理能力要求"/>
    <s v="三维地理信息生产平台，可以快速高效地整合三维地理要素，具备地理要素编辑功能，为单机、网络应用提供优质的数据支持。_x000a_1、支持基于常见关系型数据库建立空间数据库，包括Oracle和Mysql；支持文件型数据库，文件型数据库具备与关系型数据库相同的数据互操作能力，可实现地理信息数据的属性查询、几何编辑、空间分析和网络发布；"/>
    <x v="2"/>
    <s v="待开发"/>
    <s v="功能缺失"/>
    <s v="重度"/>
    <s v="黄杨广"/>
    <s v="2018.8.14"/>
    <s v="立得"/>
    <m/>
    <x v="0"/>
    <m/>
    <m/>
    <m/>
    <m/>
    <m/>
    <m/>
    <m/>
    <m/>
  </r>
  <r>
    <n v="75"/>
    <n v="276"/>
    <s v="4.1.4.11.3配套三维数据生产及管理能力要求"/>
    <s v="城市大数据平台功能建设"/>
    <s v="三维数据服务发布平台及数据服务接口"/>
    <s v="配套三维数据生产及管理能力要求"/>
    <s v="2、地理空间数据库具备海量多元数据的集成、管理能力，可直接导入常见格式的地理信息数据，包括X、OSG、DAE等三维模型数据，Shape File、Geodatabase、DWG等矢量数据；"/>
    <x v="2"/>
    <s v="待开发"/>
    <s v="功能缺失"/>
    <s v="重度"/>
    <s v="黄杨广"/>
    <s v="2018.8.14"/>
    <s v="立得"/>
    <m/>
    <x v="0"/>
    <m/>
    <m/>
    <m/>
    <m/>
    <m/>
    <m/>
    <m/>
    <m/>
  </r>
  <r>
    <n v="76"/>
    <n v="277"/>
    <s v="4.1.4.11.3配套三维数据生产及管理能力要求"/>
    <s v="城市大数据平台功能建设"/>
    <s v="三维数据服务发布平台及数据服务接口"/>
    <s v="配套三维数据生产及管理能力要求"/>
    <s v="_x000a_3、系统提供开放的地理空间数据库数据引擎，通过数据引擎API可实现对数据库表结构的定义、实现对地理空间数据的属性编辑和几何编辑、实现不同几何对象之间的互相转换；"/>
    <x v="2"/>
    <s v="待开发"/>
    <s v="功能缺失"/>
    <s v="重度"/>
    <s v="黄杨广"/>
    <s v="2018.8.14"/>
    <s v="立得"/>
    <m/>
    <x v="0"/>
    <m/>
    <m/>
    <m/>
    <m/>
    <m/>
    <m/>
    <m/>
    <m/>
  </r>
  <r>
    <n v="77"/>
    <n v="278"/>
    <s v="4.1.4.11.3配套三维数据生产及管理能力要求"/>
    <s v="城市大数据平台功能建设"/>
    <s v="三维数据服务发布平台及数据服务接口"/>
    <s v="配套三维数据生产及管理能力要求"/>
    <s v="4、地理空间数据库支持多空间列技术，支持在同一数据表中添加多个空间数据字段，保存多种类型的几何数据，从而实现地理空间数据的高度整合；"/>
    <x v="2"/>
    <s v="待开发"/>
    <s v="功能缺失"/>
    <s v="重度"/>
    <s v="黄杨广"/>
    <s v="2018.8.14"/>
    <s v="立得"/>
    <m/>
    <x v="0"/>
    <m/>
    <m/>
    <m/>
    <m/>
    <m/>
    <m/>
    <m/>
    <m/>
  </r>
  <r>
    <n v="78"/>
    <n v="279"/>
    <s v="4.1.4.11.3配套三维数据生产及管理能力要求"/>
    <s v="城市大数据平台功能建设"/>
    <s v="三维数据服务发布平台及数据服务接口"/>
    <s v="配套三维数据生产及管理能力要求"/>
    <s v="5、采用空间数据库技术管理地理要素的符号资源，包括二维标注符号、二维填充符号、三维模型符号，支持以REST Web Service的方式在线调用符号资源；"/>
    <x v="2"/>
    <s v="待开发"/>
    <s v="功能缺失"/>
    <s v="重度"/>
    <s v="黄杨广"/>
    <s v="2018.8.14"/>
    <s v="立得"/>
    <m/>
    <x v="0"/>
    <m/>
    <m/>
    <m/>
    <m/>
    <m/>
    <m/>
    <m/>
    <m/>
  </r>
  <r>
    <n v="79"/>
    <n v="280"/>
    <s v="4.1.4.11.3配套三维数据生产及管理能力要求"/>
    <s v="城市大数据平台功能建设"/>
    <s v="三维数据服务发布平台及数据服务接口"/>
    <s v="配套三维数据生产及管理能力要求"/>
    <s v="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
    <x v="2"/>
    <s v="待开发"/>
    <s v="功能缺失"/>
    <s v="重度"/>
    <s v="黄杨广"/>
    <s v="2018.8.14"/>
    <s v="立得"/>
    <m/>
    <x v="0"/>
    <m/>
    <m/>
    <m/>
    <m/>
    <m/>
    <m/>
    <m/>
    <m/>
  </r>
  <r>
    <n v="80"/>
    <n v="281"/>
    <s v="4.1.4.11.3配套三维数据生产及管理能力要求"/>
    <s v="城市大数据平台功能建设"/>
    <s v="三维数据服务发布平台及数据服务接口"/>
    <s v="配套三维数据生产及管理能力要求"/>
    <s v="7、具有强大的三维渲染能力，在最小资源占用下，支持海量模型数据的流畅漫游；"/>
    <x v="2"/>
    <s v="待开发"/>
    <s v="功能缺失"/>
    <s v="重度"/>
    <s v="黄杨广"/>
    <s v="2018.8.14"/>
    <s v="立得"/>
    <m/>
    <x v="0"/>
    <m/>
    <m/>
    <m/>
    <m/>
    <m/>
    <m/>
    <m/>
    <m/>
  </r>
  <r>
    <n v="81"/>
    <n v="282"/>
    <s v="4.1.4.11.3配套三维数据生产及管理能力要求"/>
    <s v="城市大数据平台功能建设"/>
    <s v="三维数据服务发布平台及数据服务接口"/>
    <s v="配套三维数据生产及管理能力要求"/>
    <s v="8、支持输出任意分辨率三维场景图片，分辨率大小和场景范围大小无限制；"/>
    <x v="2"/>
    <s v="待开发"/>
    <s v="功能缺失"/>
    <s v="重度"/>
    <s v="黄杨广"/>
    <s v="2018.8.14"/>
    <s v="立得"/>
    <m/>
    <x v="0"/>
    <m/>
    <m/>
    <m/>
    <m/>
    <m/>
    <m/>
    <m/>
    <m/>
  </r>
  <r>
    <n v="82"/>
    <n v="283"/>
    <s v="4.1.4.11.3配套三维数据生产及管理能力要求"/>
    <s v="城市大数据平台功能建设"/>
    <s v="三维数据服务发布平台及数据服务接口"/>
    <s v="配套三维数据生产及管理能力要求"/>
    <s v="9、能够直连地理空间数据库进行在线编辑，同时支持在本地生成地理空间数据库副本进行离线编辑，数据成果经有效性验证后再进行数据入库操作。"/>
    <x v="2"/>
    <s v="待开发"/>
    <s v="功能缺失"/>
    <s v="重度"/>
    <s v="黄杨广"/>
    <s v="2018.8.14"/>
    <s v="立得"/>
    <m/>
    <x v="0"/>
    <m/>
    <m/>
    <m/>
    <m/>
    <m/>
    <m/>
    <m/>
    <m/>
  </r>
  <r>
    <n v="83"/>
    <n v="284"/>
    <s v="4.1.4.11.4配套SDK应用开发及扩展能力要求"/>
    <s v="城市大数据平台功能建设"/>
    <s v="三维数据服务发布平台及数据服务接口"/>
    <s v="配套SDK应用开发及扩展能力要求"/>
    <s v="1、支持以服务的形式加载三维模型场景、三维地形场景、影像、矢量数据，支持加载WMS、WMTS地图服务； "/>
    <x v="2"/>
    <s v="待开发"/>
    <s v="功能缺失"/>
    <s v="重度"/>
    <s v="黄杨广"/>
    <s v="2018.8.14"/>
    <s v="立得"/>
    <m/>
    <x v="0"/>
    <m/>
    <m/>
    <m/>
    <m/>
    <m/>
    <m/>
    <m/>
    <m/>
  </r>
  <r>
    <n v="84"/>
    <n v="285"/>
    <s v="4.1.4.11.4配套SDK应用开发及扩展能力要求"/>
    <s v="城市大数据平台功能建设"/>
    <s v="三维数据服务发布平台及数据服务接口"/>
    <s v="配套SDK应用开发及扩展能力要求"/>
    <s v="2、支持基于REST Web Service或者直连地理空间数据库进行数据编辑，包括几何特征编辑和属性编辑；_x000a_"/>
    <x v="2"/>
    <s v="待开发"/>
    <s v="功能缺失"/>
    <s v="重度"/>
    <s v="黄杨广"/>
    <s v="2018.8.14"/>
    <s v="立得"/>
    <m/>
    <x v="0"/>
    <m/>
    <m/>
    <m/>
    <m/>
    <m/>
    <m/>
    <m/>
    <m/>
  </r>
  <r>
    <n v="85"/>
    <n v="286"/>
    <s v="4.1.4.11.4配套SDK应用开发及扩展能力要求"/>
    <s v="城市大数据平台功能建设"/>
    <s v="三维数据服务发布平台及数据服务接口"/>
    <s v="配套SDK应用开发及扩展能力要求"/>
    <s v="3、支持地理要素的空间查询和属性查询。空间查询支持Intersect、Within、Contain、Touch、Cross等多种空间查询算子，支持空间和属性综合查询；"/>
    <x v="2"/>
    <s v="待开发"/>
    <s v="功能缺失"/>
    <s v="重度"/>
    <s v="黄杨广"/>
    <s v="2018.8.14"/>
    <s v="立得"/>
    <m/>
    <x v="0"/>
    <m/>
    <m/>
    <m/>
    <m/>
    <m/>
    <m/>
    <m/>
    <m/>
  </r>
  <r>
    <n v="86"/>
    <n v="287"/>
    <s v="4.1.4.11.4配套SDK应用开发及扩展能力要求"/>
    <s v="城市大数据平台功能建设"/>
    <s v="三维数据服务发布平台及数据服务接口"/>
    <s v="配套SDK应用开发及扩展能力要求"/>
    <s v="4、支持地理要素的空间拓扑分析计算。拓扑分析计算至少包括Buffer缓冲区、Difference求差、Intersection求交、Union求并计算；"/>
    <x v="2"/>
    <s v="待开发"/>
    <s v="功能缺失"/>
    <s v="重度"/>
    <s v="黄杨广"/>
    <s v="2018.8.14"/>
    <s v="立得"/>
    <m/>
    <x v="0"/>
    <m/>
    <m/>
    <m/>
    <m/>
    <m/>
    <m/>
    <m/>
    <m/>
  </r>
  <r>
    <n v="87"/>
    <n v="288"/>
    <s v="4.1.4.11.4配套SDK应用开发及扩展能力要求"/>
    <s v="城市大数据平台功能建设"/>
    <s v="三维数据服务发布平台及数据服务接口"/>
    <s v="配套SDK应用开发及扩展能力要求"/>
    <s v="5、支持地理要素数据类型之间的相互转换，可实现二维多边形拉伸成三维体块模型，3ds Max制作的三维模型与带几何拓扑的三角网格面模型之间的互相转换，在任意高度水平面生成三角网格面模型的二维投影多边形；"/>
    <x v="2"/>
    <s v="待开发"/>
    <s v="功能缺失"/>
    <s v="重度"/>
    <s v="黄杨广"/>
    <s v="2018.8.14"/>
    <s v="立得"/>
    <m/>
    <x v="0"/>
    <m/>
    <m/>
    <m/>
    <m/>
    <m/>
    <m/>
    <m/>
    <m/>
  </r>
  <r>
    <n v="88"/>
    <n v="289"/>
    <s v="4.1.4.11.4配套SDK应用开发及扩展能力要求"/>
    <s v="城市大数据平台功能建设"/>
    <s v="三维数据服务发布平台及数据服务接口"/>
    <s v="配套SDK应用开发及扩展能力要求"/>
    <s v="6、支持地球表面、地下、天空在内的全空间三维可视化能力，支持天空盒功能，可自定义天空背景；_x000a_"/>
    <x v="2"/>
    <s v="待开发"/>
    <s v="功能缺失"/>
    <s v="重度"/>
    <s v="黄杨广"/>
    <s v="2018.8.14"/>
    <s v="立得"/>
    <m/>
    <x v="0"/>
    <m/>
    <m/>
    <m/>
    <m/>
    <m/>
    <m/>
    <m/>
    <m/>
  </r>
  <r>
    <n v="89"/>
    <n v="290"/>
    <s v="4.1.4.11.4配套SDK应用开发及扩展能力要求"/>
    <s v="城市大数据平台功能建设"/>
    <s v="三维数据服务发布平台及数据服务接口"/>
    <s v="配套SDK应用开发及扩展能力要求"/>
    <s v="_x000a_7、具备三维空间分析功能，如空间量算、通视分析、视域分析、日照分析等；"/>
    <x v="2"/>
    <s v="待开发"/>
    <s v="功能缺失"/>
    <s v="重度"/>
    <s v="黄杨广"/>
    <s v="2018.8.14"/>
    <s v="立得"/>
    <m/>
    <x v="0"/>
    <m/>
    <m/>
    <m/>
    <m/>
    <m/>
    <m/>
    <m/>
    <m/>
  </r>
  <r>
    <n v="90"/>
    <n v="291"/>
    <s v="4.1.4.11.4配套SDK应用开发及扩展能力要求"/>
    <s v="城市大数据平台功能建设"/>
    <s v="三维数据服务发布平台及数据服务接口"/>
    <s v="配套SDK应用开发及扩展能力要求"/>
    <s v="8、支持创建2D和3D对象，支持创建二三维几何对象、运动物体、骨骼动画等；"/>
    <x v="2"/>
    <s v="待开发"/>
    <s v="功能缺失"/>
    <s v="重度"/>
    <s v="黄杨广"/>
    <s v="2018.8.14"/>
    <s v="立得"/>
    <m/>
    <x v="0"/>
    <m/>
    <m/>
    <m/>
    <m/>
    <m/>
    <m/>
    <m/>
    <m/>
  </r>
  <r>
    <n v="91"/>
    <n v="292"/>
    <s v="4.1.4.11.4配套SDK应用开发及扩展能力要求"/>
    <s v="城市大数据平台功能建设"/>
    <s v="三维数据服务发布平台及数据服务接口"/>
    <s v="配套SDK应用开发及扩展能力要求"/>
    <s v="9、支持天气（雨、雪）、动态水面、雾、动态环境反射、粒子特效等三维特效；支持立体显示，如红蓝立体和主动立体显示模式；"/>
    <x v="2"/>
    <s v="待开发"/>
    <s v="功能缺失"/>
    <s v="重度"/>
    <s v="黄杨广"/>
    <s v="2018.8.14"/>
    <s v="立得"/>
    <m/>
    <x v="0"/>
    <m/>
    <m/>
    <m/>
    <m/>
    <m/>
    <m/>
    <m/>
    <m/>
  </r>
  <r>
    <n v="92"/>
    <n v="293"/>
    <s v="4.1.4.11.4配套SDK应用开发及扩展能力要求"/>
    <s v="城市大数据平台功能建设"/>
    <s v="三维数据服务发布平台及数据服务接口"/>
    <s v="配套SDK应用开发及扩展能力要求"/>
    <s v="10、支持输出任意分辨率三维场景图片，分辨率大小和场景范围大小无限制；"/>
    <x v="2"/>
    <s v="待开发"/>
    <s v="功能缺失"/>
    <s v="重度"/>
    <s v="黄杨广"/>
    <s v="2018.8.14"/>
    <s v="立得"/>
    <m/>
    <x v="0"/>
    <m/>
    <m/>
    <m/>
    <m/>
    <m/>
    <m/>
    <m/>
    <m/>
  </r>
  <r>
    <n v="93"/>
    <n v="294"/>
    <s v="4.1.4.11.4配套SDK应用开发及扩展能力要求"/>
    <s v="城市大数据平台功能建设"/>
    <s v="三维数据服务发布平台及数据服务接口"/>
    <s v="配套SDK应用开发及扩展能力要求"/>
    <s v="11、支持自定义动画路径，并能够输出视频文件和序列帧图片，序列帧图片支持自定义分辨率，且分辨率大小无限制；"/>
    <x v="2"/>
    <s v="待开发"/>
    <s v="功能缺失"/>
    <s v="重度"/>
    <s v="黄杨广"/>
    <s v="2018.8.14"/>
    <s v="立得"/>
    <m/>
    <x v="0"/>
    <m/>
    <m/>
    <m/>
    <m/>
    <m/>
    <m/>
    <m/>
    <m/>
  </r>
  <r>
    <n v="94"/>
    <n v="295"/>
    <s v="4.1.4.11.4配套SDK应用开发及扩展能力要求"/>
    <s v="城市大数据平台功能建设"/>
    <s v="三维数据服务发布平台及数据服务接口"/>
    <s v="配套SDK应用开发及扩展能力要求"/>
    <s v="12、二次开发组件采用标准的COM组件技术封装，提供可实现上述应用功能的API接口,支持B/S和C/S应用开发，支持VB、VC++、Microsoft Visual Studio以及Delphi等开发环境，支持C#、VB、VC、Delphi等多种开发语言；"/>
    <x v="2"/>
    <s v="待开发"/>
    <s v="功能缺失"/>
    <s v="重度"/>
    <s v="黄杨广"/>
    <s v="2018.8.14"/>
    <s v="立得"/>
    <m/>
    <x v="0"/>
    <m/>
    <m/>
    <m/>
    <m/>
    <m/>
    <m/>
    <m/>
    <m/>
  </r>
  <r>
    <n v="95"/>
    <n v="296"/>
    <s v="4.1.4.11.4配套SDK应用开发及扩展能力要求"/>
    <s v="城市大数据平台功能建设"/>
    <s v="三维数据服务发布平台及数据服务接口"/>
    <s v="配套SDK应用开发及扩展能力要求"/>
    <s v="13、支持在常见浏览器软件中运行，至少包括IE、Chrome、Firefox、Safari浏览器；"/>
    <x v="2"/>
    <s v="待开发"/>
    <s v="功能缺失"/>
    <s v="重度"/>
    <s v="黄杨广"/>
    <s v="2018.8.14"/>
    <s v="立得"/>
    <m/>
    <x v="0"/>
    <m/>
    <m/>
    <m/>
    <m/>
    <m/>
    <m/>
    <m/>
    <m/>
  </r>
  <r>
    <n v="96"/>
    <n v="297"/>
    <s v="4.1.4.11.4配套SDK应用开发及扩展能力要求"/>
    <s v="城市大数据平台功能建设"/>
    <s v="三维数据服务发布平台及数据服务接口"/>
    <s v="配套SDK应用开发及扩展能力要求"/>
    <s v="14、支持低端计算机配置，在2G内存、集成显卡环境下可稳定、流畅运行，支持主流的NVIDIA、ATI显卡环境；支持64位操作系统，支持使用大内存以提高系统性能。"/>
    <x v="2"/>
    <s v="待开发"/>
    <s v="功能缺失"/>
    <s v="重度"/>
    <s v="黄杨广"/>
    <s v="2018.8.14"/>
    <s v="立得"/>
    <m/>
    <x v="0"/>
    <m/>
    <m/>
    <m/>
    <m/>
    <m/>
    <m/>
    <m/>
    <m/>
  </r>
  <r>
    <n v="97"/>
    <n v="339"/>
    <s v="4.2.4.1总体要求"/>
    <s v="工作要求"/>
    <s v="城市大数据平台"/>
    <s v="总体要求"/>
    <s v="全流程的数据管理能力：实现数据资源从采集、存储交换、清洗融合到应用门户展示的全流程贯通。"/>
    <x v="3"/>
    <s v="开发中"/>
    <s v="功能缺失"/>
    <s v="重度"/>
    <s v="黄杨广"/>
    <s v="2018.8.14"/>
    <s v="孙小烨/卢学宝/肖燏"/>
    <m/>
    <x v="0"/>
    <m/>
    <m/>
    <m/>
    <m/>
    <m/>
    <m/>
    <m/>
    <m/>
  </r>
  <r>
    <n v="98"/>
    <n v="340"/>
    <s v="4.2.4.1总体要求"/>
    <s v="工作要求"/>
    <s v="城市大数据平台"/>
    <s v="总体要求"/>
    <s v="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
    <x v="0"/>
    <s v="待开发"/>
    <s v="功能缺失"/>
    <s v="重度"/>
    <s v="黄杨广"/>
    <s v="2018.8.14"/>
    <s v="卢学宝/刘小杰"/>
    <m/>
    <x v="0"/>
    <m/>
    <m/>
    <m/>
    <m/>
    <m/>
    <m/>
    <m/>
    <m/>
  </r>
  <r>
    <n v="99"/>
    <n v="341"/>
    <s v="4.2.4.1总体要求"/>
    <s v="工作要求"/>
    <s v="城市大数据平台"/>
    <s v="总体要求"/>
    <s v="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
    <x v="0"/>
    <s v="待开发"/>
    <s v="功能缺失"/>
    <s v="重度"/>
    <s v="黄杨广"/>
    <s v="2018.8.14"/>
    <s v="海威"/>
    <m/>
    <x v="0"/>
    <m/>
    <m/>
    <m/>
    <m/>
    <m/>
    <m/>
    <m/>
    <m/>
  </r>
  <r>
    <n v="100"/>
    <n v="437"/>
    <s v="4.2.4.6安全要求"/>
    <s v="工作要求"/>
    <s v="城市大数据平台"/>
    <s v="安全要求"/>
    <s v="3、大数据平台在对HBase和Hive进行数据加密时，能够支持AES128、和SM4算法；"/>
    <x v="0"/>
    <s v="待开发"/>
    <s v="功能缺失"/>
    <s v="重度"/>
    <s v="黄杨广"/>
    <s v="2018.8.14"/>
    <s v="刘小杰"/>
    <m/>
    <x v="0"/>
    <m/>
    <m/>
    <m/>
    <m/>
    <m/>
    <m/>
    <m/>
    <m/>
  </r>
  <r>
    <n v="101"/>
    <n v="441"/>
    <s v="4.2.4.7系统接口要求"/>
    <s v="工作要求"/>
    <s v="城市大数据平台"/>
    <s v="系统接口要求"/>
    <s v="1、大数据管理平台应为物联网数据源和其他业务信息系统进行数据访问时提供数据接口服务。"/>
    <x v="0"/>
    <s v="待开发"/>
    <s v="功能缺失"/>
    <s v="重度"/>
    <s v="黄杨广"/>
    <s v="2018.8.14"/>
    <s v="聂巍"/>
    <m/>
    <x v="0"/>
    <m/>
    <m/>
    <m/>
    <m/>
    <m/>
    <m/>
    <m/>
    <m/>
  </r>
  <r>
    <n v="102"/>
    <n v="443"/>
    <s v="4.2.4.7系统接口要求"/>
    <s v="工作要求"/>
    <s v="城市大数据平台"/>
    <s v="系统接口要求"/>
    <s v="3、大数据平台提供商应能够提供基于Storm的类SQL脚本语言，以降低Storm业务的开发难度；"/>
    <x v="0"/>
    <s v="开发中"/>
    <s v="功能缺失"/>
    <s v="重度"/>
    <s v="黄杨广"/>
    <s v="2018.8.14"/>
    <s v="刘小杰"/>
    <m/>
    <x v="0"/>
    <m/>
    <m/>
    <m/>
    <m/>
    <m/>
    <m/>
    <m/>
    <m/>
  </r>
  <r>
    <n v="103"/>
    <n v="73"/>
    <s v="4.1.3.2.1.3数据质量评估服务"/>
    <s v="数据处理分析应用"/>
    <s v="数据汇聚处理"/>
    <s v="数据处理服务之数据质量评估服务"/>
    <s v="投标人必须全面了解各委办局数据情况和特点，形成数据质量统计报告。质量统计报告需要评估数据质量问题，包括重复性、关联性、正确性、完全性、一致性、合规性等。"/>
    <x v="0"/>
    <s v="月统计报告以及机构统计报告中只能展现出数据质量的问题数，待处理数、处理中数、新增问题数等，无法评估数据质量问题，包括重复性、关联性、正确性、完全性、一致性、合规性等"/>
    <s v="功能bug"/>
    <s v="重度"/>
    <s v="孙菊风"/>
    <s v="2018.7.12"/>
    <s v="海威"/>
    <m/>
    <x v="0"/>
    <m/>
    <m/>
    <m/>
    <m/>
    <m/>
    <m/>
    <m/>
    <m/>
  </r>
  <r>
    <n v="104"/>
    <n v="79"/>
    <s v="4.1.3.2.1.5数据质量清洗服务"/>
    <s v="数据处理分析应用"/>
    <s v="数据汇聚处理"/>
    <s v="数据处理服务之质量清洗服务"/>
    <s v="4）业务规则管理：提供重复性规则、关联性规则、完全性规则、合规性规则、一致性规则和正确性规则等数据业务清洗规则，以及各类业务清洗规则的合理配置、优化与提升。"/>
    <x v="0"/>
    <s v="数据质量管理系统---点击“管理”---“检查规则管理”点击新增规则报告“Execute DataDictionary Error : [Incorrect result size: expected 1, actual 3]”_x000a_"/>
    <s v="功能bug"/>
    <s v="中度"/>
    <s v="孙菊风"/>
    <s v="2018.7.12"/>
    <s v="海威"/>
    <m/>
    <x v="1"/>
    <m/>
    <m/>
    <m/>
    <m/>
    <m/>
    <m/>
    <m/>
    <m/>
  </r>
  <r>
    <n v="105"/>
    <n v="82"/>
    <s v="4.1.3.2.2.1数据标准管理服务"/>
    <s v="数据处理分析应用"/>
    <s v="数据汇聚处理"/>
    <s v="数据管理服务之数据标准管理服务"/>
    <s v="投标人需通过数据标准管理系统，制定数据标准、制定稽查规则等，实现大数据中心数据标准全过程统一管理。"/>
    <x v="0"/>
    <s v="数据质量管理系统---检查规则管理--新增规则功能无效，无法验证“制定稽查规则”需求项。"/>
    <s v="功能bug"/>
    <s v="中度"/>
    <s v="孙菊风"/>
    <s v="2018.7.12"/>
    <s v="海威"/>
    <m/>
    <x v="1"/>
    <m/>
    <m/>
    <m/>
    <m/>
    <m/>
    <m/>
    <m/>
    <m/>
  </r>
  <r>
    <n v="106"/>
    <n v="83"/>
    <s v="4.1.3.2.2.2数据质量管理服务"/>
    <s v="数据处理分析应用"/>
    <s v="数据汇聚处理"/>
    <s v="数据管理服务之数据质量管理服务"/>
    <s v="投标人需对接入委办局的数据质量进行全过程监测管理。具体包括以下工作：_x000a_1）数据质量监测_x000a_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_x000a_规则导入：投标人可制定质量监测规则并导入规则。_x000a_规则维护：投标人能够对制定的规则进行维护，包括规则修改，规则删除等。_x000a_规则校验：投标人应基于业务数据，对定义的规则进行校验，给出校验报告。"/>
    <x v="0"/>
    <s v="数据质量管理系统---检查规则管理--新增规则功能无效，无法验证“监测规则建立”需求项。并且无“规则导入”和“规则校验”功能项"/>
    <s v="功能bug"/>
    <s v="中度"/>
    <s v="孙菊风"/>
    <s v="2018.7.12"/>
    <s v="海威"/>
    <m/>
    <x v="0"/>
    <m/>
    <m/>
    <m/>
    <m/>
    <m/>
    <m/>
    <m/>
    <m/>
  </r>
  <r>
    <n v="107"/>
    <n v="84"/>
    <s v="4.1.3.2.2.2数据质量管理服务"/>
    <s v="数据处理分析应用"/>
    <s v="数据汇聚处理"/>
    <s v="数据管理服务之数据质量管理服务"/>
    <s v="2）监测与告警_x000a_投标人在发现数据质量问题时，向管理人员提供监测与告警服务，包括但不限于系统提示、短信和邮件。"/>
    <x v="0"/>
    <s v="“数据质量管理系统”无“短信”和“邮件提醒”功能"/>
    <s v="功能bug"/>
    <s v="中度"/>
    <s v="孙菊风"/>
    <s v="2018.7.12"/>
    <s v="海威"/>
    <m/>
    <x v="0"/>
    <m/>
    <m/>
    <m/>
    <m/>
    <m/>
    <m/>
    <m/>
    <m/>
  </r>
  <r>
    <n v="108"/>
    <n v="85"/>
    <s v="4.1.3.2.2.2数据质量管理服务"/>
    <s v="数据处理分析应用"/>
    <s v="数据汇聚处理"/>
    <s v="数据管理服务之数据质量管理服务"/>
    <s v="3）提交质量报告_x000a_在建立起数据质量监测服务体系之后，要求投标人定期根据数据质量监测的成果，按照数据来源单位，对主要数据表通过完整性问题、一致性问题、准确性问题、关联性问题等形成月度、季度的数据质量报告。"/>
    <x v="0"/>
    <s v="数据质量管理系统--质量检查报告--月统计报告：不能展现数据的完整性问题、一致性问题、准确性问题、关联性问题，只是单一的展示出系统的问题数，并且无季度的数据质量报告"/>
    <s v="功能bug"/>
    <s v="中度"/>
    <s v="孙菊风"/>
    <s v="2018.7.12"/>
    <s v="海威"/>
    <m/>
    <x v="0"/>
    <m/>
    <m/>
    <m/>
    <m/>
    <m/>
    <m/>
    <m/>
    <m/>
  </r>
  <r>
    <n v="109"/>
    <n v="130"/>
    <s v="4.1.4.3.3 元数据管理"/>
    <s v="城市大数据平台功能建设"/>
    <s v="数据管理系统建设"/>
    <s v="元数据管理"/>
    <s v="元数据（Metadata）就是数据的数据，用于建立、管理、维护和使用城市大数据平台。元数据管理是城市大数据平台中的关键组件，贯穿于建立城市大数据平台的整个过程，其把数据转化为有用的、可信赖的信息，支持决策分析。_x000a_元数据管理建设要求：_x000a_1、建立数据元统一视图_x000a_元数据管理通过统一数据口径、完善指标体系、建立统一数据视图，可确保数据的完整性、准确性、一致性，从而有效的在各个业务系统内进行数据的转换和整理工作。"/>
    <x v="0"/>
    <s v="元数据管理系统中，源系统统计图表只显示入仓的表和实际表的数量，不能完全体现“统一数据视图”功能_x000a_"/>
    <s v="功能bug"/>
    <s v="中度"/>
    <s v="孙菊风"/>
    <s v="2018.7.12"/>
    <s v="海威"/>
    <m/>
    <x v="1"/>
    <m/>
    <m/>
    <m/>
    <m/>
    <m/>
    <m/>
    <m/>
    <m/>
  </r>
  <r>
    <n v="110"/>
    <n v="234"/>
    <s v="4.1.4.8.2统一赋权系统"/>
    <s v="城市大数据平台功能建设"/>
    <s v="大数据平台安全保障系统建设"/>
    <s v="统一赋权系统"/>
    <s v="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_x000a_1、对象管理_x000a_副中心目前建设的智慧政务办公协同平台、物联网管理平台、园区管理平台等均通过本平台进行系统注册、认证。通过大数据管理平台统一进行系统管理权限设置。"/>
    <x v="0"/>
    <s v="大数据安全管理系统单点登录问题"/>
    <s v="功能bug"/>
    <s v="中度"/>
    <s v="卢学宝"/>
    <s v="2018.7.12"/>
    <s v="朱加周"/>
    <m/>
    <x v="0"/>
    <m/>
    <m/>
    <m/>
    <m/>
    <m/>
    <m/>
    <m/>
    <s v="单点登录可以实现，但是登录非常慢，有20秒的时间。"/>
  </r>
  <r>
    <n v="111"/>
    <m/>
    <m/>
    <s v="城市大数据平台功能建设"/>
    <m/>
    <m/>
    <m/>
    <x v="0"/>
    <s v="Kafuka 升级问题。"/>
    <s v="功能bug"/>
    <s v="中度"/>
    <s v="卢学宝"/>
    <s v="2018.7.12"/>
    <s v="刘小杰"/>
    <m/>
    <x v="1"/>
    <m/>
    <m/>
    <m/>
    <m/>
    <m/>
    <m/>
    <m/>
    <m/>
  </r>
  <r>
    <n v="112"/>
    <m/>
    <m/>
    <s v="城市大数据平台功能建设"/>
    <m/>
    <m/>
    <m/>
    <x v="0"/>
    <s v="大数据管理平台节点页面不能显示主机。"/>
    <s v="功能bug"/>
    <s v="中度"/>
    <s v="卢学宝"/>
    <s v="2018.7.12"/>
    <s v="刘小杰"/>
    <m/>
    <x v="0"/>
    <m/>
    <m/>
    <m/>
    <m/>
    <m/>
    <m/>
    <m/>
    <m/>
  </r>
  <r>
    <n v="113"/>
    <m/>
    <m/>
    <s v="城市大数据平台功能建设"/>
    <m/>
    <m/>
    <m/>
    <x v="0"/>
    <s v="点击添加主机节点报错。"/>
    <s v="功能bug"/>
    <s v="中度"/>
    <s v="卢学宝"/>
    <s v="2018.7.12"/>
    <s v="刘小杰"/>
    <m/>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D7" firstHeaderRow="1" firstDataRow="2" firstDataCol="1"/>
  <pivotFields count="24">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Fields count="1">
    <field x="15"/>
  </colFields>
  <colItems count="3">
    <i>
      <x/>
    </i>
    <i>
      <x v="1"/>
    </i>
    <i t="grand">
      <x/>
    </i>
  </colItems>
  <dataFields count="1">
    <dataField name="计数项:问题状态" fld="15"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H14" sqref="H14"/>
    </sheetView>
  </sheetViews>
  <sheetFormatPr defaultRowHeight="13.5" x14ac:dyDescent="0.15"/>
  <cols>
    <col min="1" max="1" width="17.625" customWidth="1"/>
    <col min="2" max="2" width="9.75" bestFit="1" customWidth="1"/>
    <col min="3" max="3" width="7.75" customWidth="1"/>
    <col min="4" max="4" width="5.75" customWidth="1"/>
  </cols>
  <sheetData>
    <row r="1" spans="1:5" x14ac:dyDescent="0.15">
      <c r="A1" s="26" t="s">
        <v>289</v>
      </c>
      <c r="B1" s="26" t="s">
        <v>288</v>
      </c>
    </row>
    <row r="2" spans="1:5" x14ac:dyDescent="0.15">
      <c r="A2" s="26" t="s">
        <v>286</v>
      </c>
      <c r="B2" t="s">
        <v>245</v>
      </c>
      <c r="C2" t="s">
        <v>47</v>
      </c>
      <c r="D2" t="s">
        <v>0</v>
      </c>
      <c r="E2" s="29" t="s">
        <v>290</v>
      </c>
    </row>
    <row r="3" spans="1:5" x14ac:dyDescent="0.15">
      <c r="A3" s="27" t="s">
        <v>1</v>
      </c>
      <c r="B3" s="28">
        <v>53</v>
      </c>
      <c r="C3" s="28">
        <v>4</v>
      </c>
      <c r="D3" s="28">
        <v>57</v>
      </c>
      <c r="E3" s="30">
        <f>B3/B7</f>
        <v>0.48623853211009177</v>
      </c>
    </row>
    <row r="4" spans="1:5" x14ac:dyDescent="0.15">
      <c r="A4" s="27" t="s">
        <v>2</v>
      </c>
      <c r="B4" s="28">
        <v>6</v>
      </c>
      <c r="C4" s="28"/>
      <c r="D4" s="28">
        <v>6</v>
      </c>
      <c r="E4" s="30">
        <f>B4/B7</f>
        <v>5.5045871559633031E-2</v>
      </c>
    </row>
    <row r="5" spans="1:5" x14ac:dyDescent="0.15">
      <c r="A5" s="27" t="s">
        <v>287</v>
      </c>
      <c r="B5" s="28">
        <v>1</v>
      </c>
      <c r="C5" s="28"/>
      <c r="D5" s="28">
        <v>1</v>
      </c>
      <c r="E5" s="30">
        <f>B5/B7</f>
        <v>9.1743119266055051E-3</v>
      </c>
    </row>
    <row r="6" spans="1:5" x14ac:dyDescent="0.15">
      <c r="A6" s="27" t="s">
        <v>152</v>
      </c>
      <c r="B6" s="28">
        <v>49</v>
      </c>
      <c r="C6" s="28"/>
      <c r="D6" s="28">
        <v>49</v>
      </c>
      <c r="E6" s="30">
        <f>B6/B7</f>
        <v>0.44954128440366975</v>
      </c>
    </row>
    <row r="7" spans="1:5" x14ac:dyDescent="0.15">
      <c r="A7" s="27" t="s">
        <v>0</v>
      </c>
      <c r="B7" s="28">
        <v>109</v>
      </c>
      <c r="C7" s="28">
        <v>4</v>
      </c>
      <c r="D7" s="28">
        <v>113</v>
      </c>
    </row>
  </sheetData>
  <phoneticPr fontId="8"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workbookViewId="0">
      <pane ySplit="1" topLeftCell="A107" activePane="bottomLeft" state="frozen"/>
      <selection pane="bottomLeft" activeCell="F115" sqref="F115"/>
    </sheetView>
  </sheetViews>
  <sheetFormatPr defaultColWidth="9" defaultRowHeight="30" customHeight="1" x14ac:dyDescent="0.15"/>
  <cols>
    <col min="1" max="2" width="5.625" style="12" customWidth="1"/>
    <col min="3" max="3" width="8.75" style="12" customWidth="1"/>
    <col min="4" max="5" width="10.25" style="12" customWidth="1"/>
    <col min="6" max="6" width="9.75" style="12" customWidth="1"/>
    <col min="7" max="7" width="15.5" style="12" customWidth="1"/>
    <col min="8" max="8" width="9.75" style="12" customWidth="1"/>
    <col min="9" max="9" width="37" style="12" customWidth="1"/>
    <col min="10" max="10" width="12" style="12" bestFit="1" customWidth="1"/>
    <col min="11" max="11" width="15.375" style="12" bestFit="1" customWidth="1"/>
    <col min="12" max="12" width="13.625" style="12" bestFit="1" customWidth="1"/>
    <col min="13" max="13" width="14.375" style="12" customWidth="1"/>
    <col min="14" max="14" width="12.25" style="12" customWidth="1"/>
    <col min="15" max="15" width="11.375" style="12" customWidth="1"/>
    <col min="16" max="18" width="9.75" style="12" customWidth="1"/>
    <col min="19" max="19" width="9.125" style="12" customWidth="1"/>
    <col min="20" max="22" width="7.75" style="12" customWidth="1"/>
    <col min="23" max="23" width="13.625" style="12" customWidth="1"/>
    <col min="24" max="24" width="20.25" style="12" customWidth="1"/>
    <col min="25" max="16384" width="9" style="12"/>
  </cols>
  <sheetData>
    <row r="1" spans="1:24" s="13" customFormat="1" ht="51.75" customHeight="1" x14ac:dyDescent="0.15">
      <c r="A1" s="16" t="s">
        <v>31</v>
      </c>
      <c r="B1" s="16" t="s">
        <v>247</v>
      </c>
      <c r="C1" s="4" t="s">
        <v>32</v>
      </c>
      <c r="D1" s="4" t="s">
        <v>6</v>
      </c>
      <c r="E1" s="4" t="s">
        <v>7</v>
      </c>
      <c r="F1" s="4" t="s">
        <v>8</v>
      </c>
      <c r="G1" s="4" t="s">
        <v>43</v>
      </c>
      <c r="H1" s="4" t="s">
        <v>34</v>
      </c>
      <c r="I1" s="17" t="s">
        <v>33</v>
      </c>
      <c r="J1" s="17" t="s">
        <v>49</v>
      </c>
      <c r="K1" s="17" t="s">
        <v>41</v>
      </c>
      <c r="L1" s="17" t="s">
        <v>35</v>
      </c>
      <c r="M1" s="17" t="s">
        <v>42</v>
      </c>
      <c r="N1" s="17" t="s">
        <v>36</v>
      </c>
      <c r="O1" s="16" t="s">
        <v>37</v>
      </c>
      <c r="P1" s="16" t="s">
        <v>38</v>
      </c>
      <c r="Q1" s="16" t="s">
        <v>39</v>
      </c>
      <c r="R1" s="16" t="s">
        <v>48</v>
      </c>
      <c r="S1" s="16" t="s">
        <v>13</v>
      </c>
      <c r="T1" s="16" t="s">
        <v>45</v>
      </c>
      <c r="U1" s="16" t="s">
        <v>44</v>
      </c>
      <c r="V1" s="16" t="s">
        <v>46</v>
      </c>
      <c r="W1" s="16" t="s">
        <v>40</v>
      </c>
      <c r="X1" s="16" t="s">
        <v>9</v>
      </c>
    </row>
    <row r="2" spans="1:24" s="32" customFormat="1" ht="30" customHeight="1" x14ac:dyDescent="0.15">
      <c r="A2" s="3">
        <v>1</v>
      </c>
      <c r="B2" s="3">
        <v>45</v>
      </c>
      <c r="C2" s="15" t="s">
        <v>52</v>
      </c>
      <c r="D2" s="15" t="s">
        <v>51</v>
      </c>
      <c r="E2" s="15" t="s">
        <v>53</v>
      </c>
      <c r="F2" s="15" t="s">
        <v>54</v>
      </c>
      <c r="G2" s="15" t="s">
        <v>55</v>
      </c>
      <c r="H2" s="15" t="s">
        <v>1</v>
      </c>
      <c r="I2" s="31" t="s">
        <v>229</v>
      </c>
      <c r="J2" s="18" t="s">
        <v>50</v>
      </c>
      <c r="K2" s="18" t="s">
        <v>232</v>
      </c>
      <c r="L2" s="18" t="s">
        <v>233</v>
      </c>
      <c r="M2" s="18" t="s">
        <v>234</v>
      </c>
      <c r="N2" s="31" t="s">
        <v>240</v>
      </c>
      <c r="O2" s="31"/>
      <c r="P2" s="3" t="s">
        <v>245</v>
      </c>
      <c r="Q2" s="31"/>
      <c r="R2" s="31"/>
      <c r="S2" s="31"/>
      <c r="T2" s="31"/>
      <c r="U2" s="31"/>
      <c r="V2" s="31"/>
      <c r="W2" s="31"/>
      <c r="X2" s="31"/>
    </row>
    <row r="3" spans="1:24" s="32" customFormat="1" ht="30" customHeight="1" x14ac:dyDescent="0.15">
      <c r="A3" s="3">
        <v>2</v>
      </c>
      <c r="B3" s="3">
        <v>52</v>
      </c>
      <c r="C3" s="15" t="s">
        <v>52</v>
      </c>
      <c r="D3" s="15" t="s">
        <v>51</v>
      </c>
      <c r="E3" s="15" t="s">
        <v>53</v>
      </c>
      <c r="F3" s="15" t="s">
        <v>54</v>
      </c>
      <c r="G3" s="15" t="s">
        <v>56</v>
      </c>
      <c r="H3" s="15" t="s">
        <v>1</v>
      </c>
      <c r="I3" s="31" t="s">
        <v>230</v>
      </c>
      <c r="J3" s="18" t="s">
        <v>50</v>
      </c>
      <c r="K3" s="18" t="s">
        <v>232</v>
      </c>
      <c r="L3" s="18" t="s">
        <v>233</v>
      </c>
      <c r="M3" s="18" t="s">
        <v>234</v>
      </c>
      <c r="N3" s="31" t="s">
        <v>240</v>
      </c>
      <c r="O3" s="31"/>
      <c r="P3" s="3" t="s">
        <v>245</v>
      </c>
      <c r="Q3" s="31"/>
      <c r="R3" s="31"/>
      <c r="S3" s="31"/>
      <c r="T3" s="31"/>
      <c r="U3" s="31"/>
      <c r="V3" s="31"/>
      <c r="W3" s="31"/>
      <c r="X3" s="31"/>
    </row>
    <row r="4" spans="1:24" ht="30" customHeight="1" x14ac:dyDescent="0.15">
      <c r="A4" s="3">
        <v>3</v>
      </c>
      <c r="B4" s="1">
        <v>53</v>
      </c>
      <c r="C4" s="15" t="s">
        <v>57</v>
      </c>
      <c r="D4" s="15" t="s">
        <v>51</v>
      </c>
      <c r="E4" s="15" t="s">
        <v>58</v>
      </c>
      <c r="F4" s="15" t="s">
        <v>59</v>
      </c>
      <c r="G4" s="15" t="s">
        <v>60</v>
      </c>
      <c r="H4" s="15" t="s">
        <v>2</v>
      </c>
      <c r="I4" s="19" t="s">
        <v>229</v>
      </c>
      <c r="J4" s="18" t="s">
        <v>50</v>
      </c>
      <c r="K4" s="18" t="s">
        <v>232</v>
      </c>
      <c r="L4" s="18" t="s">
        <v>233</v>
      </c>
      <c r="M4" s="18" t="s">
        <v>234</v>
      </c>
      <c r="N4" s="19" t="s">
        <v>243</v>
      </c>
      <c r="O4" s="19"/>
      <c r="P4" s="1" t="s">
        <v>245</v>
      </c>
      <c r="Q4" s="19"/>
      <c r="R4" s="19"/>
      <c r="S4" s="19"/>
      <c r="T4" s="19"/>
      <c r="U4" s="19"/>
      <c r="V4" s="19"/>
      <c r="W4" s="19"/>
      <c r="X4" s="19"/>
    </row>
    <row r="5" spans="1:24" ht="30" customHeight="1" x14ac:dyDescent="0.15">
      <c r="A5" s="3">
        <v>4</v>
      </c>
      <c r="B5" s="1">
        <v>54</v>
      </c>
      <c r="C5" s="15" t="s">
        <v>57</v>
      </c>
      <c r="D5" s="15" t="s">
        <v>51</v>
      </c>
      <c r="E5" s="15" t="s">
        <v>58</v>
      </c>
      <c r="F5" s="15" t="s">
        <v>59</v>
      </c>
      <c r="G5" s="15" t="s">
        <v>61</v>
      </c>
      <c r="H5" s="15" t="s">
        <v>2</v>
      </c>
      <c r="I5" s="19" t="s">
        <v>229</v>
      </c>
      <c r="J5" s="18" t="s">
        <v>50</v>
      </c>
      <c r="K5" s="18" t="s">
        <v>232</v>
      </c>
      <c r="L5" s="18" t="s">
        <v>233</v>
      </c>
      <c r="M5" s="18" t="s">
        <v>234</v>
      </c>
      <c r="N5" s="19" t="s">
        <v>243</v>
      </c>
      <c r="O5" s="19"/>
      <c r="P5" s="1" t="s">
        <v>245</v>
      </c>
      <c r="Q5" s="19"/>
      <c r="R5" s="19"/>
      <c r="S5" s="19"/>
      <c r="T5" s="19"/>
      <c r="U5" s="19"/>
      <c r="V5" s="19"/>
      <c r="W5" s="19"/>
      <c r="X5" s="19"/>
    </row>
    <row r="6" spans="1:24" s="32" customFormat="1" ht="30" customHeight="1" x14ac:dyDescent="0.15">
      <c r="A6" s="3">
        <v>5</v>
      </c>
      <c r="B6" s="3">
        <v>57</v>
      </c>
      <c r="C6" s="15" t="s">
        <v>57</v>
      </c>
      <c r="D6" s="15" t="s">
        <v>51</v>
      </c>
      <c r="E6" s="15" t="s">
        <v>58</v>
      </c>
      <c r="F6" s="15" t="s">
        <v>59</v>
      </c>
      <c r="G6" s="15" t="s">
        <v>62</v>
      </c>
      <c r="H6" s="15" t="s">
        <v>1</v>
      </c>
      <c r="I6" s="31" t="s">
        <v>229</v>
      </c>
      <c r="J6" s="18" t="s">
        <v>50</v>
      </c>
      <c r="K6" s="18" t="s">
        <v>232</v>
      </c>
      <c r="L6" s="18" t="s">
        <v>233</v>
      </c>
      <c r="M6" s="18" t="s">
        <v>234</v>
      </c>
      <c r="N6" s="31" t="s">
        <v>240</v>
      </c>
      <c r="O6" s="31"/>
      <c r="P6" s="3" t="s">
        <v>245</v>
      </c>
      <c r="Q6" s="31"/>
      <c r="R6" s="31"/>
      <c r="S6" s="31"/>
      <c r="T6" s="31"/>
      <c r="U6" s="31"/>
      <c r="V6" s="31"/>
      <c r="W6" s="31"/>
      <c r="X6" s="31"/>
    </row>
    <row r="7" spans="1:24" s="32" customFormat="1" ht="30" customHeight="1" x14ac:dyDescent="0.15">
      <c r="A7" s="3">
        <v>6</v>
      </c>
      <c r="B7" s="3">
        <v>58</v>
      </c>
      <c r="C7" s="15" t="s">
        <v>57</v>
      </c>
      <c r="D7" s="15" t="s">
        <v>51</v>
      </c>
      <c r="E7" s="15" t="s">
        <v>58</v>
      </c>
      <c r="F7" s="15" t="s">
        <v>59</v>
      </c>
      <c r="G7" s="15" t="s">
        <v>291</v>
      </c>
      <c r="H7" s="15" t="s">
        <v>1</v>
      </c>
      <c r="I7" s="31" t="s">
        <v>229</v>
      </c>
      <c r="J7" s="18" t="s">
        <v>50</v>
      </c>
      <c r="K7" s="18" t="s">
        <v>232</v>
      </c>
      <c r="L7" s="18" t="s">
        <v>233</v>
      </c>
      <c r="M7" s="18" t="s">
        <v>234</v>
      </c>
      <c r="N7" s="31" t="s">
        <v>240</v>
      </c>
      <c r="O7" s="31"/>
      <c r="P7" s="3" t="s">
        <v>245</v>
      </c>
      <c r="Q7" s="31"/>
      <c r="R7" s="31"/>
      <c r="S7" s="31"/>
      <c r="T7" s="31"/>
      <c r="U7" s="31"/>
      <c r="V7" s="31"/>
      <c r="W7" s="31"/>
      <c r="X7" s="31"/>
    </row>
    <row r="8" spans="1:24" ht="30" customHeight="1" x14ac:dyDescent="0.15">
      <c r="A8" s="3">
        <v>7</v>
      </c>
      <c r="B8" s="1">
        <v>59</v>
      </c>
      <c r="C8" s="15" t="s">
        <v>63</v>
      </c>
      <c r="D8" s="15" t="s">
        <v>51</v>
      </c>
      <c r="E8" s="15" t="s">
        <v>64</v>
      </c>
      <c r="F8" s="15" t="s">
        <v>65</v>
      </c>
      <c r="G8" s="15" t="s">
        <v>66</v>
      </c>
      <c r="H8" s="15" t="s">
        <v>1</v>
      </c>
      <c r="I8" s="19" t="s">
        <v>229</v>
      </c>
      <c r="J8" s="18" t="s">
        <v>50</v>
      </c>
      <c r="K8" s="18" t="s">
        <v>232</v>
      </c>
      <c r="L8" s="18" t="s">
        <v>233</v>
      </c>
      <c r="M8" s="18" t="s">
        <v>234</v>
      </c>
      <c r="N8" s="19" t="s">
        <v>240</v>
      </c>
      <c r="O8" s="19"/>
      <c r="P8" s="1" t="s">
        <v>245</v>
      </c>
      <c r="Q8" s="19"/>
      <c r="R8" s="19"/>
      <c r="S8" s="19"/>
      <c r="T8" s="19"/>
      <c r="U8" s="19"/>
      <c r="V8" s="19"/>
      <c r="W8" s="19"/>
      <c r="X8" s="19"/>
    </row>
    <row r="9" spans="1:24" ht="30" customHeight="1" x14ac:dyDescent="0.15">
      <c r="A9" s="3">
        <v>8</v>
      </c>
      <c r="B9" s="1">
        <v>103</v>
      </c>
      <c r="C9" s="15" t="s">
        <v>67</v>
      </c>
      <c r="D9" s="15" t="s">
        <v>11</v>
      </c>
      <c r="E9" s="15" t="s">
        <v>68</v>
      </c>
      <c r="F9" s="15" t="s">
        <v>69</v>
      </c>
      <c r="G9" s="15" t="s">
        <v>70</v>
      </c>
      <c r="H9" s="15" t="s">
        <v>1</v>
      </c>
      <c r="I9" s="19" t="s">
        <v>231</v>
      </c>
      <c r="J9" s="18" t="s">
        <v>50</v>
      </c>
      <c r="K9" s="18" t="s">
        <v>232</v>
      </c>
      <c r="L9" s="18" t="s">
        <v>233</v>
      </c>
      <c r="M9" s="18" t="s">
        <v>234</v>
      </c>
      <c r="N9" s="19" t="s">
        <v>235</v>
      </c>
      <c r="O9" s="19"/>
      <c r="P9" s="1" t="s">
        <v>245</v>
      </c>
      <c r="Q9" s="19"/>
      <c r="R9" s="19"/>
      <c r="S9" s="19"/>
      <c r="T9" s="19"/>
      <c r="U9" s="19"/>
      <c r="V9" s="19"/>
      <c r="W9" s="19"/>
      <c r="X9" s="19"/>
    </row>
    <row r="10" spans="1:24" ht="30" customHeight="1" x14ac:dyDescent="0.15">
      <c r="A10" s="3">
        <v>9</v>
      </c>
      <c r="B10" s="1">
        <v>110</v>
      </c>
      <c r="C10" s="15" t="s">
        <v>71</v>
      </c>
      <c r="D10" s="15" t="s">
        <v>11</v>
      </c>
      <c r="E10" s="15" t="s">
        <v>72</v>
      </c>
      <c r="F10" s="15" t="s">
        <v>73</v>
      </c>
      <c r="G10" s="15" t="s">
        <v>74</v>
      </c>
      <c r="H10" s="15" t="s">
        <v>2</v>
      </c>
      <c r="I10" s="19" t="s">
        <v>230</v>
      </c>
      <c r="J10" s="18" t="s">
        <v>50</v>
      </c>
      <c r="K10" s="18" t="s">
        <v>232</v>
      </c>
      <c r="L10" s="18" t="s">
        <v>233</v>
      </c>
      <c r="M10" s="18" t="s">
        <v>234</v>
      </c>
      <c r="N10" s="19" t="s">
        <v>243</v>
      </c>
      <c r="O10" s="19"/>
      <c r="P10" s="1" t="s">
        <v>245</v>
      </c>
      <c r="Q10" s="19"/>
      <c r="R10" s="19"/>
      <c r="S10" s="19"/>
      <c r="T10" s="19"/>
      <c r="U10" s="19"/>
      <c r="V10" s="19"/>
      <c r="W10" s="19"/>
      <c r="X10" s="19"/>
    </row>
    <row r="11" spans="1:24" ht="30" customHeight="1" x14ac:dyDescent="0.15">
      <c r="A11" s="3">
        <v>10</v>
      </c>
      <c r="B11" s="1">
        <v>114</v>
      </c>
      <c r="C11" s="15" t="s">
        <v>75</v>
      </c>
      <c r="D11" s="15" t="s">
        <v>11</v>
      </c>
      <c r="E11" s="15" t="s">
        <v>72</v>
      </c>
      <c r="F11" s="15" t="s">
        <v>76</v>
      </c>
      <c r="G11" s="15" t="s">
        <v>77</v>
      </c>
      <c r="H11" s="15" t="s">
        <v>2</v>
      </c>
      <c r="I11" s="19" t="s">
        <v>230</v>
      </c>
      <c r="J11" s="18" t="s">
        <v>50</v>
      </c>
      <c r="K11" s="18" t="s">
        <v>232</v>
      </c>
      <c r="L11" s="18" t="s">
        <v>233</v>
      </c>
      <c r="M11" s="18" t="s">
        <v>234</v>
      </c>
      <c r="N11" s="19" t="s">
        <v>243</v>
      </c>
      <c r="O11" s="19"/>
      <c r="P11" s="1" t="s">
        <v>245</v>
      </c>
      <c r="Q11" s="19"/>
      <c r="R11" s="19"/>
      <c r="S11" s="19"/>
      <c r="T11" s="19"/>
      <c r="U11" s="19"/>
      <c r="V11" s="19"/>
      <c r="W11" s="19"/>
      <c r="X11" s="19"/>
    </row>
    <row r="12" spans="1:24" ht="30" customHeight="1" x14ac:dyDescent="0.15">
      <c r="A12" s="3">
        <v>11</v>
      </c>
      <c r="B12" s="1">
        <v>116</v>
      </c>
      <c r="C12" s="15" t="s">
        <v>75</v>
      </c>
      <c r="D12" s="15" t="s">
        <v>11</v>
      </c>
      <c r="E12" s="15" t="s">
        <v>72</v>
      </c>
      <c r="F12" s="15" t="s">
        <v>76</v>
      </c>
      <c r="G12" s="15" t="s">
        <v>78</v>
      </c>
      <c r="H12" s="15" t="s">
        <v>2</v>
      </c>
      <c r="I12" s="19" t="s">
        <v>230</v>
      </c>
      <c r="J12" s="18" t="s">
        <v>50</v>
      </c>
      <c r="K12" s="18" t="s">
        <v>232</v>
      </c>
      <c r="L12" s="18" t="s">
        <v>233</v>
      </c>
      <c r="M12" s="18" t="s">
        <v>234</v>
      </c>
      <c r="N12" s="19" t="s">
        <v>243</v>
      </c>
      <c r="O12" s="19"/>
      <c r="P12" s="1" t="s">
        <v>245</v>
      </c>
      <c r="Q12" s="19"/>
      <c r="R12" s="19"/>
      <c r="S12" s="19"/>
      <c r="T12" s="19"/>
      <c r="U12" s="19"/>
      <c r="V12" s="19"/>
      <c r="W12" s="19"/>
      <c r="X12" s="19"/>
    </row>
    <row r="13" spans="1:24" ht="30" customHeight="1" x14ac:dyDescent="0.15">
      <c r="A13" s="3">
        <v>12</v>
      </c>
      <c r="B13" s="1">
        <v>118</v>
      </c>
      <c r="C13" s="15" t="s">
        <v>75</v>
      </c>
      <c r="D13" s="15" t="s">
        <v>11</v>
      </c>
      <c r="E13" s="15" t="s">
        <v>72</v>
      </c>
      <c r="F13" s="15" t="s">
        <v>76</v>
      </c>
      <c r="G13" s="15" t="s">
        <v>79</v>
      </c>
      <c r="H13" s="15" t="s">
        <v>2</v>
      </c>
      <c r="I13" s="19" t="s">
        <v>230</v>
      </c>
      <c r="J13" s="18" t="s">
        <v>50</v>
      </c>
      <c r="K13" s="18" t="s">
        <v>232</v>
      </c>
      <c r="L13" s="18" t="s">
        <v>233</v>
      </c>
      <c r="M13" s="18" t="s">
        <v>234</v>
      </c>
      <c r="N13" s="19" t="s">
        <v>243</v>
      </c>
      <c r="O13" s="19"/>
      <c r="P13" s="1" t="s">
        <v>245</v>
      </c>
      <c r="Q13" s="19"/>
      <c r="R13" s="19"/>
      <c r="S13" s="19"/>
      <c r="T13" s="19"/>
      <c r="U13" s="19"/>
      <c r="V13" s="19"/>
      <c r="W13" s="19"/>
      <c r="X13" s="19"/>
    </row>
    <row r="14" spans="1:24" s="32" customFormat="1" ht="30" customHeight="1" x14ac:dyDescent="0.15">
      <c r="A14" s="3">
        <v>13</v>
      </c>
      <c r="B14" s="3">
        <v>136</v>
      </c>
      <c r="C14" s="15" t="s">
        <v>80</v>
      </c>
      <c r="D14" s="15" t="s">
        <v>11</v>
      </c>
      <c r="E14" s="15" t="s">
        <v>81</v>
      </c>
      <c r="F14" s="15" t="s">
        <v>82</v>
      </c>
      <c r="G14" s="15" t="s">
        <v>83</v>
      </c>
      <c r="H14" s="15" t="s">
        <v>1</v>
      </c>
      <c r="I14" s="31" t="s">
        <v>229</v>
      </c>
      <c r="J14" s="18" t="s">
        <v>50</v>
      </c>
      <c r="K14" s="18" t="s">
        <v>232</v>
      </c>
      <c r="L14" s="18" t="s">
        <v>233</v>
      </c>
      <c r="M14" s="18" t="s">
        <v>234</v>
      </c>
      <c r="N14" s="31" t="s">
        <v>244</v>
      </c>
      <c r="O14" s="31"/>
      <c r="P14" s="3" t="s">
        <v>245</v>
      </c>
      <c r="Q14" s="31"/>
      <c r="R14" s="31"/>
      <c r="S14" s="31"/>
      <c r="T14" s="31"/>
      <c r="U14" s="31"/>
      <c r="V14" s="31"/>
      <c r="W14" s="31"/>
      <c r="X14" s="31"/>
    </row>
    <row r="15" spans="1:24" s="32" customFormat="1" ht="30" customHeight="1" x14ac:dyDescent="0.15">
      <c r="A15" s="3">
        <v>14</v>
      </c>
      <c r="B15" s="3">
        <v>139</v>
      </c>
      <c r="C15" s="15" t="s">
        <v>84</v>
      </c>
      <c r="D15" s="15" t="s">
        <v>11</v>
      </c>
      <c r="E15" s="15" t="s">
        <v>81</v>
      </c>
      <c r="F15" s="15" t="s">
        <v>85</v>
      </c>
      <c r="G15" s="15" t="s">
        <v>86</v>
      </c>
      <c r="H15" s="15" t="s">
        <v>1</v>
      </c>
      <c r="I15" s="31" t="s">
        <v>229</v>
      </c>
      <c r="J15" s="18" t="s">
        <v>50</v>
      </c>
      <c r="K15" s="18" t="s">
        <v>232</v>
      </c>
      <c r="L15" s="18" t="s">
        <v>233</v>
      </c>
      <c r="M15" s="18" t="s">
        <v>234</v>
      </c>
      <c r="N15" s="31" t="s">
        <v>244</v>
      </c>
      <c r="O15" s="31"/>
      <c r="P15" s="3" t="s">
        <v>245</v>
      </c>
      <c r="Q15" s="31"/>
      <c r="R15" s="31"/>
      <c r="S15" s="31"/>
      <c r="T15" s="31"/>
      <c r="U15" s="31"/>
      <c r="V15" s="31"/>
      <c r="W15" s="31"/>
      <c r="X15" s="31"/>
    </row>
    <row r="16" spans="1:24" ht="30" customHeight="1" x14ac:dyDescent="0.15">
      <c r="A16" s="3">
        <v>15</v>
      </c>
      <c r="B16" s="1">
        <v>142</v>
      </c>
      <c r="C16" s="15" t="s">
        <v>87</v>
      </c>
      <c r="D16" s="15" t="s">
        <v>11</v>
      </c>
      <c r="E16" s="15" t="s">
        <v>81</v>
      </c>
      <c r="F16" s="15" t="s">
        <v>88</v>
      </c>
      <c r="G16" s="15" t="s">
        <v>89</v>
      </c>
      <c r="H16" s="15" t="s">
        <v>1</v>
      </c>
      <c r="I16" s="19" t="s">
        <v>229</v>
      </c>
      <c r="J16" s="18" t="s">
        <v>50</v>
      </c>
      <c r="K16" s="18" t="s">
        <v>232</v>
      </c>
      <c r="L16" s="18" t="s">
        <v>233</v>
      </c>
      <c r="M16" s="18" t="s">
        <v>234</v>
      </c>
      <c r="N16" s="19" t="s">
        <v>236</v>
      </c>
      <c r="O16" s="19"/>
      <c r="P16" s="1" t="s">
        <v>245</v>
      </c>
      <c r="Q16" s="19"/>
      <c r="R16" s="19"/>
      <c r="S16" s="19"/>
      <c r="T16" s="19"/>
      <c r="U16" s="19"/>
      <c r="V16" s="19"/>
      <c r="W16" s="19"/>
      <c r="X16" s="19"/>
    </row>
    <row r="17" spans="1:24" ht="30" customHeight="1" x14ac:dyDescent="0.15">
      <c r="A17" s="3">
        <v>16</v>
      </c>
      <c r="B17" s="1">
        <v>143</v>
      </c>
      <c r="C17" s="15" t="s">
        <v>90</v>
      </c>
      <c r="D17" s="15" t="s">
        <v>11</v>
      </c>
      <c r="E17" s="15" t="s">
        <v>81</v>
      </c>
      <c r="F17" s="15" t="s">
        <v>91</v>
      </c>
      <c r="G17" s="15" t="s">
        <v>92</v>
      </c>
      <c r="H17" s="15" t="s">
        <v>1</v>
      </c>
      <c r="I17" s="19" t="s">
        <v>229</v>
      </c>
      <c r="J17" s="18" t="s">
        <v>50</v>
      </c>
      <c r="K17" s="18" t="s">
        <v>232</v>
      </c>
      <c r="L17" s="18" t="s">
        <v>233</v>
      </c>
      <c r="M17" s="18" t="s">
        <v>234</v>
      </c>
      <c r="N17" s="19" t="s">
        <v>236</v>
      </c>
      <c r="O17" s="19"/>
      <c r="P17" s="1" t="s">
        <v>245</v>
      </c>
      <c r="Q17" s="19"/>
      <c r="R17" s="19"/>
      <c r="S17" s="19"/>
      <c r="T17" s="19"/>
      <c r="U17" s="19"/>
      <c r="V17" s="19"/>
      <c r="W17" s="19"/>
      <c r="X17" s="19"/>
    </row>
    <row r="18" spans="1:24" ht="30" customHeight="1" x14ac:dyDescent="0.15">
      <c r="A18" s="3">
        <v>17</v>
      </c>
      <c r="B18" s="1">
        <v>144</v>
      </c>
      <c r="C18" s="15" t="s">
        <v>93</v>
      </c>
      <c r="D18" s="15" t="s">
        <v>11</v>
      </c>
      <c r="E18" s="15" t="s">
        <v>81</v>
      </c>
      <c r="F18" s="15" t="s">
        <v>91</v>
      </c>
      <c r="G18" s="15" t="s">
        <v>94</v>
      </c>
      <c r="H18" s="15" t="s">
        <v>1</v>
      </c>
      <c r="I18" s="19" t="s">
        <v>229</v>
      </c>
      <c r="J18" s="18" t="s">
        <v>50</v>
      </c>
      <c r="K18" s="18" t="s">
        <v>232</v>
      </c>
      <c r="L18" s="18" t="s">
        <v>233</v>
      </c>
      <c r="M18" s="18" t="s">
        <v>234</v>
      </c>
      <c r="N18" s="19" t="s">
        <v>236</v>
      </c>
      <c r="O18" s="19"/>
      <c r="P18" s="1" t="s">
        <v>245</v>
      </c>
      <c r="Q18" s="19"/>
      <c r="R18" s="19"/>
      <c r="S18" s="19"/>
      <c r="T18" s="19"/>
      <c r="U18" s="19"/>
      <c r="V18" s="19"/>
      <c r="W18" s="19"/>
      <c r="X18" s="19"/>
    </row>
    <row r="19" spans="1:24" ht="30" customHeight="1" x14ac:dyDescent="0.15">
      <c r="A19" s="3">
        <v>18</v>
      </c>
      <c r="B19" s="1">
        <v>145</v>
      </c>
      <c r="C19" s="15" t="s">
        <v>93</v>
      </c>
      <c r="D19" s="15" t="s">
        <v>11</v>
      </c>
      <c r="E19" s="15" t="s">
        <v>81</v>
      </c>
      <c r="F19" s="15" t="s">
        <v>91</v>
      </c>
      <c r="G19" s="15" t="s">
        <v>95</v>
      </c>
      <c r="H19" s="15" t="s">
        <v>1</v>
      </c>
      <c r="I19" s="19" t="s">
        <v>229</v>
      </c>
      <c r="J19" s="18" t="s">
        <v>50</v>
      </c>
      <c r="K19" s="18" t="s">
        <v>232</v>
      </c>
      <c r="L19" s="18" t="s">
        <v>233</v>
      </c>
      <c r="M19" s="18" t="s">
        <v>234</v>
      </c>
      <c r="N19" s="19" t="s">
        <v>236</v>
      </c>
      <c r="O19" s="19"/>
      <c r="P19" s="1" t="s">
        <v>245</v>
      </c>
      <c r="Q19" s="19"/>
      <c r="R19" s="19"/>
      <c r="S19" s="19"/>
      <c r="T19" s="19"/>
      <c r="U19" s="19"/>
      <c r="V19" s="19"/>
      <c r="W19" s="19"/>
      <c r="X19" s="19"/>
    </row>
    <row r="20" spans="1:24" ht="30" customHeight="1" x14ac:dyDescent="0.15">
      <c r="A20" s="3">
        <v>19</v>
      </c>
      <c r="B20" s="1">
        <v>146</v>
      </c>
      <c r="C20" s="15" t="s">
        <v>93</v>
      </c>
      <c r="D20" s="15" t="s">
        <v>11</v>
      </c>
      <c r="E20" s="15" t="s">
        <v>81</v>
      </c>
      <c r="F20" s="15" t="s">
        <v>91</v>
      </c>
      <c r="G20" s="15" t="s">
        <v>96</v>
      </c>
      <c r="H20" s="15" t="s">
        <v>1</v>
      </c>
      <c r="I20" s="19" t="s">
        <v>229</v>
      </c>
      <c r="J20" s="18" t="s">
        <v>50</v>
      </c>
      <c r="K20" s="18" t="s">
        <v>232</v>
      </c>
      <c r="L20" s="18" t="s">
        <v>233</v>
      </c>
      <c r="M20" s="18" t="s">
        <v>234</v>
      </c>
      <c r="N20" s="19" t="s">
        <v>236</v>
      </c>
      <c r="O20" s="19"/>
      <c r="P20" s="1" t="s">
        <v>245</v>
      </c>
      <c r="Q20" s="19"/>
      <c r="R20" s="19"/>
      <c r="S20" s="19"/>
      <c r="T20" s="19"/>
      <c r="U20" s="19"/>
      <c r="V20" s="19"/>
      <c r="W20" s="19"/>
      <c r="X20" s="19"/>
    </row>
    <row r="21" spans="1:24" s="32" customFormat="1" ht="30" customHeight="1" x14ac:dyDescent="0.15">
      <c r="A21" s="3">
        <v>20</v>
      </c>
      <c r="B21" s="3">
        <v>148</v>
      </c>
      <c r="C21" s="15" t="s">
        <v>97</v>
      </c>
      <c r="D21" s="15" t="s">
        <v>11</v>
      </c>
      <c r="E21" s="15" t="s">
        <v>98</v>
      </c>
      <c r="F21" s="15" t="s">
        <v>99</v>
      </c>
      <c r="G21" s="15" t="s">
        <v>100</v>
      </c>
      <c r="H21" s="15" t="s">
        <v>1</v>
      </c>
      <c r="I21" s="31" t="s">
        <v>229</v>
      </c>
      <c r="J21" s="18" t="s">
        <v>50</v>
      </c>
      <c r="K21" s="18" t="s">
        <v>232</v>
      </c>
      <c r="L21" s="18" t="s">
        <v>233</v>
      </c>
      <c r="M21" s="18" t="s">
        <v>234</v>
      </c>
      <c r="N21" s="31" t="s">
        <v>244</v>
      </c>
      <c r="O21" s="31"/>
      <c r="P21" s="3" t="s">
        <v>245</v>
      </c>
      <c r="Q21" s="31"/>
      <c r="R21" s="31"/>
      <c r="S21" s="31"/>
      <c r="T21" s="31"/>
      <c r="U21" s="31"/>
      <c r="V21" s="31"/>
      <c r="W21" s="31"/>
      <c r="X21" s="31"/>
    </row>
    <row r="22" spans="1:24" ht="30" customHeight="1" x14ac:dyDescent="0.15">
      <c r="A22" s="3">
        <v>21</v>
      </c>
      <c r="B22" s="1">
        <v>151</v>
      </c>
      <c r="C22" s="15" t="s">
        <v>101</v>
      </c>
      <c r="D22" s="15" t="s">
        <v>11</v>
      </c>
      <c r="E22" s="15" t="s">
        <v>98</v>
      </c>
      <c r="F22" s="15" t="s">
        <v>102</v>
      </c>
      <c r="G22" s="15" t="s">
        <v>103</v>
      </c>
      <c r="H22" s="15" t="s">
        <v>1</v>
      </c>
      <c r="I22" s="19" t="s">
        <v>231</v>
      </c>
      <c r="J22" s="18" t="s">
        <v>50</v>
      </c>
      <c r="K22" s="18" t="s">
        <v>232</v>
      </c>
      <c r="L22" s="18" t="s">
        <v>233</v>
      </c>
      <c r="M22" s="18" t="s">
        <v>234</v>
      </c>
      <c r="N22" s="19" t="s">
        <v>235</v>
      </c>
      <c r="O22" s="19"/>
      <c r="P22" s="1" t="s">
        <v>245</v>
      </c>
      <c r="Q22" s="19"/>
      <c r="R22" s="19"/>
      <c r="S22" s="19"/>
      <c r="T22" s="19"/>
      <c r="U22" s="19"/>
      <c r="V22" s="19"/>
      <c r="W22" s="19"/>
      <c r="X22" s="19"/>
    </row>
    <row r="23" spans="1:24" ht="30" customHeight="1" x14ac:dyDescent="0.15">
      <c r="A23" s="3">
        <v>22</v>
      </c>
      <c r="B23" s="1">
        <v>165</v>
      </c>
      <c r="C23" s="15" t="s">
        <v>104</v>
      </c>
      <c r="D23" s="15" t="s">
        <v>11</v>
      </c>
      <c r="E23" s="15" t="s">
        <v>98</v>
      </c>
      <c r="F23" s="15" t="s">
        <v>105</v>
      </c>
      <c r="G23" s="15" t="s">
        <v>106</v>
      </c>
      <c r="H23" s="15" t="s">
        <v>1</v>
      </c>
      <c r="I23" s="19" t="s">
        <v>231</v>
      </c>
      <c r="J23" s="18" t="s">
        <v>50</v>
      </c>
      <c r="K23" s="18" t="s">
        <v>232</v>
      </c>
      <c r="L23" s="18" t="s">
        <v>233</v>
      </c>
      <c r="M23" s="18" t="s">
        <v>234</v>
      </c>
      <c r="N23" s="19" t="s">
        <v>235</v>
      </c>
      <c r="O23" s="19"/>
      <c r="P23" s="1" t="s">
        <v>245</v>
      </c>
      <c r="Q23" s="19"/>
      <c r="R23" s="19"/>
      <c r="S23" s="19"/>
      <c r="T23" s="19"/>
      <c r="U23" s="19"/>
      <c r="V23" s="19"/>
      <c r="W23" s="19"/>
      <c r="X23" s="19"/>
    </row>
    <row r="24" spans="1:24" ht="30" customHeight="1" x14ac:dyDescent="0.15">
      <c r="A24" s="3">
        <v>23</v>
      </c>
      <c r="B24" s="1">
        <v>167</v>
      </c>
      <c r="C24" s="15" t="s">
        <v>104</v>
      </c>
      <c r="D24" s="15" t="s">
        <v>11</v>
      </c>
      <c r="E24" s="15" t="s">
        <v>98</v>
      </c>
      <c r="F24" s="15" t="s">
        <v>105</v>
      </c>
      <c r="G24" s="15" t="s">
        <v>226</v>
      </c>
      <c r="H24" s="15" t="s">
        <v>1</v>
      </c>
      <c r="I24" s="19" t="s">
        <v>231</v>
      </c>
      <c r="J24" s="18" t="s">
        <v>50</v>
      </c>
      <c r="K24" s="18" t="s">
        <v>232</v>
      </c>
      <c r="L24" s="18" t="s">
        <v>233</v>
      </c>
      <c r="M24" s="18" t="s">
        <v>234</v>
      </c>
      <c r="N24" s="19" t="s">
        <v>235</v>
      </c>
      <c r="O24" s="19"/>
      <c r="P24" s="1" t="s">
        <v>245</v>
      </c>
      <c r="Q24" s="19"/>
      <c r="R24" s="19"/>
      <c r="S24" s="19"/>
      <c r="T24" s="19"/>
      <c r="U24" s="19"/>
      <c r="V24" s="19"/>
      <c r="W24" s="19"/>
      <c r="X24" s="19"/>
    </row>
    <row r="25" spans="1:24" ht="30" customHeight="1" x14ac:dyDescent="0.15">
      <c r="A25" s="3">
        <v>24</v>
      </c>
      <c r="B25" s="1">
        <v>171</v>
      </c>
      <c r="C25" s="15" t="s">
        <v>107</v>
      </c>
      <c r="D25" s="15" t="s">
        <v>11</v>
      </c>
      <c r="E25" s="15" t="s">
        <v>98</v>
      </c>
      <c r="F25" s="15" t="s">
        <v>108</v>
      </c>
      <c r="G25" s="15" t="s">
        <v>109</v>
      </c>
      <c r="H25" s="15" t="s">
        <v>1</v>
      </c>
      <c r="I25" s="19" t="s">
        <v>229</v>
      </c>
      <c r="J25" s="18" t="s">
        <v>50</v>
      </c>
      <c r="K25" s="18" t="s">
        <v>232</v>
      </c>
      <c r="L25" s="18" t="s">
        <v>233</v>
      </c>
      <c r="M25" s="18" t="s">
        <v>234</v>
      </c>
      <c r="N25" s="19" t="s">
        <v>236</v>
      </c>
      <c r="O25" s="19"/>
      <c r="P25" s="1" t="s">
        <v>245</v>
      </c>
      <c r="Q25" s="19"/>
      <c r="R25" s="19"/>
      <c r="S25" s="19"/>
      <c r="T25" s="19"/>
      <c r="U25" s="19"/>
      <c r="V25" s="19"/>
      <c r="W25" s="19"/>
      <c r="X25" s="19"/>
    </row>
    <row r="26" spans="1:24" ht="30" customHeight="1" x14ac:dyDescent="0.15">
      <c r="A26" s="3">
        <v>25</v>
      </c>
      <c r="B26" s="1">
        <v>172</v>
      </c>
      <c r="C26" s="15" t="s">
        <v>107</v>
      </c>
      <c r="D26" s="15" t="s">
        <v>11</v>
      </c>
      <c r="E26" s="15" t="s">
        <v>98</v>
      </c>
      <c r="F26" s="15" t="s">
        <v>110</v>
      </c>
      <c r="G26" s="15" t="s">
        <v>111</v>
      </c>
      <c r="H26" s="15" t="s">
        <v>1</v>
      </c>
      <c r="I26" s="19" t="s">
        <v>229</v>
      </c>
      <c r="J26" s="18" t="s">
        <v>50</v>
      </c>
      <c r="K26" s="18" t="s">
        <v>232</v>
      </c>
      <c r="L26" s="18" t="s">
        <v>233</v>
      </c>
      <c r="M26" s="18" t="s">
        <v>234</v>
      </c>
      <c r="N26" s="19" t="s">
        <v>236</v>
      </c>
      <c r="O26" s="19"/>
      <c r="P26" s="1" t="s">
        <v>245</v>
      </c>
      <c r="Q26" s="19"/>
      <c r="R26" s="19"/>
      <c r="S26" s="19"/>
      <c r="T26" s="19"/>
      <c r="U26" s="19"/>
      <c r="V26" s="19"/>
      <c r="W26" s="19"/>
      <c r="X26" s="19"/>
    </row>
    <row r="27" spans="1:24" ht="30" customHeight="1" x14ac:dyDescent="0.15">
      <c r="A27" s="3">
        <v>26</v>
      </c>
      <c r="B27" s="1">
        <v>173</v>
      </c>
      <c r="C27" s="15" t="s">
        <v>107</v>
      </c>
      <c r="D27" s="15" t="s">
        <v>11</v>
      </c>
      <c r="E27" s="15" t="s">
        <v>98</v>
      </c>
      <c r="F27" s="15" t="s">
        <v>108</v>
      </c>
      <c r="G27" s="15" t="s">
        <v>112</v>
      </c>
      <c r="H27" s="15" t="s">
        <v>1</v>
      </c>
      <c r="I27" s="19" t="s">
        <v>229</v>
      </c>
      <c r="J27" s="18" t="s">
        <v>50</v>
      </c>
      <c r="K27" s="18" t="s">
        <v>232</v>
      </c>
      <c r="L27" s="18" t="s">
        <v>233</v>
      </c>
      <c r="M27" s="18" t="s">
        <v>234</v>
      </c>
      <c r="N27" s="19" t="s">
        <v>236</v>
      </c>
      <c r="O27" s="19"/>
      <c r="P27" s="1" t="s">
        <v>245</v>
      </c>
      <c r="Q27" s="19"/>
      <c r="R27" s="19"/>
      <c r="S27" s="19"/>
      <c r="T27" s="19"/>
      <c r="U27" s="19"/>
      <c r="V27" s="19"/>
      <c r="W27" s="19"/>
      <c r="X27" s="19"/>
    </row>
    <row r="28" spans="1:24" ht="30" customHeight="1" x14ac:dyDescent="0.15">
      <c r="A28" s="3">
        <v>27</v>
      </c>
      <c r="B28" s="1">
        <v>178</v>
      </c>
      <c r="C28" s="15" t="s">
        <v>113</v>
      </c>
      <c r="D28" s="15" t="s">
        <v>11</v>
      </c>
      <c r="E28" s="15" t="s">
        <v>98</v>
      </c>
      <c r="F28" s="15" t="s">
        <v>114</v>
      </c>
      <c r="G28" s="15" t="s">
        <v>115</v>
      </c>
      <c r="H28" s="15" t="s">
        <v>1</v>
      </c>
      <c r="I28" s="19" t="s">
        <v>230</v>
      </c>
      <c r="J28" s="18" t="s">
        <v>50</v>
      </c>
      <c r="K28" s="18" t="s">
        <v>232</v>
      </c>
      <c r="L28" s="18" t="s">
        <v>233</v>
      </c>
      <c r="M28" s="18" t="s">
        <v>234</v>
      </c>
      <c r="N28" s="19" t="s">
        <v>237</v>
      </c>
      <c r="O28" s="19"/>
      <c r="P28" s="1" t="s">
        <v>245</v>
      </c>
      <c r="Q28" s="19"/>
      <c r="R28" s="19"/>
      <c r="S28" s="19"/>
      <c r="T28" s="19"/>
      <c r="U28" s="19"/>
      <c r="V28" s="19"/>
      <c r="W28" s="19"/>
      <c r="X28" s="19"/>
    </row>
    <row r="29" spans="1:24" ht="30" customHeight="1" x14ac:dyDescent="0.15">
      <c r="A29" s="3">
        <v>28</v>
      </c>
      <c r="B29" s="1">
        <v>179</v>
      </c>
      <c r="C29" s="15" t="s">
        <v>113</v>
      </c>
      <c r="D29" s="15" t="s">
        <v>11</v>
      </c>
      <c r="E29" s="15" t="s">
        <v>98</v>
      </c>
      <c r="F29" s="15" t="s">
        <v>114</v>
      </c>
      <c r="G29" s="15" t="s">
        <v>116</v>
      </c>
      <c r="H29" s="15" t="s">
        <v>1</v>
      </c>
      <c r="I29" s="19" t="s">
        <v>230</v>
      </c>
      <c r="J29" s="18" t="s">
        <v>50</v>
      </c>
      <c r="K29" s="18" t="s">
        <v>232</v>
      </c>
      <c r="L29" s="18" t="s">
        <v>233</v>
      </c>
      <c r="M29" s="18" t="s">
        <v>234</v>
      </c>
      <c r="N29" s="19" t="s">
        <v>237</v>
      </c>
      <c r="O29" s="19"/>
      <c r="P29" s="1" t="s">
        <v>245</v>
      </c>
      <c r="Q29" s="19"/>
      <c r="R29" s="19"/>
      <c r="S29" s="19"/>
      <c r="T29" s="19"/>
      <c r="U29" s="19"/>
      <c r="V29" s="19"/>
      <c r="W29" s="19"/>
      <c r="X29" s="19"/>
    </row>
    <row r="30" spans="1:24" ht="30" customHeight="1" x14ac:dyDescent="0.15">
      <c r="A30" s="3">
        <v>29</v>
      </c>
      <c r="B30" s="1">
        <v>180</v>
      </c>
      <c r="C30" s="15" t="s">
        <v>113</v>
      </c>
      <c r="D30" s="15" t="s">
        <v>11</v>
      </c>
      <c r="E30" s="15" t="s">
        <v>98</v>
      </c>
      <c r="F30" s="15" t="s">
        <v>114</v>
      </c>
      <c r="G30" s="15" t="s">
        <v>117</v>
      </c>
      <c r="H30" s="15" t="s">
        <v>1</v>
      </c>
      <c r="I30" s="19" t="s">
        <v>230</v>
      </c>
      <c r="J30" s="18" t="s">
        <v>50</v>
      </c>
      <c r="K30" s="18" t="s">
        <v>232</v>
      </c>
      <c r="L30" s="18" t="s">
        <v>233</v>
      </c>
      <c r="M30" s="18" t="s">
        <v>234</v>
      </c>
      <c r="N30" s="19" t="s">
        <v>237</v>
      </c>
      <c r="O30" s="19"/>
      <c r="P30" s="1" t="s">
        <v>245</v>
      </c>
      <c r="Q30" s="19"/>
      <c r="R30" s="19"/>
      <c r="S30" s="19"/>
      <c r="T30" s="19"/>
      <c r="U30" s="19"/>
      <c r="V30" s="19"/>
      <c r="W30" s="19"/>
      <c r="X30" s="19"/>
    </row>
    <row r="31" spans="1:24" ht="30" customHeight="1" x14ac:dyDescent="0.15">
      <c r="A31" s="3">
        <v>30</v>
      </c>
      <c r="B31" s="1">
        <v>181</v>
      </c>
      <c r="C31" s="15" t="s">
        <v>113</v>
      </c>
      <c r="D31" s="15" t="s">
        <v>11</v>
      </c>
      <c r="E31" s="15" t="s">
        <v>98</v>
      </c>
      <c r="F31" s="15" t="s">
        <v>114</v>
      </c>
      <c r="G31" s="15" t="s">
        <v>118</v>
      </c>
      <c r="H31" s="15" t="s">
        <v>1</v>
      </c>
      <c r="I31" s="19" t="s">
        <v>230</v>
      </c>
      <c r="J31" s="18" t="s">
        <v>50</v>
      </c>
      <c r="K31" s="18" t="s">
        <v>232</v>
      </c>
      <c r="L31" s="18" t="s">
        <v>233</v>
      </c>
      <c r="M31" s="18" t="s">
        <v>234</v>
      </c>
      <c r="N31" s="19" t="s">
        <v>237</v>
      </c>
      <c r="O31" s="19"/>
      <c r="P31" s="1" t="s">
        <v>245</v>
      </c>
      <c r="Q31" s="19"/>
      <c r="R31" s="19"/>
      <c r="S31" s="19"/>
      <c r="T31" s="19"/>
      <c r="U31" s="19"/>
      <c r="V31" s="19"/>
      <c r="W31" s="19"/>
      <c r="X31" s="19"/>
    </row>
    <row r="32" spans="1:24" ht="30" customHeight="1" x14ac:dyDescent="0.15">
      <c r="A32" s="3">
        <v>31</v>
      </c>
      <c r="B32" s="1">
        <v>182</v>
      </c>
      <c r="C32" s="15" t="s">
        <v>113</v>
      </c>
      <c r="D32" s="15" t="s">
        <v>11</v>
      </c>
      <c r="E32" s="15" t="s">
        <v>98</v>
      </c>
      <c r="F32" s="15" t="s">
        <v>114</v>
      </c>
      <c r="G32" s="15" t="s">
        <v>119</v>
      </c>
      <c r="H32" s="15" t="s">
        <v>1</v>
      </c>
      <c r="I32" s="19" t="s">
        <v>230</v>
      </c>
      <c r="J32" s="18" t="s">
        <v>50</v>
      </c>
      <c r="K32" s="18" t="s">
        <v>232</v>
      </c>
      <c r="L32" s="18" t="s">
        <v>233</v>
      </c>
      <c r="M32" s="18" t="s">
        <v>234</v>
      </c>
      <c r="N32" s="19" t="s">
        <v>237</v>
      </c>
      <c r="O32" s="19"/>
      <c r="P32" s="1" t="s">
        <v>245</v>
      </c>
      <c r="Q32" s="19"/>
      <c r="R32" s="19"/>
      <c r="S32" s="19"/>
      <c r="T32" s="19"/>
      <c r="U32" s="19"/>
      <c r="V32" s="19"/>
      <c r="W32" s="19"/>
      <c r="X32" s="19"/>
    </row>
    <row r="33" spans="1:24" ht="30" customHeight="1" x14ac:dyDescent="0.15">
      <c r="A33" s="3">
        <v>32</v>
      </c>
      <c r="B33" s="1">
        <v>183</v>
      </c>
      <c r="C33" s="15" t="s">
        <v>113</v>
      </c>
      <c r="D33" s="15" t="s">
        <v>11</v>
      </c>
      <c r="E33" s="15" t="s">
        <v>98</v>
      </c>
      <c r="F33" s="15" t="s">
        <v>114</v>
      </c>
      <c r="G33" s="15" t="s">
        <v>120</v>
      </c>
      <c r="H33" s="15" t="s">
        <v>1</v>
      </c>
      <c r="I33" s="19" t="s">
        <v>230</v>
      </c>
      <c r="J33" s="18" t="s">
        <v>50</v>
      </c>
      <c r="K33" s="18" t="s">
        <v>232</v>
      </c>
      <c r="L33" s="18" t="s">
        <v>233</v>
      </c>
      <c r="M33" s="18" t="s">
        <v>234</v>
      </c>
      <c r="N33" s="19" t="s">
        <v>237</v>
      </c>
      <c r="O33" s="19"/>
      <c r="P33" s="1" t="s">
        <v>245</v>
      </c>
      <c r="Q33" s="19"/>
      <c r="R33" s="19"/>
      <c r="S33" s="19"/>
      <c r="T33" s="19"/>
      <c r="U33" s="19"/>
      <c r="V33" s="19"/>
      <c r="W33" s="19"/>
      <c r="X33" s="19"/>
    </row>
    <row r="34" spans="1:24" ht="30" customHeight="1" x14ac:dyDescent="0.15">
      <c r="A34" s="3">
        <v>33</v>
      </c>
      <c r="B34" s="1">
        <v>184</v>
      </c>
      <c r="C34" s="15" t="s">
        <v>113</v>
      </c>
      <c r="D34" s="15" t="s">
        <v>11</v>
      </c>
      <c r="E34" s="15" t="s">
        <v>98</v>
      </c>
      <c r="F34" s="15" t="s">
        <v>114</v>
      </c>
      <c r="G34" s="15" t="s">
        <v>121</v>
      </c>
      <c r="H34" s="15" t="s">
        <v>1</v>
      </c>
      <c r="I34" s="19" t="s">
        <v>230</v>
      </c>
      <c r="J34" s="18" t="s">
        <v>50</v>
      </c>
      <c r="K34" s="18" t="s">
        <v>232</v>
      </c>
      <c r="L34" s="18" t="s">
        <v>233</v>
      </c>
      <c r="M34" s="18" t="s">
        <v>234</v>
      </c>
      <c r="N34" s="19" t="s">
        <v>237</v>
      </c>
      <c r="O34" s="19"/>
      <c r="P34" s="1" t="s">
        <v>245</v>
      </c>
      <c r="Q34" s="19"/>
      <c r="R34" s="19"/>
      <c r="S34" s="19"/>
      <c r="T34" s="19"/>
      <c r="U34" s="19"/>
      <c r="V34" s="19"/>
      <c r="W34" s="19"/>
      <c r="X34" s="19"/>
    </row>
    <row r="35" spans="1:24" ht="30" customHeight="1" x14ac:dyDescent="0.15">
      <c r="A35" s="3">
        <v>34</v>
      </c>
      <c r="B35" s="1">
        <v>185</v>
      </c>
      <c r="C35" s="15" t="s">
        <v>113</v>
      </c>
      <c r="D35" s="15" t="s">
        <v>11</v>
      </c>
      <c r="E35" s="15" t="s">
        <v>98</v>
      </c>
      <c r="F35" s="15" t="s">
        <v>114</v>
      </c>
      <c r="G35" s="15" t="s">
        <v>122</v>
      </c>
      <c r="H35" s="15" t="s">
        <v>1</v>
      </c>
      <c r="I35" s="19" t="s">
        <v>230</v>
      </c>
      <c r="J35" s="18" t="s">
        <v>50</v>
      </c>
      <c r="K35" s="18" t="s">
        <v>232</v>
      </c>
      <c r="L35" s="18" t="s">
        <v>233</v>
      </c>
      <c r="M35" s="18" t="s">
        <v>234</v>
      </c>
      <c r="N35" s="19" t="s">
        <v>237</v>
      </c>
      <c r="O35" s="19"/>
      <c r="P35" s="1" t="s">
        <v>245</v>
      </c>
      <c r="Q35" s="19"/>
      <c r="R35" s="19"/>
      <c r="S35" s="19"/>
      <c r="T35" s="19"/>
      <c r="U35" s="19"/>
      <c r="V35" s="19"/>
      <c r="W35" s="19"/>
      <c r="X35" s="19"/>
    </row>
    <row r="36" spans="1:24" ht="30" customHeight="1" x14ac:dyDescent="0.15">
      <c r="A36" s="3">
        <v>35</v>
      </c>
      <c r="B36" s="1">
        <v>186</v>
      </c>
      <c r="C36" s="15" t="s">
        <v>113</v>
      </c>
      <c r="D36" s="15" t="s">
        <v>11</v>
      </c>
      <c r="E36" s="15" t="s">
        <v>98</v>
      </c>
      <c r="F36" s="15" t="s">
        <v>114</v>
      </c>
      <c r="G36" s="15" t="s">
        <v>123</v>
      </c>
      <c r="H36" s="15" t="s">
        <v>1</v>
      </c>
      <c r="I36" s="19" t="s">
        <v>230</v>
      </c>
      <c r="J36" s="18" t="s">
        <v>50</v>
      </c>
      <c r="K36" s="18" t="s">
        <v>232</v>
      </c>
      <c r="L36" s="18" t="s">
        <v>233</v>
      </c>
      <c r="M36" s="18" t="s">
        <v>234</v>
      </c>
      <c r="N36" s="19" t="s">
        <v>237</v>
      </c>
      <c r="O36" s="19"/>
      <c r="P36" s="1" t="s">
        <v>245</v>
      </c>
      <c r="Q36" s="19"/>
      <c r="R36" s="19"/>
      <c r="S36" s="19"/>
      <c r="T36" s="19"/>
      <c r="U36" s="19"/>
      <c r="V36" s="19"/>
      <c r="W36" s="19"/>
      <c r="X36" s="19"/>
    </row>
    <row r="37" spans="1:24" ht="30" customHeight="1" x14ac:dyDescent="0.15">
      <c r="A37" s="3">
        <v>36</v>
      </c>
      <c r="B37" s="1">
        <v>187</v>
      </c>
      <c r="C37" s="15" t="s">
        <v>113</v>
      </c>
      <c r="D37" s="15" t="s">
        <v>11</v>
      </c>
      <c r="E37" s="15" t="s">
        <v>98</v>
      </c>
      <c r="F37" s="15" t="s">
        <v>114</v>
      </c>
      <c r="G37" s="15" t="s">
        <v>124</v>
      </c>
      <c r="H37" s="15" t="s">
        <v>1</v>
      </c>
      <c r="I37" s="19" t="s">
        <v>230</v>
      </c>
      <c r="J37" s="18" t="s">
        <v>50</v>
      </c>
      <c r="K37" s="18" t="s">
        <v>232</v>
      </c>
      <c r="L37" s="18" t="s">
        <v>233</v>
      </c>
      <c r="M37" s="18" t="s">
        <v>234</v>
      </c>
      <c r="N37" s="19" t="s">
        <v>237</v>
      </c>
      <c r="O37" s="19"/>
      <c r="P37" s="1" t="s">
        <v>245</v>
      </c>
      <c r="Q37" s="19"/>
      <c r="R37" s="19"/>
      <c r="S37" s="19"/>
      <c r="T37" s="19"/>
      <c r="U37" s="19"/>
      <c r="V37" s="19"/>
      <c r="W37" s="19"/>
      <c r="X37" s="19"/>
    </row>
    <row r="38" spans="1:24" ht="30" customHeight="1" x14ac:dyDescent="0.15">
      <c r="A38" s="3">
        <v>37</v>
      </c>
      <c r="B38" s="1">
        <v>204</v>
      </c>
      <c r="C38" s="15" t="s">
        <v>125</v>
      </c>
      <c r="D38" s="15" t="s">
        <v>11</v>
      </c>
      <c r="E38" s="15" t="s">
        <v>126</v>
      </c>
      <c r="F38" s="15" t="s">
        <v>127</v>
      </c>
      <c r="G38" s="15" t="s">
        <v>128</v>
      </c>
      <c r="H38" s="15" t="s">
        <v>1</v>
      </c>
      <c r="I38" s="19" t="s">
        <v>231</v>
      </c>
      <c r="J38" s="18" t="s">
        <v>50</v>
      </c>
      <c r="K38" s="18" t="s">
        <v>232</v>
      </c>
      <c r="L38" s="18" t="s">
        <v>233</v>
      </c>
      <c r="M38" s="18" t="s">
        <v>234</v>
      </c>
      <c r="N38" s="19" t="s">
        <v>236</v>
      </c>
      <c r="O38" s="19"/>
      <c r="P38" s="1" t="s">
        <v>245</v>
      </c>
      <c r="Q38" s="19"/>
      <c r="R38" s="19"/>
      <c r="S38" s="19"/>
      <c r="T38" s="19"/>
      <c r="U38" s="19"/>
      <c r="V38" s="19"/>
      <c r="W38" s="19"/>
      <c r="X38" s="19"/>
    </row>
    <row r="39" spans="1:24" ht="30" customHeight="1" x14ac:dyDescent="0.15">
      <c r="A39" s="3">
        <v>38</v>
      </c>
      <c r="B39" s="1">
        <v>214</v>
      </c>
      <c r="C39" s="15" t="s">
        <v>129</v>
      </c>
      <c r="D39" s="15" t="s">
        <v>11</v>
      </c>
      <c r="E39" s="15" t="s">
        <v>130</v>
      </c>
      <c r="F39" s="15" t="s">
        <v>131</v>
      </c>
      <c r="G39" s="15" t="s">
        <v>227</v>
      </c>
      <c r="H39" s="15" t="s">
        <v>1</v>
      </c>
      <c r="I39" s="19" t="s">
        <v>231</v>
      </c>
      <c r="J39" s="18" t="s">
        <v>50</v>
      </c>
      <c r="K39" s="18" t="s">
        <v>232</v>
      </c>
      <c r="L39" s="18" t="s">
        <v>233</v>
      </c>
      <c r="M39" s="18" t="s">
        <v>234</v>
      </c>
      <c r="N39" s="19" t="s">
        <v>238</v>
      </c>
      <c r="O39" s="19"/>
      <c r="P39" s="1" t="s">
        <v>245</v>
      </c>
      <c r="Q39" s="19"/>
      <c r="R39" s="19"/>
      <c r="S39" s="19"/>
      <c r="T39" s="19"/>
      <c r="U39" s="19"/>
      <c r="V39" s="19"/>
      <c r="W39" s="19"/>
      <c r="X39" s="19"/>
    </row>
    <row r="40" spans="1:24" ht="30" customHeight="1" x14ac:dyDescent="0.15">
      <c r="A40" s="3">
        <v>39</v>
      </c>
      <c r="B40" s="1">
        <v>218</v>
      </c>
      <c r="C40" s="15" t="s">
        <v>132</v>
      </c>
      <c r="D40" s="15" t="s">
        <v>11</v>
      </c>
      <c r="E40" s="15" t="s">
        <v>130</v>
      </c>
      <c r="F40" s="15" t="s">
        <v>133</v>
      </c>
      <c r="G40" s="15" t="s">
        <v>134</v>
      </c>
      <c r="H40" s="15" t="s">
        <v>1</v>
      </c>
      <c r="I40" s="19" t="s">
        <v>230</v>
      </c>
      <c r="J40" s="18" t="s">
        <v>50</v>
      </c>
      <c r="K40" s="18" t="s">
        <v>232</v>
      </c>
      <c r="L40" s="18" t="s">
        <v>233</v>
      </c>
      <c r="M40" s="18" t="s">
        <v>234</v>
      </c>
      <c r="N40" s="19" t="s">
        <v>235</v>
      </c>
      <c r="O40" s="19"/>
      <c r="P40" s="1" t="s">
        <v>245</v>
      </c>
      <c r="Q40" s="19"/>
      <c r="R40" s="19"/>
      <c r="S40" s="19"/>
      <c r="T40" s="19"/>
      <c r="U40" s="19"/>
      <c r="V40" s="19"/>
      <c r="W40" s="19"/>
      <c r="X40" s="19"/>
    </row>
    <row r="41" spans="1:24" ht="30" customHeight="1" x14ac:dyDescent="0.15">
      <c r="A41" s="3">
        <v>40</v>
      </c>
      <c r="B41" s="1">
        <v>227</v>
      </c>
      <c r="C41" s="15" t="s">
        <v>135</v>
      </c>
      <c r="D41" s="15" t="s">
        <v>11</v>
      </c>
      <c r="E41" s="15" t="s">
        <v>12</v>
      </c>
      <c r="F41" s="15"/>
      <c r="G41" s="15" t="s">
        <v>136</v>
      </c>
      <c r="H41" s="15" t="s">
        <v>1</v>
      </c>
      <c r="I41" s="19" t="s">
        <v>229</v>
      </c>
      <c r="J41" s="18" t="s">
        <v>50</v>
      </c>
      <c r="K41" s="18" t="s">
        <v>232</v>
      </c>
      <c r="L41" s="18" t="s">
        <v>233</v>
      </c>
      <c r="M41" s="18" t="s">
        <v>234</v>
      </c>
      <c r="N41" s="19" t="s">
        <v>239</v>
      </c>
      <c r="O41" s="19"/>
      <c r="P41" s="1" t="s">
        <v>245</v>
      </c>
      <c r="Q41" s="19"/>
      <c r="R41" s="19"/>
      <c r="S41" s="19"/>
      <c r="T41" s="19"/>
      <c r="U41" s="19"/>
      <c r="V41" s="19"/>
      <c r="W41" s="19"/>
      <c r="X41" s="19"/>
    </row>
    <row r="42" spans="1:24" ht="30" customHeight="1" x14ac:dyDescent="0.15">
      <c r="A42" s="3">
        <v>41</v>
      </c>
      <c r="B42" s="1">
        <v>228</v>
      </c>
      <c r="C42" s="15" t="s">
        <v>135</v>
      </c>
      <c r="D42" s="15" t="s">
        <v>11</v>
      </c>
      <c r="E42" s="15" t="s">
        <v>12</v>
      </c>
      <c r="F42" s="15"/>
      <c r="G42" s="15" t="s">
        <v>137</v>
      </c>
      <c r="H42" s="15" t="s">
        <v>1</v>
      </c>
      <c r="I42" s="19" t="s">
        <v>229</v>
      </c>
      <c r="J42" s="18" t="s">
        <v>50</v>
      </c>
      <c r="K42" s="18" t="s">
        <v>232</v>
      </c>
      <c r="L42" s="18" t="s">
        <v>233</v>
      </c>
      <c r="M42" s="18" t="s">
        <v>234</v>
      </c>
      <c r="N42" s="19" t="s">
        <v>239</v>
      </c>
      <c r="O42" s="19"/>
      <c r="P42" s="1" t="s">
        <v>245</v>
      </c>
      <c r="Q42" s="19"/>
      <c r="R42" s="19"/>
      <c r="S42" s="19"/>
      <c r="T42" s="19"/>
      <c r="U42" s="19"/>
      <c r="V42" s="19"/>
      <c r="W42" s="19"/>
      <c r="X42" s="19"/>
    </row>
    <row r="43" spans="1:24" ht="30" customHeight="1" x14ac:dyDescent="0.15">
      <c r="A43" s="3">
        <v>42</v>
      </c>
      <c r="B43" s="1">
        <v>229</v>
      </c>
      <c r="C43" s="15" t="s">
        <v>135</v>
      </c>
      <c r="D43" s="15" t="s">
        <v>11</v>
      </c>
      <c r="E43" s="15" t="s">
        <v>12</v>
      </c>
      <c r="F43" s="15"/>
      <c r="G43" s="15" t="s">
        <v>138</v>
      </c>
      <c r="H43" s="15" t="s">
        <v>1</v>
      </c>
      <c r="I43" s="19" t="s">
        <v>229</v>
      </c>
      <c r="J43" s="18" t="s">
        <v>50</v>
      </c>
      <c r="K43" s="18" t="s">
        <v>232</v>
      </c>
      <c r="L43" s="18" t="s">
        <v>233</v>
      </c>
      <c r="M43" s="18" t="s">
        <v>234</v>
      </c>
      <c r="N43" s="19" t="s">
        <v>239</v>
      </c>
      <c r="O43" s="19"/>
      <c r="P43" s="1" t="s">
        <v>245</v>
      </c>
      <c r="Q43" s="19"/>
      <c r="R43" s="19"/>
      <c r="S43" s="19"/>
      <c r="T43" s="19"/>
      <c r="U43" s="19"/>
      <c r="V43" s="19"/>
      <c r="W43" s="19"/>
      <c r="X43" s="19"/>
    </row>
    <row r="44" spans="1:24" ht="30" customHeight="1" x14ac:dyDescent="0.15">
      <c r="A44" s="3">
        <v>43</v>
      </c>
      <c r="B44" s="1">
        <v>230</v>
      </c>
      <c r="C44" s="15" t="s">
        <v>135</v>
      </c>
      <c r="D44" s="15" t="s">
        <v>11</v>
      </c>
      <c r="E44" s="15" t="s">
        <v>12</v>
      </c>
      <c r="F44" s="15"/>
      <c r="G44" s="15" t="s">
        <v>139</v>
      </c>
      <c r="H44" s="15" t="s">
        <v>1</v>
      </c>
      <c r="I44" s="19" t="s">
        <v>229</v>
      </c>
      <c r="J44" s="18" t="s">
        <v>50</v>
      </c>
      <c r="K44" s="18" t="s">
        <v>232</v>
      </c>
      <c r="L44" s="18" t="s">
        <v>233</v>
      </c>
      <c r="M44" s="18" t="s">
        <v>234</v>
      </c>
      <c r="N44" s="19" t="s">
        <v>239</v>
      </c>
      <c r="O44" s="19"/>
      <c r="P44" s="1" t="s">
        <v>245</v>
      </c>
      <c r="Q44" s="19"/>
      <c r="R44" s="19"/>
      <c r="S44" s="19"/>
      <c r="T44" s="19"/>
      <c r="U44" s="19"/>
      <c r="V44" s="19"/>
      <c r="W44" s="19"/>
      <c r="X44" s="19"/>
    </row>
    <row r="45" spans="1:24" ht="30" customHeight="1" x14ac:dyDescent="0.15">
      <c r="A45" s="3">
        <v>44</v>
      </c>
      <c r="B45" s="1">
        <v>234</v>
      </c>
      <c r="C45" s="15" t="s">
        <v>140</v>
      </c>
      <c r="D45" s="15" t="s">
        <v>11</v>
      </c>
      <c r="E45" s="15" t="s">
        <v>141</v>
      </c>
      <c r="F45" s="15" t="s">
        <v>142</v>
      </c>
      <c r="G45" s="15" t="s">
        <v>143</v>
      </c>
      <c r="H45" s="15" t="s">
        <v>1</v>
      </c>
      <c r="I45" s="19" t="s">
        <v>230</v>
      </c>
      <c r="J45" s="18" t="s">
        <v>50</v>
      </c>
      <c r="K45" s="18" t="s">
        <v>232</v>
      </c>
      <c r="L45" s="18" t="s">
        <v>233</v>
      </c>
      <c r="M45" s="18" t="s">
        <v>234</v>
      </c>
      <c r="N45" s="19" t="s">
        <v>240</v>
      </c>
      <c r="O45" s="19"/>
      <c r="P45" s="1" t="s">
        <v>245</v>
      </c>
      <c r="Q45" s="19"/>
      <c r="R45" s="19"/>
      <c r="S45" s="19"/>
      <c r="T45" s="19"/>
      <c r="U45" s="19"/>
      <c r="V45" s="19"/>
      <c r="W45" s="19"/>
      <c r="X45" s="19"/>
    </row>
    <row r="46" spans="1:24" ht="30" customHeight="1" x14ac:dyDescent="0.15">
      <c r="A46" s="3">
        <v>45</v>
      </c>
      <c r="B46" s="1">
        <v>235</v>
      </c>
      <c r="C46" s="15" t="s">
        <v>140</v>
      </c>
      <c r="D46" s="15" t="s">
        <v>11</v>
      </c>
      <c r="E46" s="15" t="s">
        <v>141</v>
      </c>
      <c r="F46" s="15" t="s">
        <v>142</v>
      </c>
      <c r="G46" s="15" t="s">
        <v>144</v>
      </c>
      <c r="H46" s="15" t="s">
        <v>1</v>
      </c>
      <c r="I46" s="19" t="s">
        <v>230</v>
      </c>
      <c r="J46" s="18" t="s">
        <v>50</v>
      </c>
      <c r="K46" s="18" t="s">
        <v>232</v>
      </c>
      <c r="L46" s="18" t="s">
        <v>233</v>
      </c>
      <c r="M46" s="18" t="s">
        <v>234</v>
      </c>
      <c r="N46" s="19" t="s">
        <v>240</v>
      </c>
      <c r="O46" s="19"/>
      <c r="P46" s="1" t="s">
        <v>245</v>
      </c>
      <c r="Q46" s="19"/>
      <c r="R46" s="19"/>
      <c r="S46" s="19"/>
      <c r="T46" s="19"/>
      <c r="U46" s="19"/>
      <c r="V46" s="19"/>
      <c r="W46" s="19"/>
      <c r="X46" s="19"/>
    </row>
    <row r="47" spans="1:24" ht="30" customHeight="1" x14ac:dyDescent="0.15">
      <c r="A47" s="3">
        <v>46</v>
      </c>
      <c r="B47" s="1">
        <v>236</v>
      </c>
      <c r="C47" s="15" t="s">
        <v>140</v>
      </c>
      <c r="D47" s="15" t="s">
        <v>11</v>
      </c>
      <c r="E47" s="15" t="s">
        <v>141</v>
      </c>
      <c r="F47" s="15" t="s">
        <v>142</v>
      </c>
      <c r="G47" s="15" t="s">
        <v>145</v>
      </c>
      <c r="H47" s="15" t="s">
        <v>1</v>
      </c>
      <c r="I47" s="19" t="s">
        <v>230</v>
      </c>
      <c r="J47" s="18" t="s">
        <v>50</v>
      </c>
      <c r="K47" s="18" t="s">
        <v>232</v>
      </c>
      <c r="L47" s="18" t="s">
        <v>233</v>
      </c>
      <c r="M47" s="18" t="s">
        <v>234</v>
      </c>
      <c r="N47" s="19" t="s">
        <v>240</v>
      </c>
      <c r="O47" s="19"/>
      <c r="P47" s="1" t="s">
        <v>245</v>
      </c>
      <c r="Q47" s="19"/>
      <c r="R47" s="19"/>
      <c r="S47" s="19"/>
      <c r="T47" s="19"/>
      <c r="U47" s="19"/>
      <c r="V47" s="19"/>
      <c r="W47" s="19"/>
      <c r="X47" s="19"/>
    </row>
    <row r="48" spans="1:24" ht="30" customHeight="1" x14ac:dyDescent="0.15">
      <c r="A48" s="3">
        <v>47</v>
      </c>
      <c r="B48" s="1">
        <v>237</v>
      </c>
      <c r="C48" s="15" t="s">
        <v>146</v>
      </c>
      <c r="D48" s="15" t="s">
        <v>11</v>
      </c>
      <c r="E48" s="15" t="s">
        <v>141</v>
      </c>
      <c r="F48" s="15" t="s">
        <v>147</v>
      </c>
      <c r="G48" s="15" t="s">
        <v>246</v>
      </c>
      <c r="H48" s="15" t="s">
        <v>1</v>
      </c>
      <c r="I48" s="19" t="s">
        <v>231</v>
      </c>
      <c r="J48" s="18" t="s">
        <v>50</v>
      </c>
      <c r="K48" s="18" t="s">
        <v>232</v>
      </c>
      <c r="L48" s="18" t="s">
        <v>233</v>
      </c>
      <c r="M48" s="18" t="s">
        <v>234</v>
      </c>
      <c r="N48" s="19" t="s">
        <v>235</v>
      </c>
      <c r="O48" s="19"/>
      <c r="P48" s="1" t="s">
        <v>245</v>
      </c>
      <c r="Q48" s="19"/>
      <c r="R48" s="19"/>
      <c r="S48" s="19"/>
      <c r="T48" s="19"/>
      <c r="U48" s="19"/>
      <c r="V48" s="19"/>
      <c r="W48" s="19"/>
      <c r="X48" s="19"/>
    </row>
    <row r="49" spans="1:24" ht="30" customHeight="1" x14ac:dyDescent="0.15">
      <c r="A49" s="3">
        <v>48</v>
      </c>
      <c r="B49" s="1">
        <v>249</v>
      </c>
      <c r="C49" s="15" t="s">
        <v>148</v>
      </c>
      <c r="D49" s="15" t="s">
        <v>11</v>
      </c>
      <c r="E49" s="15" t="s">
        <v>149</v>
      </c>
      <c r="F49" s="15" t="s">
        <v>150</v>
      </c>
      <c r="G49" s="15" t="s">
        <v>151</v>
      </c>
      <c r="H49" s="15" t="s">
        <v>152</v>
      </c>
      <c r="I49" s="19" t="s">
        <v>229</v>
      </c>
      <c r="J49" s="18" t="s">
        <v>50</v>
      </c>
      <c r="K49" s="18" t="s">
        <v>232</v>
      </c>
      <c r="L49" s="18" t="s">
        <v>233</v>
      </c>
      <c r="M49" s="18" t="s">
        <v>234</v>
      </c>
      <c r="N49" s="19" t="s">
        <v>152</v>
      </c>
      <c r="O49" s="19"/>
      <c r="P49" s="1" t="s">
        <v>245</v>
      </c>
      <c r="Q49" s="19"/>
      <c r="R49" s="19"/>
      <c r="S49" s="19"/>
      <c r="T49" s="19"/>
      <c r="U49" s="19"/>
      <c r="V49" s="19"/>
      <c r="W49" s="19"/>
      <c r="X49" s="19"/>
    </row>
    <row r="50" spans="1:24" ht="30" customHeight="1" x14ac:dyDescent="0.15">
      <c r="A50" s="3">
        <v>49</v>
      </c>
      <c r="B50" s="1">
        <v>250</v>
      </c>
      <c r="C50" s="15" t="s">
        <v>148</v>
      </c>
      <c r="D50" s="15" t="s">
        <v>11</v>
      </c>
      <c r="E50" s="15" t="s">
        <v>149</v>
      </c>
      <c r="F50" s="15" t="s">
        <v>150</v>
      </c>
      <c r="G50" s="15" t="s">
        <v>153</v>
      </c>
      <c r="H50" s="15" t="s">
        <v>152</v>
      </c>
      <c r="I50" s="19" t="s">
        <v>229</v>
      </c>
      <c r="J50" s="18" t="s">
        <v>50</v>
      </c>
      <c r="K50" s="18" t="s">
        <v>232</v>
      </c>
      <c r="L50" s="18" t="s">
        <v>233</v>
      </c>
      <c r="M50" s="18" t="s">
        <v>234</v>
      </c>
      <c r="N50" s="19" t="s">
        <v>152</v>
      </c>
      <c r="O50" s="19"/>
      <c r="P50" s="1" t="s">
        <v>245</v>
      </c>
      <c r="Q50" s="19"/>
      <c r="R50" s="19"/>
      <c r="S50" s="19"/>
      <c r="T50" s="19"/>
      <c r="U50" s="19"/>
      <c r="V50" s="19"/>
      <c r="W50" s="19"/>
      <c r="X50" s="19"/>
    </row>
    <row r="51" spans="1:24" ht="30" customHeight="1" x14ac:dyDescent="0.15">
      <c r="A51" s="3">
        <v>50</v>
      </c>
      <c r="B51" s="1">
        <v>251</v>
      </c>
      <c r="C51" s="15" t="s">
        <v>148</v>
      </c>
      <c r="D51" s="15" t="s">
        <v>11</v>
      </c>
      <c r="E51" s="15" t="s">
        <v>149</v>
      </c>
      <c r="F51" s="15" t="s">
        <v>150</v>
      </c>
      <c r="G51" s="15" t="s">
        <v>154</v>
      </c>
      <c r="H51" s="15" t="s">
        <v>152</v>
      </c>
      <c r="I51" s="19" t="s">
        <v>229</v>
      </c>
      <c r="J51" s="18" t="s">
        <v>50</v>
      </c>
      <c r="K51" s="18" t="s">
        <v>232</v>
      </c>
      <c r="L51" s="18" t="s">
        <v>233</v>
      </c>
      <c r="M51" s="18" t="s">
        <v>234</v>
      </c>
      <c r="N51" s="19" t="s">
        <v>152</v>
      </c>
      <c r="O51" s="19"/>
      <c r="P51" s="1" t="s">
        <v>245</v>
      </c>
      <c r="Q51" s="19"/>
      <c r="R51" s="19"/>
      <c r="S51" s="19"/>
      <c r="T51" s="19"/>
      <c r="U51" s="19"/>
      <c r="V51" s="19"/>
      <c r="W51" s="19"/>
      <c r="X51" s="19"/>
    </row>
    <row r="52" spans="1:24" ht="30" customHeight="1" x14ac:dyDescent="0.15">
      <c r="A52" s="3">
        <v>51</v>
      </c>
      <c r="B52" s="1">
        <v>252</v>
      </c>
      <c r="C52" s="15" t="s">
        <v>148</v>
      </c>
      <c r="D52" s="15" t="s">
        <v>11</v>
      </c>
      <c r="E52" s="15" t="s">
        <v>149</v>
      </c>
      <c r="F52" s="15" t="s">
        <v>150</v>
      </c>
      <c r="G52" s="15" t="s">
        <v>155</v>
      </c>
      <c r="H52" s="15" t="s">
        <v>152</v>
      </c>
      <c r="I52" s="19" t="s">
        <v>229</v>
      </c>
      <c r="J52" s="18" t="s">
        <v>50</v>
      </c>
      <c r="K52" s="18" t="s">
        <v>232</v>
      </c>
      <c r="L52" s="18" t="s">
        <v>233</v>
      </c>
      <c r="M52" s="18" t="s">
        <v>234</v>
      </c>
      <c r="N52" s="19" t="s">
        <v>152</v>
      </c>
      <c r="O52" s="19"/>
      <c r="P52" s="1" t="s">
        <v>245</v>
      </c>
      <c r="Q52" s="19"/>
      <c r="R52" s="19"/>
      <c r="S52" s="19"/>
      <c r="T52" s="19"/>
      <c r="U52" s="19"/>
      <c r="V52" s="19"/>
      <c r="W52" s="19"/>
      <c r="X52" s="19"/>
    </row>
    <row r="53" spans="1:24" ht="30" customHeight="1" x14ac:dyDescent="0.15">
      <c r="A53" s="3">
        <v>52</v>
      </c>
      <c r="B53" s="1">
        <v>253</v>
      </c>
      <c r="C53" s="15" t="s">
        <v>148</v>
      </c>
      <c r="D53" s="15" t="s">
        <v>11</v>
      </c>
      <c r="E53" s="15" t="s">
        <v>149</v>
      </c>
      <c r="F53" s="15" t="s">
        <v>150</v>
      </c>
      <c r="G53" s="15" t="s">
        <v>156</v>
      </c>
      <c r="H53" s="15" t="s">
        <v>152</v>
      </c>
      <c r="I53" s="19" t="s">
        <v>229</v>
      </c>
      <c r="J53" s="18" t="s">
        <v>50</v>
      </c>
      <c r="K53" s="18" t="s">
        <v>232</v>
      </c>
      <c r="L53" s="18" t="s">
        <v>233</v>
      </c>
      <c r="M53" s="18" t="s">
        <v>234</v>
      </c>
      <c r="N53" s="19" t="s">
        <v>152</v>
      </c>
      <c r="O53" s="19"/>
      <c r="P53" s="1" t="s">
        <v>245</v>
      </c>
      <c r="Q53" s="19"/>
      <c r="R53" s="19"/>
      <c r="S53" s="19"/>
      <c r="T53" s="19"/>
      <c r="U53" s="19"/>
      <c r="V53" s="19"/>
      <c r="W53" s="19"/>
      <c r="X53" s="19"/>
    </row>
    <row r="54" spans="1:24" ht="30" customHeight="1" x14ac:dyDescent="0.15">
      <c r="A54" s="3">
        <v>53</v>
      </c>
      <c r="B54" s="1">
        <v>254</v>
      </c>
      <c r="C54" s="15" t="s">
        <v>148</v>
      </c>
      <c r="D54" s="15" t="s">
        <v>11</v>
      </c>
      <c r="E54" s="15" t="s">
        <v>149</v>
      </c>
      <c r="F54" s="15" t="s">
        <v>150</v>
      </c>
      <c r="G54" s="15" t="s">
        <v>157</v>
      </c>
      <c r="H54" s="15" t="s">
        <v>152</v>
      </c>
      <c r="I54" s="19" t="s">
        <v>229</v>
      </c>
      <c r="J54" s="18" t="s">
        <v>50</v>
      </c>
      <c r="K54" s="18" t="s">
        <v>232</v>
      </c>
      <c r="L54" s="18" t="s">
        <v>233</v>
      </c>
      <c r="M54" s="18" t="s">
        <v>234</v>
      </c>
      <c r="N54" s="19" t="s">
        <v>152</v>
      </c>
      <c r="O54" s="19"/>
      <c r="P54" s="1" t="s">
        <v>245</v>
      </c>
      <c r="Q54" s="19"/>
      <c r="R54" s="19"/>
      <c r="S54" s="19"/>
      <c r="T54" s="19"/>
      <c r="U54" s="19"/>
      <c r="V54" s="19"/>
      <c r="W54" s="19"/>
      <c r="X54" s="19"/>
    </row>
    <row r="55" spans="1:24" ht="30" customHeight="1" x14ac:dyDescent="0.15">
      <c r="A55" s="3">
        <v>54</v>
      </c>
      <c r="B55" s="1">
        <v>255</v>
      </c>
      <c r="C55" s="15" t="s">
        <v>148</v>
      </c>
      <c r="D55" s="15" t="s">
        <v>11</v>
      </c>
      <c r="E55" s="15" t="s">
        <v>149</v>
      </c>
      <c r="F55" s="15" t="s">
        <v>150</v>
      </c>
      <c r="G55" s="15" t="s">
        <v>158</v>
      </c>
      <c r="H55" s="15" t="s">
        <v>152</v>
      </c>
      <c r="I55" s="19" t="s">
        <v>229</v>
      </c>
      <c r="J55" s="18" t="s">
        <v>50</v>
      </c>
      <c r="K55" s="18" t="s">
        <v>232</v>
      </c>
      <c r="L55" s="18" t="s">
        <v>233</v>
      </c>
      <c r="M55" s="18" t="s">
        <v>234</v>
      </c>
      <c r="N55" s="19" t="s">
        <v>152</v>
      </c>
      <c r="O55" s="19"/>
      <c r="P55" s="1" t="s">
        <v>245</v>
      </c>
      <c r="Q55" s="19"/>
      <c r="R55" s="19"/>
      <c r="S55" s="19"/>
      <c r="T55" s="19"/>
      <c r="U55" s="19"/>
      <c r="V55" s="19"/>
      <c r="W55" s="19"/>
      <c r="X55" s="19"/>
    </row>
    <row r="56" spans="1:24" ht="30" customHeight="1" x14ac:dyDescent="0.15">
      <c r="A56" s="3">
        <v>55</v>
      </c>
      <c r="B56" s="1">
        <v>256</v>
      </c>
      <c r="C56" s="15" t="s">
        <v>148</v>
      </c>
      <c r="D56" s="15" t="s">
        <v>11</v>
      </c>
      <c r="E56" s="15" t="s">
        <v>149</v>
      </c>
      <c r="F56" s="15" t="s">
        <v>150</v>
      </c>
      <c r="G56" s="15" t="s">
        <v>159</v>
      </c>
      <c r="H56" s="15" t="s">
        <v>152</v>
      </c>
      <c r="I56" s="19" t="s">
        <v>229</v>
      </c>
      <c r="J56" s="18" t="s">
        <v>50</v>
      </c>
      <c r="K56" s="18" t="s">
        <v>232</v>
      </c>
      <c r="L56" s="18" t="s">
        <v>233</v>
      </c>
      <c r="M56" s="18" t="s">
        <v>234</v>
      </c>
      <c r="N56" s="19" t="s">
        <v>152</v>
      </c>
      <c r="O56" s="19"/>
      <c r="P56" s="1" t="s">
        <v>245</v>
      </c>
      <c r="Q56" s="19"/>
      <c r="R56" s="19"/>
      <c r="S56" s="19"/>
      <c r="T56" s="19"/>
      <c r="U56" s="19"/>
      <c r="V56" s="19"/>
      <c r="W56" s="19"/>
      <c r="X56" s="19"/>
    </row>
    <row r="57" spans="1:24" ht="30" customHeight="1" x14ac:dyDescent="0.15">
      <c r="A57" s="3">
        <v>56</v>
      </c>
      <c r="B57" s="1">
        <v>257</v>
      </c>
      <c r="C57" s="15" t="s">
        <v>148</v>
      </c>
      <c r="D57" s="15" t="s">
        <v>11</v>
      </c>
      <c r="E57" s="15" t="s">
        <v>149</v>
      </c>
      <c r="F57" s="15" t="s">
        <v>150</v>
      </c>
      <c r="G57" s="15" t="s">
        <v>160</v>
      </c>
      <c r="H57" s="15" t="s">
        <v>152</v>
      </c>
      <c r="I57" s="19" t="s">
        <v>229</v>
      </c>
      <c r="J57" s="18" t="s">
        <v>50</v>
      </c>
      <c r="K57" s="18" t="s">
        <v>232</v>
      </c>
      <c r="L57" s="18" t="s">
        <v>233</v>
      </c>
      <c r="M57" s="18" t="s">
        <v>234</v>
      </c>
      <c r="N57" s="19" t="s">
        <v>152</v>
      </c>
      <c r="O57" s="19"/>
      <c r="P57" s="1" t="s">
        <v>245</v>
      </c>
      <c r="Q57" s="19"/>
      <c r="R57" s="19"/>
      <c r="S57" s="19"/>
      <c r="T57" s="19"/>
      <c r="U57" s="19"/>
      <c r="V57" s="19"/>
      <c r="W57" s="19"/>
      <c r="X57" s="19"/>
    </row>
    <row r="58" spans="1:24" ht="30" customHeight="1" x14ac:dyDescent="0.15">
      <c r="A58" s="3">
        <v>57</v>
      </c>
      <c r="B58" s="1">
        <v>258</v>
      </c>
      <c r="C58" s="15" t="s">
        <v>161</v>
      </c>
      <c r="D58" s="15" t="s">
        <v>11</v>
      </c>
      <c r="E58" s="15" t="s">
        <v>149</v>
      </c>
      <c r="F58" s="15" t="s">
        <v>162</v>
      </c>
      <c r="G58" s="15" t="s">
        <v>163</v>
      </c>
      <c r="H58" s="15" t="s">
        <v>152</v>
      </c>
      <c r="I58" s="19" t="s">
        <v>229</v>
      </c>
      <c r="J58" s="18" t="s">
        <v>50</v>
      </c>
      <c r="K58" s="18" t="s">
        <v>232</v>
      </c>
      <c r="L58" s="18" t="s">
        <v>233</v>
      </c>
      <c r="M58" s="18" t="s">
        <v>234</v>
      </c>
      <c r="N58" s="19" t="s">
        <v>152</v>
      </c>
      <c r="O58" s="19"/>
      <c r="P58" s="1" t="s">
        <v>245</v>
      </c>
      <c r="Q58" s="19"/>
      <c r="R58" s="19"/>
      <c r="S58" s="19"/>
      <c r="T58" s="19"/>
      <c r="U58" s="19"/>
      <c r="V58" s="19"/>
      <c r="W58" s="19"/>
      <c r="X58" s="19"/>
    </row>
    <row r="59" spans="1:24" ht="30" customHeight="1" x14ac:dyDescent="0.15">
      <c r="A59" s="3">
        <v>58</v>
      </c>
      <c r="B59" s="1">
        <v>259</v>
      </c>
      <c r="C59" s="15" t="s">
        <v>164</v>
      </c>
      <c r="D59" s="15" t="s">
        <v>11</v>
      </c>
      <c r="E59" s="15" t="s">
        <v>165</v>
      </c>
      <c r="F59" s="15"/>
      <c r="G59" s="15" t="s">
        <v>166</v>
      </c>
      <c r="H59" s="15" t="s">
        <v>152</v>
      </c>
      <c r="I59" s="19" t="s">
        <v>229</v>
      </c>
      <c r="J59" s="18" t="s">
        <v>50</v>
      </c>
      <c r="K59" s="18" t="s">
        <v>232</v>
      </c>
      <c r="L59" s="18" t="s">
        <v>233</v>
      </c>
      <c r="M59" s="18" t="s">
        <v>234</v>
      </c>
      <c r="N59" s="19" t="s">
        <v>152</v>
      </c>
      <c r="O59" s="19"/>
      <c r="P59" s="1" t="s">
        <v>245</v>
      </c>
      <c r="Q59" s="19"/>
      <c r="R59" s="19"/>
      <c r="S59" s="19"/>
      <c r="T59" s="19"/>
      <c r="U59" s="19"/>
      <c r="V59" s="19"/>
      <c r="W59" s="19"/>
      <c r="X59" s="19"/>
    </row>
    <row r="60" spans="1:24" ht="30" customHeight="1" x14ac:dyDescent="0.15">
      <c r="A60" s="3">
        <v>59</v>
      </c>
      <c r="B60" s="1">
        <v>260</v>
      </c>
      <c r="C60" s="15" t="s">
        <v>167</v>
      </c>
      <c r="D60" s="15" t="s">
        <v>11</v>
      </c>
      <c r="E60" s="15" t="s">
        <v>165</v>
      </c>
      <c r="F60" s="15" t="s">
        <v>168</v>
      </c>
      <c r="G60" s="15" t="s">
        <v>169</v>
      </c>
      <c r="H60" s="15" t="s">
        <v>152</v>
      </c>
      <c r="I60" s="19" t="s">
        <v>229</v>
      </c>
      <c r="J60" s="18" t="s">
        <v>50</v>
      </c>
      <c r="K60" s="18" t="s">
        <v>232</v>
      </c>
      <c r="L60" s="18" t="s">
        <v>233</v>
      </c>
      <c r="M60" s="18" t="s">
        <v>234</v>
      </c>
      <c r="N60" s="19" t="s">
        <v>152</v>
      </c>
      <c r="O60" s="19"/>
      <c r="P60" s="1" t="s">
        <v>245</v>
      </c>
      <c r="Q60" s="19"/>
      <c r="R60" s="19"/>
      <c r="S60" s="19"/>
      <c r="T60" s="19"/>
      <c r="U60" s="19"/>
      <c r="V60" s="19"/>
      <c r="W60" s="19"/>
      <c r="X60" s="19"/>
    </row>
    <row r="61" spans="1:24" ht="30" customHeight="1" x14ac:dyDescent="0.15">
      <c r="A61" s="3">
        <v>60</v>
      </c>
      <c r="B61" s="1">
        <v>261</v>
      </c>
      <c r="C61" s="15" t="s">
        <v>167</v>
      </c>
      <c r="D61" s="15" t="s">
        <v>11</v>
      </c>
      <c r="E61" s="15" t="s">
        <v>165</v>
      </c>
      <c r="F61" s="15" t="s">
        <v>168</v>
      </c>
      <c r="G61" s="15" t="s">
        <v>170</v>
      </c>
      <c r="H61" s="15" t="s">
        <v>152</v>
      </c>
      <c r="I61" s="19" t="s">
        <v>229</v>
      </c>
      <c r="J61" s="18" t="s">
        <v>50</v>
      </c>
      <c r="K61" s="18" t="s">
        <v>232</v>
      </c>
      <c r="L61" s="18" t="s">
        <v>233</v>
      </c>
      <c r="M61" s="18" t="s">
        <v>234</v>
      </c>
      <c r="N61" s="19" t="s">
        <v>152</v>
      </c>
      <c r="O61" s="19"/>
      <c r="P61" s="1" t="s">
        <v>245</v>
      </c>
      <c r="Q61" s="19"/>
      <c r="R61" s="19"/>
      <c r="S61" s="19"/>
      <c r="T61" s="19"/>
      <c r="U61" s="19"/>
      <c r="V61" s="19"/>
      <c r="W61" s="19"/>
      <c r="X61" s="19"/>
    </row>
    <row r="62" spans="1:24" ht="30" customHeight="1" x14ac:dyDescent="0.15">
      <c r="A62" s="3">
        <v>61</v>
      </c>
      <c r="B62" s="1">
        <v>262</v>
      </c>
      <c r="C62" s="15" t="s">
        <v>167</v>
      </c>
      <c r="D62" s="15" t="s">
        <v>11</v>
      </c>
      <c r="E62" s="15" t="s">
        <v>165</v>
      </c>
      <c r="F62" s="15" t="s">
        <v>168</v>
      </c>
      <c r="G62" s="15" t="s">
        <v>171</v>
      </c>
      <c r="H62" s="15" t="s">
        <v>152</v>
      </c>
      <c r="I62" s="19" t="s">
        <v>229</v>
      </c>
      <c r="J62" s="18" t="s">
        <v>50</v>
      </c>
      <c r="K62" s="18" t="s">
        <v>232</v>
      </c>
      <c r="L62" s="18" t="s">
        <v>233</v>
      </c>
      <c r="M62" s="18" t="s">
        <v>234</v>
      </c>
      <c r="N62" s="19" t="s">
        <v>152</v>
      </c>
      <c r="O62" s="19"/>
      <c r="P62" s="1" t="s">
        <v>245</v>
      </c>
      <c r="Q62" s="19"/>
      <c r="R62" s="19"/>
      <c r="S62" s="19"/>
      <c r="T62" s="19"/>
      <c r="U62" s="19"/>
      <c r="V62" s="19"/>
      <c r="W62" s="19"/>
      <c r="X62" s="19"/>
    </row>
    <row r="63" spans="1:24" ht="30" customHeight="1" x14ac:dyDescent="0.15">
      <c r="A63" s="3">
        <v>62</v>
      </c>
      <c r="B63" s="1">
        <v>263</v>
      </c>
      <c r="C63" s="15" t="s">
        <v>167</v>
      </c>
      <c r="D63" s="15" t="s">
        <v>11</v>
      </c>
      <c r="E63" s="15" t="s">
        <v>165</v>
      </c>
      <c r="F63" s="15" t="s">
        <v>168</v>
      </c>
      <c r="G63" s="15" t="s">
        <v>172</v>
      </c>
      <c r="H63" s="15" t="s">
        <v>152</v>
      </c>
      <c r="I63" s="19" t="s">
        <v>229</v>
      </c>
      <c r="J63" s="18" t="s">
        <v>50</v>
      </c>
      <c r="K63" s="18" t="s">
        <v>232</v>
      </c>
      <c r="L63" s="18" t="s">
        <v>233</v>
      </c>
      <c r="M63" s="18" t="s">
        <v>234</v>
      </c>
      <c r="N63" s="19" t="s">
        <v>152</v>
      </c>
      <c r="O63" s="19"/>
      <c r="P63" s="1" t="s">
        <v>245</v>
      </c>
      <c r="Q63" s="19"/>
      <c r="R63" s="19"/>
      <c r="S63" s="19"/>
      <c r="T63" s="19"/>
      <c r="U63" s="19"/>
      <c r="V63" s="19"/>
      <c r="W63" s="19"/>
      <c r="X63" s="19"/>
    </row>
    <row r="64" spans="1:24" ht="30" customHeight="1" x14ac:dyDescent="0.15">
      <c r="A64" s="3">
        <v>63</v>
      </c>
      <c r="B64" s="1">
        <v>264</v>
      </c>
      <c r="C64" s="15" t="s">
        <v>167</v>
      </c>
      <c r="D64" s="15" t="s">
        <v>11</v>
      </c>
      <c r="E64" s="15" t="s">
        <v>165</v>
      </c>
      <c r="F64" s="15" t="s">
        <v>168</v>
      </c>
      <c r="G64" s="15" t="s">
        <v>173</v>
      </c>
      <c r="H64" s="15" t="s">
        <v>152</v>
      </c>
      <c r="I64" s="19" t="s">
        <v>229</v>
      </c>
      <c r="J64" s="18" t="s">
        <v>50</v>
      </c>
      <c r="K64" s="18" t="s">
        <v>232</v>
      </c>
      <c r="L64" s="18" t="s">
        <v>233</v>
      </c>
      <c r="M64" s="18" t="s">
        <v>234</v>
      </c>
      <c r="N64" s="19" t="s">
        <v>152</v>
      </c>
      <c r="O64" s="19"/>
      <c r="P64" s="1" t="s">
        <v>245</v>
      </c>
      <c r="Q64" s="19"/>
      <c r="R64" s="19"/>
      <c r="S64" s="19"/>
      <c r="T64" s="19"/>
      <c r="U64" s="19"/>
      <c r="V64" s="19"/>
      <c r="W64" s="19"/>
      <c r="X64" s="19"/>
    </row>
    <row r="65" spans="1:24" ht="30" customHeight="1" x14ac:dyDescent="0.15">
      <c r="A65" s="3">
        <v>64</v>
      </c>
      <c r="B65" s="1">
        <v>265</v>
      </c>
      <c r="C65" s="15" t="s">
        <v>167</v>
      </c>
      <c r="D65" s="15" t="s">
        <v>11</v>
      </c>
      <c r="E65" s="15" t="s">
        <v>165</v>
      </c>
      <c r="F65" s="15" t="s">
        <v>168</v>
      </c>
      <c r="G65" s="15" t="s">
        <v>174</v>
      </c>
      <c r="H65" s="15" t="s">
        <v>152</v>
      </c>
      <c r="I65" s="19" t="s">
        <v>229</v>
      </c>
      <c r="J65" s="18" t="s">
        <v>50</v>
      </c>
      <c r="K65" s="18" t="s">
        <v>232</v>
      </c>
      <c r="L65" s="18" t="s">
        <v>233</v>
      </c>
      <c r="M65" s="18" t="s">
        <v>234</v>
      </c>
      <c r="N65" s="19" t="s">
        <v>152</v>
      </c>
      <c r="O65" s="19"/>
      <c r="P65" s="1" t="s">
        <v>245</v>
      </c>
      <c r="Q65" s="19"/>
      <c r="R65" s="19"/>
      <c r="S65" s="19"/>
      <c r="T65" s="19"/>
      <c r="U65" s="19"/>
      <c r="V65" s="19"/>
      <c r="W65" s="19"/>
      <c r="X65" s="19"/>
    </row>
    <row r="66" spans="1:24" ht="30" customHeight="1" x14ac:dyDescent="0.15">
      <c r="A66" s="3">
        <v>65</v>
      </c>
      <c r="B66" s="1">
        <v>266</v>
      </c>
      <c r="C66" s="15" t="s">
        <v>175</v>
      </c>
      <c r="D66" s="15" t="s">
        <v>11</v>
      </c>
      <c r="E66" s="15" t="s">
        <v>165</v>
      </c>
      <c r="F66" s="15" t="s">
        <v>176</v>
      </c>
      <c r="G66" s="15" t="s">
        <v>177</v>
      </c>
      <c r="H66" s="15" t="s">
        <v>152</v>
      </c>
      <c r="I66" s="19" t="s">
        <v>229</v>
      </c>
      <c r="J66" s="18" t="s">
        <v>50</v>
      </c>
      <c r="K66" s="18" t="s">
        <v>232</v>
      </c>
      <c r="L66" s="18" t="s">
        <v>233</v>
      </c>
      <c r="M66" s="18" t="s">
        <v>234</v>
      </c>
      <c r="N66" s="19" t="s">
        <v>152</v>
      </c>
      <c r="O66" s="19"/>
      <c r="P66" s="1" t="s">
        <v>245</v>
      </c>
      <c r="Q66" s="19"/>
      <c r="R66" s="19"/>
      <c r="S66" s="19"/>
      <c r="T66" s="19"/>
      <c r="U66" s="19"/>
      <c r="V66" s="19"/>
      <c r="W66" s="19"/>
      <c r="X66" s="19"/>
    </row>
    <row r="67" spans="1:24" ht="30" customHeight="1" x14ac:dyDescent="0.15">
      <c r="A67" s="3">
        <v>66</v>
      </c>
      <c r="B67" s="1">
        <v>267</v>
      </c>
      <c r="C67" s="15" t="s">
        <v>175</v>
      </c>
      <c r="D67" s="15" t="s">
        <v>11</v>
      </c>
      <c r="E67" s="15" t="s">
        <v>165</v>
      </c>
      <c r="F67" s="15" t="s">
        <v>176</v>
      </c>
      <c r="G67" s="15" t="s">
        <v>178</v>
      </c>
      <c r="H67" s="15" t="s">
        <v>152</v>
      </c>
      <c r="I67" s="19" t="s">
        <v>229</v>
      </c>
      <c r="J67" s="18" t="s">
        <v>50</v>
      </c>
      <c r="K67" s="18" t="s">
        <v>232</v>
      </c>
      <c r="L67" s="18" t="s">
        <v>233</v>
      </c>
      <c r="M67" s="18" t="s">
        <v>234</v>
      </c>
      <c r="N67" s="19" t="s">
        <v>152</v>
      </c>
      <c r="O67" s="19"/>
      <c r="P67" s="1" t="s">
        <v>245</v>
      </c>
      <c r="Q67" s="19"/>
      <c r="R67" s="19"/>
      <c r="S67" s="19"/>
      <c r="T67" s="19"/>
      <c r="U67" s="19"/>
      <c r="V67" s="19"/>
      <c r="W67" s="19"/>
      <c r="X67" s="19"/>
    </row>
    <row r="68" spans="1:24" ht="30" customHeight="1" x14ac:dyDescent="0.15">
      <c r="A68" s="3">
        <v>67</v>
      </c>
      <c r="B68" s="1">
        <v>268</v>
      </c>
      <c r="C68" s="15" t="s">
        <v>175</v>
      </c>
      <c r="D68" s="15" t="s">
        <v>11</v>
      </c>
      <c r="E68" s="15" t="s">
        <v>165</v>
      </c>
      <c r="F68" s="15" t="s">
        <v>176</v>
      </c>
      <c r="G68" s="15" t="s">
        <v>179</v>
      </c>
      <c r="H68" s="15" t="s">
        <v>152</v>
      </c>
      <c r="I68" s="19" t="s">
        <v>229</v>
      </c>
      <c r="J68" s="18" t="s">
        <v>50</v>
      </c>
      <c r="K68" s="18" t="s">
        <v>232</v>
      </c>
      <c r="L68" s="18" t="s">
        <v>233</v>
      </c>
      <c r="M68" s="18" t="s">
        <v>234</v>
      </c>
      <c r="N68" s="19" t="s">
        <v>152</v>
      </c>
      <c r="O68" s="19"/>
      <c r="P68" s="1" t="s">
        <v>245</v>
      </c>
      <c r="Q68" s="19"/>
      <c r="R68" s="19"/>
      <c r="S68" s="19"/>
      <c r="T68" s="19"/>
      <c r="U68" s="19"/>
      <c r="V68" s="19"/>
      <c r="W68" s="19"/>
      <c r="X68" s="19"/>
    </row>
    <row r="69" spans="1:24" ht="30" customHeight="1" x14ac:dyDescent="0.15">
      <c r="A69" s="3">
        <v>68</v>
      </c>
      <c r="B69" s="1">
        <v>269</v>
      </c>
      <c r="C69" s="15" t="s">
        <v>175</v>
      </c>
      <c r="D69" s="15" t="s">
        <v>11</v>
      </c>
      <c r="E69" s="15" t="s">
        <v>165</v>
      </c>
      <c r="F69" s="15" t="s">
        <v>176</v>
      </c>
      <c r="G69" s="15" t="s">
        <v>180</v>
      </c>
      <c r="H69" s="15" t="s">
        <v>152</v>
      </c>
      <c r="I69" s="19" t="s">
        <v>229</v>
      </c>
      <c r="J69" s="18" t="s">
        <v>50</v>
      </c>
      <c r="K69" s="18" t="s">
        <v>232</v>
      </c>
      <c r="L69" s="18" t="s">
        <v>233</v>
      </c>
      <c r="M69" s="18" t="s">
        <v>234</v>
      </c>
      <c r="N69" s="19" t="s">
        <v>152</v>
      </c>
      <c r="O69" s="19"/>
      <c r="P69" s="1" t="s">
        <v>245</v>
      </c>
      <c r="Q69" s="19"/>
      <c r="R69" s="19"/>
      <c r="S69" s="19"/>
      <c r="T69" s="19"/>
      <c r="U69" s="19"/>
      <c r="V69" s="19"/>
      <c r="W69" s="19"/>
      <c r="X69" s="19"/>
    </row>
    <row r="70" spans="1:24" ht="30" customHeight="1" x14ac:dyDescent="0.15">
      <c r="A70" s="3">
        <v>69</v>
      </c>
      <c r="B70" s="1">
        <v>270</v>
      </c>
      <c r="C70" s="15" t="s">
        <v>175</v>
      </c>
      <c r="D70" s="15" t="s">
        <v>11</v>
      </c>
      <c r="E70" s="15" t="s">
        <v>165</v>
      </c>
      <c r="F70" s="15" t="s">
        <v>176</v>
      </c>
      <c r="G70" s="15" t="s">
        <v>181</v>
      </c>
      <c r="H70" s="15" t="s">
        <v>152</v>
      </c>
      <c r="I70" s="19" t="s">
        <v>229</v>
      </c>
      <c r="J70" s="18" t="s">
        <v>50</v>
      </c>
      <c r="K70" s="18" t="s">
        <v>232</v>
      </c>
      <c r="L70" s="18" t="s">
        <v>233</v>
      </c>
      <c r="M70" s="18" t="s">
        <v>234</v>
      </c>
      <c r="N70" s="19" t="s">
        <v>152</v>
      </c>
      <c r="O70" s="19"/>
      <c r="P70" s="1" t="s">
        <v>245</v>
      </c>
      <c r="Q70" s="19"/>
      <c r="R70" s="19"/>
      <c r="S70" s="19"/>
      <c r="T70" s="19"/>
      <c r="U70" s="19"/>
      <c r="V70" s="19"/>
      <c r="W70" s="19"/>
      <c r="X70" s="19"/>
    </row>
    <row r="71" spans="1:24" ht="30" customHeight="1" x14ac:dyDescent="0.15">
      <c r="A71" s="3">
        <v>70</v>
      </c>
      <c r="B71" s="1">
        <v>271</v>
      </c>
      <c r="C71" s="15" t="s">
        <v>175</v>
      </c>
      <c r="D71" s="15" t="s">
        <v>11</v>
      </c>
      <c r="E71" s="15" t="s">
        <v>165</v>
      </c>
      <c r="F71" s="15" t="s">
        <v>176</v>
      </c>
      <c r="G71" s="15" t="s">
        <v>182</v>
      </c>
      <c r="H71" s="15" t="s">
        <v>152</v>
      </c>
      <c r="I71" s="19" t="s">
        <v>229</v>
      </c>
      <c r="J71" s="18" t="s">
        <v>50</v>
      </c>
      <c r="K71" s="18" t="s">
        <v>232</v>
      </c>
      <c r="L71" s="18" t="s">
        <v>233</v>
      </c>
      <c r="M71" s="18" t="s">
        <v>234</v>
      </c>
      <c r="N71" s="19" t="s">
        <v>152</v>
      </c>
      <c r="O71" s="19"/>
      <c r="P71" s="1" t="s">
        <v>245</v>
      </c>
      <c r="Q71" s="19"/>
      <c r="R71" s="19"/>
      <c r="S71" s="19"/>
      <c r="T71" s="19"/>
      <c r="U71" s="19"/>
      <c r="V71" s="19"/>
      <c r="W71" s="19"/>
      <c r="X71" s="19"/>
    </row>
    <row r="72" spans="1:24" ht="30" customHeight="1" x14ac:dyDescent="0.15">
      <c r="A72" s="3">
        <v>71</v>
      </c>
      <c r="B72" s="1">
        <v>272</v>
      </c>
      <c r="C72" s="15" t="s">
        <v>175</v>
      </c>
      <c r="D72" s="15" t="s">
        <v>11</v>
      </c>
      <c r="E72" s="15" t="s">
        <v>165</v>
      </c>
      <c r="F72" s="15" t="s">
        <v>176</v>
      </c>
      <c r="G72" s="15" t="s">
        <v>183</v>
      </c>
      <c r="H72" s="15" t="s">
        <v>152</v>
      </c>
      <c r="I72" s="19" t="s">
        <v>229</v>
      </c>
      <c r="J72" s="18" t="s">
        <v>50</v>
      </c>
      <c r="K72" s="18" t="s">
        <v>232</v>
      </c>
      <c r="L72" s="18" t="s">
        <v>233</v>
      </c>
      <c r="M72" s="18" t="s">
        <v>234</v>
      </c>
      <c r="N72" s="19" t="s">
        <v>152</v>
      </c>
      <c r="O72" s="19"/>
      <c r="P72" s="1" t="s">
        <v>245</v>
      </c>
      <c r="Q72" s="19"/>
      <c r="R72" s="19"/>
      <c r="S72" s="19"/>
      <c r="T72" s="19"/>
      <c r="U72" s="19"/>
      <c r="V72" s="19"/>
      <c r="W72" s="19"/>
      <c r="X72" s="19"/>
    </row>
    <row r="73" spans="1:24" ht="30" customHeight="1" x14ac:dyDescent="0.15">
      <c r="A73" s="3">
        <v>72</v>
      </c>
      <c r="B73" s="1">
        <v>273</v>
      </c>
      <c r="C73" s="15" t="s">
        <v>175</v>
      </c>
      <c r="D73" s="15" t="s">
        <v>11</v>
      </c>
      <c r="E73" s="15" t="s">
        <v>165</v>
      </c>
      <c r="F73" s="15" t="s">
        <v>176</v>
      </c>
      <c r="G73" s="15" t="s">
        <v>184</v>
      </c>
      <c r="H73" s="15" t="s">
        <v>152</v>
      </c>
      <c r="I73" s="19" t="s">
        <v>229</v>
      </c>
      <c r="J73" s="18" t="s">
        <v>50</v>
      </c>
      <c r="K73" s="18" t="s">
        <v>232</v>
      </c>
      <c r="L73" s="18" t="s">
        <v>233</v>
      </c>
      <c r="M73" s="18" t="s">
        <v>234</v>
      </c>
      <c r="N73" s="19" t="s">
        <v>152</v>
      </c>
      <c r="O73" s="19"/>
      <c r="P73" s="1" t="s">
        <v>245</v>
      </c>
      <c r="Q73" s="19"/>
      <c r="R73" s="19"/>
      <c r="S73" s="19"/>
      <c r="T73" s="19"/>
      <c r="U73" s="19"/>
      <c r="V73" s="19"/>
      <c r="W73" s="19"/>
      <c r="X73" s="19"/>
    </row>
    <row r="74" spans="1:24" ht="30" customHeight="1" x14ac:dyDescent="0.15">
      <c r="A74" s="3">
        <v>73</v>
      </c>
      <c r="B74" s="1">
        <v>274</v>
      </c>
      <c r="C74" s="15" t="s">
        <v>175</v>
      </c>
      <c r="D74" s="15" t="s">
        <v>11</v>
      </c>
      <c r="E74" s="15" t="s">
        <v>165</v>
      </c>
      <c r="F74" s="15" t="s">
        <v>176</v>
      </c>
      <c r="G74" s="15" t="s">
        <v>185</v>
      </c>
      <c r="H74" s="15" t="s">
        <v>152</v>
      </c>
      <c r="I74" s="19" t="s">
        <v>229</v>
      </c>
      <c r="J74" s="18" t="s">
        <v>50</v>
      </c>
      <c r="K74" s="18" t="s">
        <v>232</v>
      </c>
      <c r="L74" s="18" t="s">
        <v>233</v>
      </c>
      <c r="M74" s="18" t="s">
        <v>234</v>
      </c>
      <c r="N74" s="19" t="s">
        <v>152</v>
      </c>
      <c r="O74" s="19"/>
      <c r="P74" s="1" t="s">
        <v>245</v>
      </c>
      <c r="Q74" s="19"/>
      <c r="R74" s="19"/>
      <c r="S74" s="19"/>
      <c r="T74" s="19"/>
      <c r="U74" s="19"/>
      <c r="V74" s="19"/>
      <c r="W74" s="19"/>
      <c r="X74" s="19"/>
    </row>
    <row r="75" spans="1:24" ht="30" customHeight="1" x14ac:dyDescent="0.15">
      <c r="A75" s="3">
        <v>74</v>
      </c>
      <c r="B75" s="1">
        <v>275</v>
      </c>
      <c r="C75" s="15" t="s">
        <v>186</v>
      </c>
      <c r="D75" s="15" t="s">
        <v>11</v>
      </c>
      <c r="E75" s="15" t="s">
        <v>165</v>
      </c>
      <c r="F75" s="15" t="s">
        <v>187</v>
      </c>
      <c r="G75" s="15" t="s">
        <v>188</v>
      </c>
      <c r="H75" s="15" t="s">
        <v>152</v>
      </c>
      <c r="I75" s="19" t="s">
        <v>229</v>
      </c>
      <c r="J75" s="18" t="s">
        <v>50</v>
      </c>
      <c r="K75" s="18" t="s">
        <v>232</v>
      </c>
      <c r="L75" s="18" t="s">
        <v>233</v>
      </c>
      <c r="M75" s="18" t="s">
        <v>234</v>
      </c>
      <c r="N75" s="19" t="s">
        <v>152</v>
      </c>
      <c r="O75" s="19"/>
      <c r="P75" s="1" t="s">
        <v>245</v>
      </c>
      <c r="Q75" s="19"/>
      <c r="R75" s="19"/>
      <c r="S75" s="19"/>
      <c r="T75" s="19"/>
      <c r="U75" s="19"/>
      <c r="V75" s="19"/>
      <c r="W75" s="19"/>
      <c r="X75" s="19"/>
    </row>
    <row r="76" spans="1:24" ht="30" customHeight="1" x14ac:dyDescent="0.15">
      <c r="A76" s="3">
        <v>75</v>
      </c>
      <c r="B76" s="1">
        <v>276</v>
      </c>
      <c r="C76" s="15" t="s">
        <v>186</v>
      </c>
      <c r="D76" s="15" t="s">
        <v>11</v>
      </c>
      <c r="E76" s="15" t="s">
        <v>165</v>
      </c>
      <c r="F76" s="15" t="s">
        <v>187</v>
      </c>
      <c r="G76" s="15" t="s">
        <v>189</v>
      </c>
      <c r="H76" s="15" t="s">
        <v>152</v>
      </c>
      <c r="I76" s="19" t="s">
        <v>229</v>
      </c>
      <c r="J76" s="18" t="s">
        <v>50</v>
      </c>
      <c r="K76" s="18" t="s">
        <v>232</v>
      </c>
      <c r="L76" s="18" t="s">
        <v>233</v>
      </c>
      <c r="M76" s="18" t="s">
        <v>234</v>
      </c>
      <c r="N76" s="19" t="s">
        <v>152</v>
      </c>
      <c r="O76" s="19"/>
      <c r="P76" s="1" t="s">
        <v>245</v>
      </c>
      <c r="Q76" s="19"/>
      <c r="R76" s="19"/>
      <c r="S76" s="19"/>
      <c r="T76" s="19"/>
      <c r="U76" s="19"/>
      <c r="V76" s="19"/>
      <c r="W76" s="19"/>
      <c r="X76" s="19"/>
    </row>
    <row r="77" spans="1:24" ht="30" customHeight="1" x14ac:dyDescent="0.15">
      <c r="A77" s="3">
        <v>76</v>
      </c>
      <c r="B77" s="1">
        <v>277</v>
      </c>
      <c r="C77" s="15" t="s">
        <v>186</v>
      </c>
      <c r="D77" s="15" t="s">
        <v>11</v>
      </c>
      <c r="E77" s="15" t="s">
        <v>165</v>
      </c>
      <c r="F77" s="15" t="s">
        <v>187</v>
      </c>
      <c r="G77" s="15" t="s">
        <v>190</v>
      </c>
      <c r="H77" s="15" t="s">
        <v>152</v>
      </c>
      <c r="I77" s="19" t="s">
        <v>229</v>
      </c>
      <c r="J77" s="18" t="s">
        <v>50</v>
      </c>
      <c r="K77" s="18" t="s">
        <v>232</v>
      </c>
      <c r="L77" s="18" t="s">
        <v>233</v>
      </c>
      <c r="M77" s="18" t="s">
        <v>234</v>
      </c>
      <c r="N77" s="19" t="s">
        <v>152</v>
      </c>
      <c r="O77" s="19"/>
      <c r="P77" s="1" t="s">
        <v>245</v>
      </c>
      <c r="Q77" s="19"/>
      <c r="R77" s="19"/>
      <c r="S77" s="19"/>
      <c r="T77" s="19"/>
      <c r="U77" s="19"/>
      <c r="V77" s="19"/>
      <c r="W77" s="19"/>
      <c r="X77" s="19"/>
    </row>
    <row r="78" spans="1:24" ht="30" customHeight="1" x14ac:dyDescent="0.15">
      <c r="A78" s="3">
        <v>77</v>
      </c>
      <c r="B78" s="1">
        <v>278</v>
      </c>
      <c r="C78" s="15" t="s">
        <v>186</v>
      </c>
      <c r="D78" s="15" t="s">
        <v>11</v>
      </c>
      <c r="E78" s="15" t="s">
        <v>165</v>
      </c>
      <c r="F78" s="15" t="s">
        <v>187</v>
      </c>
      <c r="G78" s="15" t="s">
        <v>191</v>
      </c>
      <c r="H78" s="15" t="s">
        <v>152</v>
      </c>
      <c r="I78" s="19" t="s">
        <v>229</v>
      </c>
      <c r="J78" s="18" t="s">
        <v>50</v>
      </c>
      <c r="K78" s="18" t="s">
        <v>232</v>
      </c>
      <c r="L78" s="18" t="s">
        <v>233</v>
      </c>
      <c r="M78" s="18" t="s">
        <v>234</v>
      </c>
      <c r="N78" s="19" t="s">
        <v>152</v>
      </c>
      <c r="O78" s="19"/>
      <c r="P78" s="1" t="s">
        <v>245</v>
      </c>
      <c r="Q78" s="19"/>
      <c r="R78" s="19"/>
      <c r="S78" s="19"/>
      <c r="T78" s="19"/>
      <c r="U78" s="19"/>
      <c r="V78" s="19"/>
      <c r="W78" s="19"/>
      <c r="X78" s="19"/>
    </row>
    <row r="79" spans="1:24" ht="30" customHeight="1" x14ac:dyDescent="0.15">
      <c r="A79" s="3">
        <v>78</v>
      </c>
      <c r="B79" s="1">
        <v>279</v>
      </c>
      <c r="C79" s="15" t="s">
        <v>186</v>
      </c>
      <c r="D79" s="15" t="s">
        <v>11</v>
      </c>
      <c r="E79" s="15" t="s">
        <v>165</v>
      </c>
      <c r="F79" s="15" t="s">
        <v>187</v>
      </c>
      <c r="G79" s="15" t="s">
        <v>192</v>
      </c>
      <c r="H79" s="15" t="s">
        <v>152</v>
      </c>
      <c r="I79" s="19" t="s">
        <v>229</v>
      </c>
      <c r="J79" s="18" t="s">
        <v>50</v>
      </c>
      <c r="K79" s="18" t="s">
        <v>232</v>
      </c>
      <c r="L79" s="18" t="s">
        <v>233</v>
      </c>
      <c r="M79" s="18" t="s">
        <v>234</v>
      </c>
      <c r="N79" s="19" t="s">
        <v>152</v>
      </c>
      <c r="O79" s="19"/>
      <c r="P79" s="1" t="s">
        <v>245</v>
      </c>
      <c r="Q79" s="19"/>
      <c r="R79" s="19"/>
      <c r="S79" s="19"/>
      <c r="T79" s="19"/>
      <c r="U79" s="19"/>
      <c r="V79" s="19"/>
      <c r="W79" s="19"/>
      <c r="X79" s="19"/>
    </row>
    <row r="80" spans="1:24" ht="30" customHeight="1" x14ac:dyDescent="0.15">
      <c r="A80" s="3">
        <v>79</v>
      </c>
      <c r="B80" s="1">
        <v>280</v>
      </c>
      <c r="C80" s="15" t="s">
        <v>186</v>
      </c>
      <c r="D80" s="15" t="s">
        <v>11</v>
      </c>
      <c r="E80" s="15" t="s">
        <v>165</v>
      </c>
      <c r="F80" s="15" t="s">
        <v>187</v>
      </c>
      <c r="G80" s="15" t="s">
        <v>193</v>
      </c>
      <c r="H80" s="15" t="s">
        <v>152</v>
      </c>
      <c r="I80" s="19" t="s">
        <v>229</v>
      </c>
      <c r="J80" s="18" t="s">
        <v>50</v>
      </c>
      <c r="K80" s="18" t="s">
        <v>232</v>
      </c>
      <c r="L80" s="18" t="s">
        <v>233</v>
      </c>
      <c r="M80" s="18" t="s">
        <v>234</v>
      </c>
      <c r="N80" s="19" t="s">
        <v>152</v>
      </c>
      <c r="O80" s="19"/>
      <c r="P80" s="1" t="s">
        <v>245</v>
      </c>
      <c r="Q80" s="19"/>
      <c r="R80" s="19"/>
      <c r="S80" s="19"/>
      <c r="T80" s="19"/>
      <c r="U80" s="19"/>
      <c r="V80" s="19"/>
      <c r="W80" s="19"/>
      <c r="X80" s="19"/>
    </row>
    <row r="81" spans="1:24" ht="30" customHeight="1" x14ac:dyDescent="0.15">
      <c r="A81" s="3">
        <v>80</v>
      </c>
      <c r="B81" s="1">
        <v>281</v>
      </c>
      <c r="C81" s="15" t="s">
        <v>186</v>
      </c>
      <c r="D81" s="15" t="s">
        <v>11</v>
      </c>
      <c r="E81" s="15" t="s">
        <v>165</v>
      </c>
      <c r="F81" s="15" t="s">
        <v>187</v>
      </c>
      <c r="G81" s="15" t="s">
        <v>194</v>
      </c>
      <c r="H81" s="15" t="s">
        <v>152</v>
      </c>
      <c r="I81" s="19" t="s">
        <v>229</v>
      </c>
      <c r="J81" s="18" t="s">
        <v>50</v>
      </c>
      <c r="K81" s="18" t="s">
        <v>232</v>
      </c>
      <c r="L81" s="18" t="s">
        <v>233</v>
      </c>
      <c r="M81" s="18" t="s">
        <v>234</v>
      </c>
      <c r="N81" s="19" t="s">
        <v>152</v>
      </c>
      <c r="O81" s="19"/>
      <c r="P81" s="1" t="s">
        <v>245</v>
      </c>
      <c r="Q81" s="19"/>
      <c r="R81" s="19"/>
      <c r="S81" s="19"/>
      <c r="T81" s="19"/>
      <c r="U81" s="19"/>
      <c r="V81" s="19"/>
      <c r="W81" s="19"/>
      <c r="X81" s="19"/>
    </row>
    <row r="82" spans="1:24" ht="30" customHeight="1" x14ac:dyDescent="0.15">
      <c r="A82" s="3">
        <v>81</v>
      </c>
      <c r="B82" s="1">
        <v>282</v>
      </c>
      <c r="C82" s="15" t="s">
        <v>186</v>
      </c>
      <c r="D82" s="15" t="s">
        <v>11</v>
      </c>
      <c r="E82" s="15" t="s">
        <v>165</v>
      </c>
      <c r="F82" s="15" t="s">
        <v>187</v>
      </c>
      <c r="G82" s="15" t="s">
        <v>195</v>
      </c>
      <c r="H82" s="15" t="s">
        <v>152</v>
      </c>
      <c r="I82" s="19" t="s">
        <v>229</v>
      </c>
      <c r="J82" s="18" t="s">
        <v>50</v>
      </c>
      <c r="K82" s="18" t="s">
        <v>232</v>
      </c>
      <c r="L82" s="18" t="s">
        <v>233</v>
      </c>
      <c r="M82" s="18" t="s">
        <v>234</v>
      </c>
      <c r="N82" s="19" t="s">
        <v>152</v>
      </c>
      <c r="O82" s="19"/>
      <c r="P82" s="1" t="s">
        <v>245</v>
      </c>
      <c r="Q82" s="19"/>
      <c r="R82" s="19"/>
      <c r="S82" s="19"/>
      <c r="T82" s="19"/>
      <c r="U82" s="19"/>
      <c r="V82" s="19"/>
      <c r="W82" s="19"/>
      <c r="X82" s="19"/>
    </row>
    <row r="83" spans="1:24" ht="30" customHeight="1" x14ac:dyDescent="0.15">
      <c r="A83" s="3">
        <v>82</v>
      </c>
      <c r="B83" s="1">
        <v>283</v>
      </c>
      <c r="C83" s="15" t="s">
        <v>186</v>
      </c>
      <c r="D83" s="15" t="s">
        <v>11</v>
      </c>
      <c r="E83" s="15" t="s">
        <v>165</v>
      </c>
      <c r="F83" s="15" t="s">
        <v>187</v>
      </c>
      <c r="G83" s="15" t="s">
        <v>196</v>
      </c>
      <c r="H83" s="15" t="s">
        <v>152</v>
      </c>
      <c r="I83" s="19" t="s">
        <v>229</v>
      </c>
      <c r="J83" s="18" t="s">
        <v>50</v>
      </c>
      <c r="K83" s="18" t="s">
        <v>232</v>
      </c>
      <c r="L83" s="18" t="s">
        <v>233</v>
      </c>
      <c r="M83" s="18" t="s">
        <v>234</v>
      </c>
      <c r="N83" s="19" t="s">
        <v>152</v>
      </c>
      <c r="O83" s="19"/>
      <c r="P83" s="1" t="s">
        <v>245</v>
      </c>
      <c r="Q83" s="19"/>
      <c r="R83" s="19"/>
      <c r="S83" s="19"/>
      <c r="T83" s="19"/>
      <c r="U83" s="19"/>
      <c r="V83" s="19"/>
      <c r="W83" s="19"/>
      <c r="X83" s="19"/>
    </row>
    <row r="84" spans="1:24" ht="30" customHeight="1" x14ac:dyDescent="0.15">
      <c r="A84" s="3">
        <v>83</v>
      </c>
      <c r="B84" s="1">
        <v>284</v>
      </c>
      <c r="C84" s="15" t="s">
        <v>197</v>
      </c>
      <c r="D84" s="15" t="s">
        <v>11</v>
      </c>
      <c r="E84" s="15" t="s">
        <v>165</v>
      </c>
      <c r="F84" s="15" t="s">
        <v>198</v>
      </c>
      <c r="G84" s="15" t="s">
        <v>199</v>
      </c>
      <c r="H84" s="15" t="s">
        <v>152</v>
      </c>
      <c r="I84" s="19" t="s">
        <v>229</v>
      </c>
      <c r="J84" s="18" t="s">
        <v>50</v>
      </c>
      <c r="K84" s="18" t="s">
        <v>232</v>
      </c>
      <c r="L84" s="18" t="s">
        <v>233</v>
      </c>
      <c r="M84" s="18" t="s">
        <v>234</v>
      </c>
      <c r="N84" s="19" t="s">
        <v>152</v>
      </c>
      <c r="O84" s="19"/>
      <c r="P84" s="1" t="s">
        <v>245</v>
      </c>
      <c r="Q84" s="19"/>
      <c r="R84" s="19"/>
      <c r="S84" s="19"/>
      <c r="T84" s="19"/>
      <c r="U84" s="19"/>
      <c r="V84" s="19"/>
      <c r="W84" s="19"/>
      <c r="X84" s="19"/>
    </row>
    <row r="85" spans="1:24" ht="30" customHeight="1" x14ac:dyDescent="0.15">
      <c r="A85" s="3">
        <v>84</v>
      </c>
      <c r="B85" s="1">
        <v>285</v>
      </c>
      <c r="C85" s="15" t="s">
        <v>197</v>
      </c>
      <c r="D85" s="15" t="s">
        <v>11</v>
      </c>
      <c r="E85" s="15" t="s">
        <v>165</v>
      </c>
      <c r="F85" s="15" t="s">
        <v>198</v>
      </c>
      <c r="G85" s="15" t="s">
        <v>200</v>
      </c>
      <c r="H85" s="15" t="s">
        <v>152</v>
      </c>
      <c r="I85" s="19" t="s">
        <v>229</v>
      </c>
      <c r="J85" s="18" t="s">
        <v>50</v>
      </c>
      <c r="K85" s="18" t="s">
        <v>232</v>
      </c>
      <c r="L85" s="18" t="s">
        <v>233</v>
      </c>
      <c r="M85" s="18" t="s">
        <v>234</v>
      </c>
      <c r="N85" s="19" t="s">
        <v>152</v>
      </c>
      <c r="O85" s="19"/>
      <c r="P85" s="1" t="s">
        <v>245</v>
      </c>
      <c r="Q85" s="19"/>
      <c r="R85" s="19"/>
      <c r="S85" s="19"/>
      <c r="T85" s="19"/>
      <c r="U85" s="19"/>
      <c r="V85" s="19"/>
      <c r="W85" s="19"/>
      <c r="X85" s="19"/>
    </row>
    <row r="86" spans="1:24" ht="30" customHeight="1" x14ac:dyDescent="0.15">
      <c r="A86" s="3">
        <v>85</v>
      </c>
      <c r="B86" s="1">
        <v>286</v>
      </c>
      <c r="C86" s="15" t="s">
        <v>197</v>
      </c>
      <c r="D86" s="15" t="s">
        <v>11</v>
      </c>
      <c r="E86" s="15" t="s">
        <v>165</v>
      </c>
      <c r="F86" s="15" t="s">
        <v>198</v>
      </c>
      <c r="G86" s="15" t="s">
        <v>201</v>
      </c>
      <c r="H86" s="15" t="s">
        <v>152</v>
      </c>
      <c r="I86" s="19" t="s">
        <v>229</v>
      </c>
      <c r="J86" s="18" t="s">
        <v>50</v>
      </c>
      <c r="K86" s="18" t="s">
        <v>232</v>
      </c>
      <c r="L86" s="18" t="s">
        <v>233</v>
      </c>
      <c r="M86" s="18" t="s">
        <v>234</v>
      </c>
      <c r="N86" s="19" t="s">
        <v>152</v>
      </c>
      <c r="O86" s="19"/>
      <c r="P86" s="1" t="s">
        <v>245</v>
      </c>
      <c r="Q86" s="19"/>
      <c r="R86" s="19"/>
      <c r="S86" s="19"/>
      <c r="T86" s="19"/>
      <c r="U86" s="19"/>
      <c r="V86" s="19"/>
      <c r="W86" s="19"/>
      <c r="X86" s="19"/>
    </row>
    <row r="87" spans="1:24" ht="30" customHeight="1" x14ac:dyDescent="0.15">
      <c r="A87" s="3">
        <v>86</v>
      </c>
      <c r="B87" s="1">
        <v>287</v>
      </c>
      <c r="C87" s="15" t="s">
        <v>197</v>
      </c>
      <c r="D87" s="15" t="s">
        <v>11</v>
      </c>
      <c r="E87" s="15" t="s">
        <v>165</v>
      </c>
      <c r="F87" s="15" t="s">
        <v>198</v>
      </c>
      <c r="G87" s="15" t="s">
        <v>202</v>
      </c>
      <c r="H87" s="15" t="s">
        <v>152</v>
      </c>
      <c r="I87" s="19" t="s">
        <v>229</v>
      </c>
      <c r="J87" s="18" t="s">
        <v>50</v>
      </c>
      <c r="K87" s="18" t="s">
        <v>232</v>
      </c>
      <c r="L87" s="18" t="s">
        <v>233</v>
      </c>
      <c r="M87" s="18" t="s">
        <v>234</v>
      </c>
      <c r="N87" s="19" t="s">
        <v>152</v>
      </c>
      <c r="O87" s="19"/>
      <c r="P87" s="1" t="s">
        <v>245</v>
      </c>
      <c r="Q87" s="19"/>
      <c r="R87" s="19"/>
      <c r="S87" s="19"/>
      <c r="T87" s="19"/>
      <c r="U87" s="19"/>
      <c r="V87" s="19"/>
      <c r="W87" s="19"/>
      <c r="X87" s="19"/>
    </row>
    <row r="88" spans="1:24" ht="30" customHeight="1" x14ac:dyDescent="0.15">
      <c r="A88" s="3">
        <v>87</v>
      </c>
      <c r="B88" s="1">
        <v>288</v>
      </c>
      <c r="C88" s="15" t="s">
        <v>197</v>
      </c>
      <c r="D88" s="15" t="s">
        <v>11</v>
      </c>
      <c r="E88" s="15" t="s">
        <v>165</v>
      </c>
      <c r="F88" s="15" t="s">
        <v>198</v>
      </c>
      <c r="G88" s="15" t="s">
        <v>203</v>
      </c>
      <c r="H88" s="15" t="s">
        <v>152</v>
      </c>
      <c r="I88" s="19" t="s">
        <v>229</v>
      </c>
      <c r="J88" s="18" t="s">
        <v>50</v>
      </c>
      <c r="K88" s="18" t="s">
        <v>232</v>
      </c>
      <c r="L88" s="18" t="s">
        <v>233</v>
      </c>
      <c r="M88" s="18" t="s">
        <v>234</v>
      </c>
      <c r="N88" s="19" t="s">
        <v>152</v>
      </c>
      <c r="O88" s="19"/>
      <c r="P88" s="1" t="s">
        <v>245</v>
      </c>
      <c r="Q88" s="19"/>
      <c r="R88" s="19"/>
      <c r="S88" s="19"/>
      <c r="T88" s="19"/>
      <c r="U88" s="19"/>
      <c r="V88" s="19"/>
      <c r="W88" s="19"/>
      <c r="X88" s="19"/>
    </row>
    <row r="89" spans="1:24" ht="30" customHeight="1" x14ac:dyDescent="0.15">
      <c r="A89" s="3">
        <v>88</v>
      </c>
      <c r="B89" s="1">
        <v>289</v>
      </c>
      <c r="C89" s="15" t="s">
        <v>197</v>
      </c>
      <c r="D89" s="15" t="s">
        <v>11</v>
      </c>
      <c r="E89" s="15" t="s">
        <v>165</v>
      </c>
      <c r="F89" s="15" t="s">
        <v>198</v>
      </c>
      <c r="G89" s="15" t="s">
        <v>204</v>
      </c>
      <c r="H89" s="15" t="s">
        <v>152</v>
      </c>
      <c r="I89" s="19" t="s">
        <v>229</v>
      </c>
      <c r="J89" s="18" t="s">
        <v>50</v>
      </c>
      <c r="K89" s="18" t="s">
        <v>232</v>
      </c>
      <c r="L89" s="18" t="s">
        <v>233</v>
      </c>
      <c r="M89" s="18" t="s">
        <v>234</v>
      </c>
      <c r="N89" s="19" t="s">
        <v>152</v>
      </c>
      <c r="O89" s="19"/>
      <c r="P89" s="1" t="s">
        <v>245</v>
      </c>
      <c r="Q89" s="19"/>
      <c r="R89" s="19"/>
      <c r="S89" s="19"/>
      <c r="T89" s="19"/>
      <c r="U89" s="19"/>
      <c r="V89" s="19"/>
      <c r="W89" s="19"/>
      <c r="X89" s="19"/>
    </row>
    <row r="90" spans="1:24" ht="30" customHeight="1" x14ac:dyDescent="0.15">
      <c r="A90" s="3">
        <v>89</v>
      </c>
      <c r="B90" s="1">
        <v>290</v>
      </c>
      <c r="C90" s="15" t="s">
        <v>197</v>
      </c>
      <c r="D90" s="15" t="s">
        <v>11</v>
      </c>
      <c r="E90" s="15" t="s">
        <v>165</v>
      </c>
      <c r="F90" s="15" t="s">
        <v>198</v>
      </c>
      <c r="G90" s="15" t="s">
        <v>205</v>
      </c>
      <c r="H90" s="15" t="s">
        <v>152</v>
      </c>
      <c r="I90" s="19" t="s">
        <v>229</v>
      </c>
      <c r="J90" s="18" t="s">
        <v>50</v>
      </c>
      <c r="K90" s="18" t="s">
        <v>232</v>
      </c>
      <c r="L90" s="18" t="s">
        <v>233</v>
      </c>
      <c r="M90" s="18" t="s">
        <v>234</v>
      </c>
      <c r="N90" s="19" t="s">
        <v>152</v>
      </c>
      <c r="O90" s="19"/>
      <c r="P90" s="1" t="s">
        <v>245</v>
      </c>
      <c r="Q90" s="19"/>
      <c r="R90" s="19"/>
      <c r="S90" s="19"/>
      <c r="T90" s="19"/>
      <c r="U90" s="19"/>
      <c r="V90" s="19"/>
      <c r="W90" s="19"/>
      <c r="X90" s="19"/>
    </row>
    <row r="91" spans="1:24" ht="30" customHeight="1" x14ac:dyDescent="0.15">
      <c r="A91" s="3">
        <v>90</v>
      </c>
      <c r="B91" s="1">
        <v>291</v>
      </c>
      <c r="C91" s="15" t="s">
        <v>197</v>
      </c>
      <c r="D91" s="15" t="s">
        <v>11</v>
      </c>
      <c r="E91" s="15" t="s">
        <v>165</v>
      </c>
      <c r="F91" s="15" t="s">
        <v>198</v>
      </c>
      <c r="G91" s="15" t="s">
        <v>206</v>
      </c>
      <c r="H91" s="15" t="s">
        <v>152</v>
      </c>
      <c r="I91" s="19" t="s">
        <v>229</v>
      </c>
      <c r="J91" s="18" t="s">
        <v>50</v>
      </c>
      <c r="K91" s="18" t="s">
        <v>232</v>
      </c>
      <c r="L91" s="18" t="s">
        <v>233</v>
      </c>
      <c r="M91" s="18" t="s">
        <v>234</v>
      </c>
      <c r="N91" s="19" t="s">
        <v>152</v>
      </c>
      <c r="O91" s="19"/>
      <c r="P91" s="1" t="s">
        <v>245</v>
      </c>
      <c r="Q91" s="19"/>
      <c r="R91" s="19"/>
      <c r="S91" s="19"/>
      <c r="T91" s="19"/>
      <c r="U91" s="19"/>
      <c r="V91" s="19"/>
      <c r="W91" s="19"/>
      <c r="X91" s="19"/>
    </row>
    <row r="92" spans="1:24" ht="30" customHeight="1" x14ac:dyDescent="0.15">
      <c r="A92" s="3">
        <v>91</v>
      </c>
      <c r="B92" s="1">
        <v>292</v>
      </c>
      <c r="C92" s="15" t="s">
        <v>197</v>
      </c>
      <c r="D92" s="15" t="s">
        <v>11</v>
      </c>
      <c r="E92" s="15" t="s">
        <v>165</v>
      </c>
      <c r="F92" s="15" t="s">
        <v>198</v>
      </c>
      <c r="G92" s="15" t="s">
        <v>207</v>
      </c>
      <c r="H92" s="15" t="s">
        <v>152</v>
      </c>
      <c r="I92" s="19" t="s">
        <v>229</v>
      </c>
      <c r="J92" s="18" t="s">
        <v>50</v>
      </c>
      <c r="K92" s="18" t="s">
        <v>232</v>
      </c>
      <c r="L92" s="18" t="s">
        <v>233</v>
      </c>
      <c r="M92" s="18" t="s">
        <v>234</v>
      </c>
      <c r="N92" s="19" t="s">
        <v>152</v>
      </c>
      <c r="O92" s="19"/>
      <c r="P92" s="1" t="s">
        <v>245</v>
      </c>
      <c r="Q92" s="19"/>
      <c r="R92" s="19"/>
      <c r="S92" s="19"/>
      <c r="T92" s="19"/>
      <c r="U92" s="19"/>
      <c r="V92" s="19"/>
      <c r="W92" s="19"/>
      <c r="X92" s="19"/>
    </row>
    <row r="93" spans="1:24" ht="30" customHeight="1" x14ac:dyDescent="0.15">
      <c r="A93" s="3">
        <v>92</v>
      </c>
      <c r="B93" s="1">
        <v>293</v>
      </c>
      <c r="C93" s="15" t="s">
        <v>197</v>
      </c>
      <c r="D93" s="15" t="s">
        <v>11</v>
      </c>
      <c r="E93" s="15" t="s">
        <v>165</v>
      </c>
      <c r="F93" s="15" t="s">
        <v>198</v>
      </c>
      <c r="G93" s="15" t="s">
        <v>208</v>
      </c>
      <c r="H93" s="15" t="s">
        <v>152</v>
      </c>
      <c r="I93" s="19" t="s">
        <v>229</v>
      </c>
      <c r="J93" s="18" t="s">
        <v>50</v>
      </c>
      <c r="K93" s="18" t="s">
        <v>232</v>
      </c>
      <c r="L93" s="18" t="s">
        <v>233</v>
      </c>
      <c r="M93" s="18" t="s">
        <v>234</v>
      </c>
      <c r="N93" s="19" t="s">
        <v>152</v>
      </c>
      <c r="O93" s="19"/>
      <c r="P93" s="1" t="s">
        <v>245</v>
      </c>
      <c r="Q93" s="19"/>
      <c r="R93" s="19"/>
      <c r="S93" s="19"/>
      <c r="T93" s="19"/>
      <c r="U93" s="19"/>
      <c r="V93" s="19"/>
      <c r="W93" s="19"/>
      <c r="X93" s="19"/>
    </row>
    <row r="94" spans="1:24" ht="30" customHeight="1" x14ac:dyDescent="0.15">
      <c r="A94" s="3">
        <v>93</v>
      </c>
      <c r="B94" s="1">
        <v>294</v>
      </c>
      <c r="C94" s="15" t="s">
        <v>197</v>
      </c>
      <c r="D94" s="15" t="s">
        <v>11</v>
      </c>
      <c r="E94" s="15" t="s">
        <v>165</v>
      </c>
      <c r="F94" s="15" t="s">
        <v>198</v>
      </c>
      <c r="G94" s="15" t="s">
        <v>209</v>
      </c>
      <c r="H94" s="15" t="s">
        <v>152</v>
      </c>
      <c r="I94" s="19" t="s">
        <v>229</v>
      </c>
      <c r="J94" s="18" t="s">
        <v>50</v>
      </c>
      <c r="K94" s="18" t="s">
        <v>232</v>
      </c>
      <c r="L94" s="18" t="s">
        <v>233</v>
      </c>
      <c r="M94" s="18" t="s">
        <v>234</v>
      </c>
      <c r="N94" s="19" t="s">
        <v>152</v>
      </c>
      <c r="O94" s="19"/>
      <c r="P94" s="1" t="s">
        <v>245</v>
      </c>
      <c r="Q94" s="19"/>
      <c r="R94" s="19"/>
      <c r="S94" s="19"/>
      <c r="T94" s="19"/>
      <c r="U94" s="19"/>
      <c r="V94" s="19"/>
      <c r="W94" s="19"/>
      <c r="X94" s="19"/>
    </row>
    <row r="95" spans="1:24" ht="30" customHeight="1" x14ac:dyDescent="0.15">
      <c r="A95" s="3">
        <v>94</v>
      </c>
      <c r="B95" s="1">
        <v>295</v>
      </c>
      <c r="C95" s="15" t="s">
        <v>197</v>
      </c>
      <c r="D95" s="15" t="s">
        <v>11</v>
      </c>
      <c r="E95" s="15" t="s">
        <v>165</v>
      </c>
      <c r="F95" s="15" t="s">
        <v>198</v>
      </c>
      <c r="G95" s="15" t="s">
        <v>210</v>
      </c>
      <c r="H95" s="15" t="s">
        <v>152</v>
      </c>
      <c r="I95" s="19" t="s">
        <v>229</v>
      </c>
      <c r="J95" s="18" t="s">
        <v>50</v>
      </c>
      <c r="K95" s="18" t="s">
        <v>232</v>
      </c>
      <c r="L95" s="18" t="s">
        <v>233</v>
      </c>
      <c r="M95" s="18" t="s">
        <v>234</v>
      </c>
      <c r="N95" s="19" t="s">
        <v>152</v>
      </c>
      <c r="O95" s="19"/>
      <c r="P95" s="1" t="s">
        <v>245</v>
      </c>
      <c r="Q95" s="19"/>
      <c r="R95" s="19"/>
      <c r="S95" s="19"/>
      <c r="T95" s="19"/>
      <c r="U95" s="19"/>
      <c r="V95" s="19"/>
      <c r="W95" s="19"/>
      <c r="X95" s="19"/>
    </row>
    <row r="96" spans="1:24" ht="30" customHeight="1" x14ac:dyDescent="0.15">
      <c r="A96" s="3">
        <v>95</v>
      </c>
      <c r="B96" s="1">
        <v>296</v>
      </c>
      <c r="C96" s="15" t="s">
        <v>197</v>
      </c>
      <c r="D96" s="15" t="s">
        <v>11</v>
      </c>
      <c r="E96" s="15" t="s">
        <v>165</v>
      </c>
      <c r="F96" s="15" t="s">
        <v>198</v>
      </c>
      <c r="G96" s="15" t="s">
        <v>211</v>
      </c>
      <c r="H96" s="15" t="s">
        <v>152</v>
      </c>
      <c r="I96" s="19" t="s">
        <v>229</v>
      </c>
      <c r="J96" s="18" t="s">
        <v>50</v>
      </c>
      <c r="K96" s="18" t="s">
        <v>232</v>
      </c>
      <c r="L96" s="18" t="s">
        <v>233</v>
      </c>
      <c r="M96" s="18" t="s">
        <v>234</v>
      </c>
      <c r="N96" s="19" t="s">
        <v>152</v>
      </c>
      <c r="O96" s="19"/>
      <c r="P96" s="1" t="s">
        <v>245</v>
      </c>
      <c r="Q96" s="19"/>
      <c r="R96" s="19"/>
      <c r="S96" s="19"/>
      <c r="T96" s="19"/>
      <c r="U96" s="19"/>
      <c r="V96" s="19"/>
      <c r="W96" s="19"/>
      <c r="X96" s="19"/>
    </row>
    <row r="97" spans="1:24" ht="30" customHeight="1" x14ac:dyDescent="0.15">
      <c r="A97" s="3">
        <v>96</v>
      </c>
      <c r="B97" s="1">
        <v>297</v>
      </c>
      <c r="C97" s="15" t="s">
        <v>197</v>
      </c>
      <c r="D97" s="15" t="s">
        <v>11</v>
      </c>
      <c r="E97" s="15" t="s">
        <v>165</v>
      </c>
      <c r="F97" s="15" t="s">
        <v>198</v>
      </c>
      <c r="G97" s="15" t="s">
        <v>212</v>
      </c>
      <c r="H97" s="15" t="s">
        <v>152</v>
      </c>
      <c r="I97" s="19" t="s">
        <v>229</v>
      </c>
      <c r="J97" s="18" t="s">
        <v>50</v>
      </c>
      <c r="K97" s="18" t="s">
        <v>232</v>
      </c>
      <c r="L97" s="18" t="s">
        <v>233</v>
      </c>
      <c r="M97" s="18" t="s">
        <v>234</v>
      </c>
      <c r="N97" s="19" t="s">
        <v>152</v>
      </c>
      <c r="O97" s="19"/>
      <c r="P97" s="1" t="s">
        <v>245</v>
      </c>
      <c r="Q97" s="19"/>
      <c r="R97" s="19"/>
      <c r="S97" s="19"/>
      <c r="T97" s="19"/>
      <c r="U97" s="19"/>
      <c r="V97" s="19"/>
      <c r="W97" s="19"/>
      <c r="X97" s="19"/>
    </row>
    <row r="98" spans="1:24" ht="30" customHeight="1" x14ac:dyDescent="0.15">
      <c r="A98" s="3">
        <v>97</v>
      </c>
      <c r="B98" s="1">
        <v>339</v>
      </c>
      <c r="C98" s="15" t="s">
        <v>214</v>
      </c>
      <c r="D98" s="15" t="s">
        <v>213</v>
      </c>
      <c r="E98" s="15" t="s">
        <v>220</v>
      </c>
      <c r="F98" s="15" t="s">
        <v>292</v>
      </c>
      <c r="G98" s="15" t="s">
        <v>215</v>
      </c>
      <c r="H98" s="15" t="s">
        <v>216</v>
      </c>
      <c r="I98" s="19" t="s">
        <v>230</v>
      </c>
      <c r="J98" s="18" t="s">
        <v>50</v>
      </c>
      <c r="K98" s="18" t="s">
        <v>232</v>
      </c>
      <c r="L98" s="18" t="s">
        <v>233</v>
      </c>
      <c r="M98" s="18" t="s">
        <v>234</v>
      </c>
      <c r="N98" s="19" t="s">
        <v>241</v>
      </c>
      <c r="O98" s="19"/>
      <c r="P98" s="1" t="s">
        <v>245</v>
      </c>
      <c r="Q98" s="19"/>
      <c r="R98" s="19"/>
      <c r="S98" s="19"/>
      <c r="T98" s="19"/>
      <c r="U98" s="19"/>
      <c r="V98" s="19"/>
      <c r="W98" s="19"/>
      <c r="X98" s="19"/>
    </row>
    <row r="99" spans="1:24" ht="30" customHeight="1" x14ac:dyDescent="0.15">
      <c r="A99" s="3">
        <v>98</v>
      </c>
      <c r="B99" s="1">
        <v>340</v>
      </c>
      <c r="C99" s="15" t="s">
        <v>214</v>
      </c>
      <c r="D99" s="15" t="s">
        <v>213</v>
      </c>
      <c r="E99" s="15" t="s">
        <v>220</v>
      </c>
      <c r="F99" s="15" t="s">
        <v>292</v>
      </c>
      <c r="G99" s="15" t="s">
        <v>217</v>
      </c>
      <c r="H99" s="15" t="s">
        <v>1</v>
      </c>
      <c r="I99" s="19" t="s">
        <v>229</v>
      </c>
      <c r="J99" s="18" t="s">
        <v>50</v>
      </c>
      <c r="K99" s="18" t="s">
        <v>232</v>
      </c>
      <c r="L99" s="18" t="s">
        <v>233</v>
      </c>
      <c r="M99" s="18" t="s">
        <v>234</v>
      </c>
      <c r="N99" s="19" t="s">
        <v>242</v>
      </c>
      <c r="O99" s="19"/>
      <c r="P99" s="1" t="s">
        <v>245</v>
      </c>
      <c r="Q99" s="19"/>
      <c r="R99" s="19"/>
      <c r="S99" s="19"/>
      <c r="T99" s="19"/>
      <c r="U99" s="19"/>
      <c r="V99" s="19"/>
      <c r="W99" s="19"/>
      <c r="X99" s="19"/>
    </row>
    <row r="100" spans="1:24" ht="30" customHeight="1" x14ac:dyDescent="0.15">
      <c r="A100" s="3">
        <v>99</v>
      </c>
      <c r="B100" s="1">
        <v>341</v>
      </c>
      <c r="C100" s="15" t="s">
        <v>214</v>
      </c>
      <c r="D100" s="15" t="s">
        <v>213</v>
      </c>
      <c r="E100" s="15" t="s">
        <v>220</v>
      </c>
      <c r="F100" s="15" t="s">
        <v>292</v>
      </c>
      <c r="G100" s="15" t="s">
        <v>218</v>
      </c>
      <c r="H100" s="15" t="s">
        <v>1</v>
      </c>
      <c r="I100" s="19" t="s">
        <v>229</v>
      </c>
      <c r="J100" s="18" t="s">
        <v>50</v>
      </c>
      <c r="K100" s="18" t="s">
        <v>232</v>
      </c>
      <c r="L100" s="18" t="s">
        <v>233</v>
      </c>
      <c r="M100" s="18" t="s">
        <v>234</v>
      </c>
      <c r="N100" s="19" t="s">
        <v>239</v>
      </c>
      <c r="O100" s="19"/>
      <c r="P100" s="1" t="s">
        <v>245</v>
      </c>
      <c r="Q100" s="19"/>
      <c r="R100" s="19"/>
      <c r="S100" s="19"/>
      <c r="T100" s="19"/>
      <c r="U100" s="19"/>
      <c r="V100" s="19"/>
      <c r="W100" s="19"/>
      <c r="X100" s="19"/>
    </row>
    <row r="101" spans="1:24" ht="30" customHeight="1" x14ac:dyDescent="0.15">
      <c r="A101" s="3">
        <v>100</v>
      </c>
      <c r="B101" s="1">
        <v>437</v>
      </c>
      <c r="C101" s="15" t="s">
        <v>219</v>
      </c>
      <c r="D101" s="15" t="s">
        <v>213</v>
      </c>
      <c r="E101" s="15" t="s">
        <v>220</v>
      </c>
      <c r="F101" s="15" t="s">
        <v>221</v>
      </c>
      <c r="G101" s="15" t="s">
        <v>222</v>
      </c>
      <c r="H101" s="15" t="s">
        <v>1</v>
      </c>
      <c r="I101" s="19" t="s">
        <v>229</v>
      </c>
      <c r="J101" s="18" t="s">
        <v>50</v>
      </c>
      <c r="K101" s="18" t="s">
        <v>232</v>
      </c>
      <c r="L101" s="18" t="s">
        <v>233</v>
      </c>
      <c r="M101" s="18" t="s">
        <v>234</v>
      </c>
      <c r="N101" s="19" t="s">
        <v>235</v>
      </c>
      <c r="O101" s="19"/>
      <c r="P101" s="1" t="s">
        <v>245</v>
      </c>
      <c r="Q101" s="19"/>
      <c r="R101" s="19"/>
      <c r="S101" s="19"/>
      <c r="T101" s="19"/>
      <c r="U101" s="19"/>
      <c r="V101" s="19"/>
      <c r="W101" s="19"/>
      <c r="X101" s="19"/>
    </row>
    <row r="102" spans="1:24" ht="30" customHeight="1" x14ac:dyDescent="0.15">
      <c r="A102" s="3">
        <v>101</v>
      </c>
      <c r="B102" s="1">
        <v>441</v>
      </c>
      <c r="C102" s="15" t="s">
        <v>223</v>
      </c>
      <c r="D102" s="15" t="s">
        <v>213</v>
      </c>
      <c r="E102" s="15" t="s">
        <v>220</v>
      </c>
      <c r="F102" s="15" t="s">
        <v>224</v>
      </c>
      <c r="G102" s="15" t="s">
        <v>228</v>
      </c>
      <c r="H102" s="15" t="s">
        <v>1</v>
      </c>
      <c r="I102" s="19" t="s">
        <v>229</v>
      </c>
      <c r="J102" s="18" t="s">
        <v>50</v>
      </c>
      <c r="K102" s="18" t="s">
        <v>232</v>
      </c>
      <c r="L102" s="18" t="s">
        <v>233</v>
      </c>
      <c r="M102" s="18" t="s">
        <v>234</v>
      </c>
      <c r="N102" s="19" t="s">
        <v>236</v>
      </c>
      <c r="O102" s="19"/>
      <c r="P102" s="1" t="s">
        <v>245</v>
      </c>
      <c r="Q102" s="19"/>
      <c r="R102" s="19"/>
      <c r="S102" s="19"/>
      <c r="T102" s="19"/>
      <c r="U102" s="19"/>
      <c r="V102" s="19"/>
      <c r="W102" s="19"/>
      <c r="X102" s="19"/>
    </row>
    <row r="103" spans="1:24" ht="30" customHeight="1" x14ac:dyDescent="0.15">
      <c r="A103" s="3">
        <v>102</v>
      </c>
      <c r="B103" s="1">
        <v>443</v>
      </c>
      <c r="C103" s="15" t="s">
        <v>223</v>
      </c>
      <c r="D103" s="15" t="s">
        <v>213</v>
      </c>
      <c r="E103" s="15" t="s">
        <v>220</v>
      </c>
      <c r="F103" s="15" t="s">
        <v>224</v>
      </c>
      <c r="G103" s="15" t="s">
        <v>225</v>
      </c>
      <c r="H103" s="15" t="s">
        <v>1</v>
      </c>
      <c r="I103" s="19" t="s">
        <v>230</v>
      </c>
      <c r="J103" s="18" t="s">
        <v>50</v>
      </c>
      <c r="K103" s="18" t="s">
        <v>232</v>
      </c>
      <c r="L103" s="18" t="s">
        <v>233</v>
      </c>
      <c r="M103" s="18" t="s">
        <v>234</v>
      </c>
      <c r="N103" s="19" t="s">
        <v>235</v>
      </c>
      <c r="O103" s="19"/>
      <c r="P103" s="1" t="s">
        <v>245</v>
      </c>
      <c r="Q103" s="19"/>
      <c r="R103" s="19"/>
      <c r="S103" s="19"/>
      <c r="T103" s="19"/>
      <c r="U103" s="19"/>
      <c r="V103" s="19"/>
      <c r="W103" s="19"/>
      <c r="X103" s="19"/>
    </row>
    <row r="104" spans="1:24" ht="30" customHeight="1" x14ac:dyDescent="0.15">
      <c r="A104" s="3">
        <v>103</v>
      </c>
      <c r="B104" s="14">
        <v>73</v>
      </c>
      <c r="C104" s="15" t="s">
        <v>248</v>
      </c>
      <c r="D104" s="15" t="s">
        <v>10</v>
      </c>
      <c r="E104" s="15" t="s">
        <v>249</v>
      </c>
      <c r="F104" s="15" t="s">
        <v>250</v>
      </c>
      <c r="G104" s="15" t="s">
        <v>251</v>
      </c>
      <c r="H104" s="15" t="s">
        <v>1</v>
      </c>
      <c r="I104" s="20" t="s">
        <v>270</v>
      </c>
      <c r="J104" s="18" t="s">
        <v>285</v>
      </c>
      <c r="K104" s="18" t="s">
        <v>232</v>
      </c>
      <c r="L104" s="1" t="s">
        <v>278</v>
      </c>
      <c r="M104" s="18" t="s">
        <v>279</v>
      </c>
      <c r="N104" s="3" t="s">
        <v>281</v>
      </c>
      <c r="O104" s="14"/>
      <c r="P104" s="1" t="s">
        <v>245</v>
      </c>
      <c r="Q104" s="14"/>
      <c r="R104" s="14"/>
      <c r="S104" s="14"/>
      <c r="T104" s="14"/>
      <c r="U104" s="14"/>
      <c r="V104" s="14"/>
      <c r="W104" s="14"/>
      <c r="X104" s="14"/>
    </row>
    <row r="105" spans="1:24" ht="30" customHeight="1" x14ac:dyDescent="0.15">
      <c r="A105" s="3">
        <v>104</v>
      </c>
      <c r="B105" s="14">
        <v>79</v>
      </c>
      <c r="C105" s="15" t="s">
        <v>252</v>
      </c>
      <c r="D105" s="15" t="s">
        <v>10</v>
      </c>
      <c r="E105" s="15" t="s">
        <v>249</v>
      </c>
      <c r="F105" s="15" t="s">
        <v>253</v>
      </c>
      <c r="G105" s="15" t="s">
        <v>254</v>
      </c>
      <c r="H105" s="15" t="s">
        <v>1</v>
      </c>
      <c r="I105" s="25" t="s">
        <v>271</v>
      </c>
      <c r="J105" s="18" t="s">
        <v>285</v>
      </c>
      <c r="K105" s="18" t="s">
        <v>274</v>
      </c>
      <c r="L105" s="1" t="s">
        <v>278</v>
      </c>
      <c r="M105" s="18" t="s">
        <v>279</v>
      </c>
      <c r="N105" s="3" t="s">
        <v>281</v>
      </c>
      <c r="O105" s="14"/>
      <c r="P105" s="1" t="s">
        <v>47</v>
      </c>
      <c r="Q105" s="14"/>
      <c r="R105" s="14"/>
      <c r="S105" s="14"/>
      <c r="T105" s="14"/>
      <c r="U105" s="14"/>
      <c r="V105" s="14"/>
      <c r="W105" s="14"/>
      <c r="X105" s="14"/>
    </row>
    <row r="106" spans="1:24" ht="30" customHeight="1" x14ac:dyDescent="0.15">
      <c r="A106" s="3">
        <v>105</v>
      </c>
      <c r="B106" s="14">
        <v>82</v>
      </c>
      <c r="C106" s="15" t="s">
        <v>255</v>
      </c>
      <c r="D106" s="15" t="s">
        <v>10</v>
      </c>
      <c r="E106" s="15" t="s">
        <v>249</v>
      </c>
      <c r="F106" s="15" t="s">
        <v>264</v>
      </c>
      <c r="G106" s="15" t="s">
        <v>256</v>
      </c>
      <c r="H106" s="15" t="s">
        <v>1</v>
      </c>
      <c r="I106" s="25" t="s">
        <v>261</v>
      </c>
      <c r="J106" s="18" t="s">
        <v>285</v>
      </c>
      <c r="K106" s="18" t="s">
        <v>274</v>
      </c>
      <c r="L106" s="1" t="s">
        <v>278</v>
      </c>
      <c r="M106" s="18" t="s">
        <v>279</v>
      </c>
      <c r="N106" s="3" t="s">
        <v>281</v>
      </c>
      <c r="O106" s="14"/>
      <c r="P106" s="1" t="s">
        <v>47</v>
      </c>
      <c r="Q106" s="14"/>
      <c r="R106" s="14"/>
      <c r="S106" s="14"/>
      <c r="T106" s="14"/>
      <c r="U106" s="14"/>
      <c r="V106" s="14"/>
      <c r="W106" s="14"/>
      <c r="X106" s="14"/>
    </row>
    <row r="107" spans="1:24" ht="30" customHeight="1" x14ac:dyDescent="0.15">
      <c r="A107" s="3">
        <v>106</v>
      </c>
      <c r="B107" s="14">
        <v>83</v>
      </c>
      <c r="C107" s="15" t="s">
        <v>257</v>
      </c>
      <c r="D107" s="15" t="s">
        <v>10</v>
      </c>
      <c r="E107" s="15" t="s">
        <v>249</v>
      </c>
      <c r="F107" s="15" t="s">
        <v>258</v>
      </c>
      <c r="G107" s="15" t="s">
        <v>265</v>
      </c>
      <c r="H107" s="15" t="s">
        <v>1</v>
      </c>
      <c r="I107" s="25" t="s">
        <v>262</v>
      </c>
      <c r="J107" s="18" t="s">
        <v>285</v>
      </c>
      <c r="K107" s="18" t="s">
        <v>274</v>
      </c>
      <c r="L107" s="1" t="s">
        <v>278</v>
      </c>
      <c r="M107" s="18" t="s">
        <v>279</v>
      </c>
      <c r="N107" s="3" t="s">
        <v>281</v>
      </c>
      <c r="O107" s="14"/>
      <c r="P107" s="1" t="s">
        <v>245</v>
      </c>
      <c r="Q107" s="14"/>
      <c r="R107" s="14"/>
      <c r="S107" s="14"/>
      <c r="T107" s="14"/>
      <c r="U107" s="14"/>
      <c r="V107" s="14"/>
      <c r="W107" s="14"/>
      <c r="X107" s="14"/>
    </row>
    <row r="108" spans="1:24" ht="30" customHeight="1" x14ac:dyDescent="0.15">
      <c r="A108" s="3">
        <v>107</v>
      </c>
      <c r="B108" s="14">
        <v>84</v>
      </c>
      <c r="C108" s="15" t="s">
        <v>257</v>
      </c>
      <c r="D108" s="15" t="s">
        <v>10</v>
      </c>
      <c r="E108" s="15" t="s">
        <v>249</v>
      </c>
      <c r="F108" s="15" t="s">
        <v>258</v>
      </c>
      <c r="G108" s="15" t="s">
        <v>259</v>
      </c>
      <c r="H108" s="15" t="s">
        <v>1</v>
      </c>
      <c r="I108" s="25" t="s">
        <v>272</v>
      </c>
      <c r="J108" s="18" t="s">
        <v>285</v>
      </c>
      <c r="K108" s="18" t="s">
        <v>274</v>
      </c>
      <c r="L108" s="1" t="s">
        <v>278</v>
      </c>
      <c r="M108" s="18" t="s">
        <v>279</v>
      </c>
      <c r="N108" s="3" t="s">
        <v>281</v>
      </c>
      <c r="O108" s="14"/>
      <c r="P108" s="1" t="s">
        <v>245</v>
      </c>
      <c r="Q108" s="14"/>
      <c r="R108" s="14"/>
      <c r="S108" s="14"/>
      <c r="T108" s="14"/>
      <c r="U108" s="14"/>
      <c r="V108" s="14"/>
      <c r="W108" s="14"/>
      <c r="X108" s="14"/>
    </row>
    <row r="109" spans="1:24" ht="30" customHeight="1" x14ac:dyDescent="0.15">
      <c r="A109" s="3">
        <v>108</v>
      </c>
      <c r="B109" s="14">
        <v>85</v>
      </c>
      <c r="C109" s="15" t="s">
        <v>257</v>
      </c>
      <c r="D109" s="15" t="s">
        <v>10</v>
      </c>
      <c r="E109" s="15" t="s">
        <v>249</v>
      </c>
      <c r="F109" s="15" t="s">
        <v>258</v>
      </c>
      <c r="G109" s="15" t="s">
        <v>266</v>
      </c>
      <c r="H109" s="15" t="s">
        <v>1</v>
      </c>
      <c r="I109" s="25" t="s">
        <v>273</v>
      </c>
      <c r="J109" s="18" t="s">
        <v>285</v>
      </c>
      <c r="K109" s="18" t="s">
        <v>274</v>
      </c>
      <c r="L109" s="1" t="s">
        <v>278</v>
      </c>
      <c r="M109" s="18" t="s">
        <v>279</v>
      </c>
      <c r="N109" s="3" t="s">
        <v>281</v>
      </c>
      <c r="O109" s="14"/>
      <c r="P109" s="1" t="s">
        <v>245</v>
      </c>
      <c r="Q109" s="14"/>
      <c r="R109" s="14"/>
      <c r="S109" s="14"/>
      <c r="T109" s="14"/>
      <c r="U109" s="14"/>
      <c r="V109" s="14"/>
      <c r="W109" s="14"/>
      <c r="X109" s="14"/>
    </row>
    <row r="110" spans="1:24" ht="30" customHeight="1" x14ac:dyDescent="0.15">
      <c r="A110" s="3">
        <v>109</v>
      </c>
      <c r="B110" s="14">
        <v>130</v>
      </c>
      <c r="C110" s="15" t="s">
        <v>267</v>
      </c>
      <c r="D110" s="15" t="s">
        <v>11</v>
      </c>
      <c r="E110" s="15" t="s">
        <v>81</v>
      </c>
      <c r="F110" s="15" t="s">
        <v>268</v>
      </c>
      <c r="G110" s="15" t="s">
        <v>269</v>
      </c>
      <c r="H110" s="15" t="s">
        <v>1</v>
      </c>
      <c r="I110" s="21" t="s">
        <v>263</v>
      </c>
      <c r="J110" s="18" t="s">
        <v>285</v>
      </c>
      <c r="K110" s="18" t="s">
        <v>274</v>
      </c>
      <c r="L110" s="1" t="s">
        <v>278</v>
      </c>
      <c r="M110" s="18" t="s">
        <v>279</v>
      </c>
      <c r="N110" s="3" t="s">
        <v>281</v>
      </c>
      <c r="O110" s="14"/>
      <c r="P110" s="1" t="s">
        <v>47</v>
      </c>
      <c r="Q110" s="14"/>
      <c r="R110" s="14"/>
      <c r="S110" s="14"/>
      <c r="T110" s="14"/>
      <c r="U110" s="14"/>
      <c r="V110" s="14"/>
      <c r="W110" s="14"/>
      <c r="X110" s="14"/>
    </row>
    <row r="111" spans="1:24" ht="30" customHeight="1" x14ac:dyDescent="0.15">
      <c r="A111" s="3">
        <v>110</v>
      </c>
      <c r="B111" s="14">
        <v>234</v>
      </c>
      <c r="C111" s="15" t="s">
        <v>140</v>
      </c>
      <c r="D111" s="15" t="s">
        <v>11</v>
      </c>
      <c r="E111" s="15" t="s">
        <v>141</v>
      </c>
      <c r="F111" s="15" t="s">
        <v>142</v>
      </c>
      <c r="G111" s="15" t="s">
        <v>260</v>
      </c>
      <c r="H111" s="15" t="s">
        <v>1</v>
      </c>
      <c r="I111" s="23" t="s">
        <v>283</v>
      </c>
      <c r="J111" s="18" t="s">
        <v>285</v>
      </c>
      <c r="K111" s="18" t="s">
        <v>274</v>
      </c>
      <c r="L111" s="1" t="s">
        <v>244</v>
      </c>
      <c r="M111" s="18" t="s">
        <v>279</v>
      </c>
      <c r="N111" s="1" t="s">
        <v>280</v>
      </c>
      <c r="O111" s="14"/>
      <c r="P111" s="1" t="s">
        <v>245</v>
      </c>
      <c r="Q111" s="14"/>
      <c r="R111" s="14"/>
      <c r="S111" s="14"/>
      <c r="T111" s="14"/>
      <c r="U111" s="14"/>
      <c r="V111" s="14"/>
      <c r="W111" s="14"/>
      <c r="X111" s="24" t="s">
        <v>284</v>
      </c>
    </row>
    <row r="112" spans="1:24" ht="30" customHeight="1" x14ac:dyDescent="0.15">
      <c r="A112" s="3">
        <v>111</v>
      </c>
      <c r="B112" s="14"/>
      <c r="C112" s="14"/>
      <c r="D112" s="15" t="s">
        <v>11</v>
      </c>
      <c r="E112" s="14"/>
      <c r="F112" s="14"/>
      <c r="G112" s="14"/>
      <c r="H112" s="15" t="s">
        <v>1</v>
      </c>
      <c r="I112" s="23" t="s">
        <v>275</v>
      </c>
      <c r="J112" s="18" t="s">
        <v>285</v>
      </c>
      <c r="K112" s="18" t="s">
        <v>274</v>
      </c>
      <c r="L112" s="1" t="s">
        <v>244</v>
      </c>
      <c r="M112" s="18" t="s">
        <v>279</v>
      </c>
      <c r="N112" s="3" t="s">
        <v>282</v>
      </c>
      <c r="O112" s="14"/>
      <c r="P112" s="1" t="s">
        <v>47</v>
      </c>
      <c r="Q112" s="14"/>
      <c r="R112" s="14"/>
      <c r="S112" s="14"/>
      <c r="T112" s="14"/>
      <c r="U112" s="14"/>
      <c r="V112" s="14"/>
      <c r="W112" s="14"/>
      <c r="X112" s="14"/>
    </row>
    <row r="113" spans="1:24" ht="30" customHeight="1" x14ac:dyDescent="0.15">
      <c r="A113" s="3">
        <v>112</v>
      </c>
      <c r="B113" s="14"/>
      <c r="C113" s="14"/>
      <c r="D113" s="15" t="s">
        <v>11</v>
      </c>
      <c r="E113" s="14"/>
      <c r="F113" s="14"/>
      <c r="G113" s="14"/>
      <c r="H113" s="15" t="s">
        <v>1</v>
      </c>
      <c r="I113" s="23" t="s">
        <v>276</v>
      </c>
      <c r="J113" s="18" t="s">
        <v>285</v>
      </c>
      <c r="K113" s="18" t="s">
        <v>274</v>
      </c>
      <c r="L113" s="1" t="s">
        <v>244</v>
      </c>
      <c r="M113" s="18" t="s">
        <v>279</v>
      </c>
      <c r="N113" s="3" t="s">
        <v>282</v>
      </c>
      <c r="O113" s="14"/>
      <c r="P113" s="1" t="s">
        <v>245</v>
      </c>
      <c r="Q113" s="14"/>
      <c r="R113" s="14"/>
      <c r="S113" s="14"/>
      <c r="T113" s="14"/>
      <c r="U113" s="14"/>
      <c r="V113" s="14"/>
      <c r="W113" s="14"/>
      <c r="X113" s="14"/>
    </row>
    <row r="114" spans="1:24" ht="30" customHeight="1" x14ac:dyDescent="0.15">
      <c r="A114" s="3">
        <v>113</v>
      </c>
      <c r="B114" s="14"/>
      <c r="C114" s="14"/>
      <c r="D114" s="15" t="s">
        <v>11</v>
      </c>
      <c r="E114" s="14"/>
      <c r="F114" s="14"/>
      <c r="G114" s="14"/>
      <c r="H114" s="15" t="s">
        <v>1</v>
      </c>
      <c r="I114" s="23" t="s">
        <v>277</v>
      </c>
      <c r="J114" s="18" t="s">
        <v>285</v>
      </c>
      <c r="K114" s="18" t="s">
        <v>274</v>
      </c>
      <c r="L114" s="1" t="s">
        <v>244</v>
      </c>
      <c r="M114" s="18" t="s">
        <v>279</v>
      </c>
      <c r="N114" s="3" t="s">
        <v>282</v>
      </c>
      <c r="O114" s="14"/>
      <c r="P114" s="1" t="s">
        <v>245</v>
      </c>
      <c r="Q114" s="14"/>
      <c r="R114" s="14"/>
      <c r="S114" s="14"/>
      <c r="T114" s="14"/>
      <c r="U114" s="14"/>
      <c r="V114" s="14"/>
      <c r="W114" s="14"/>
      <c r="X114" s="14"/>
    </row>
    <row r="115" spans="1:24" ht="30" customHeight="1" x14ac:dyDescent="0.15">
      <c r="A115" s="3">
        <v>114</v>
      </c>
      <c r="B115" s="14">
        <v>95</v>
      </c>
      <c r="C115" s="15" t="s">
        <v>301</v>
      </c>
      <c r="D115" s="15" t="s">
        <v>11</v>
      </c>
      <c r="E115" s="15" t="s">
        <v>68</v>
      </c>
      <c r="F115" s="15"/>
      <c r="G115" s="15" t="s">
        <v>302</v>
      </c>
      <c r="H115" s="15" t="s">
        <v>303</v>
      </c>
      <c r="I115" s="23" t="s">
        <v>293</v>
      </c>
      <c r="J115" s="18" t="s">
        <v>50</v>
      </c>
      <c r="K115" s="18" t="s">
        <v>232</v>
      </c>
      <c r="L115" s="1" t="s">
        <v>294</v>
      </c>
      <c r="M115" s="18" t="s">
        <v>296</v>
      </c>
      <c r="N115" s="3" t="s">
        <v>295</v>
      </c>
      <c r="O115" s="14"/>
      <c r="P115" s="1" t="s">
        <v>245</v>
      </c>
      <c r="Q115" s="14"/>
      <c r="R115" s="14"/>
      <c r="S115" s="14"/>
      <c r="T115" s="14"/>
      <c r="U115" s="14"/>
      <c r="V115" s="14"/>
      <c r="W115" s="14"/>
      <c r="X115" s="14"/>
    </row>
    <row r="116" spans="1:24" ht="30" customHeight="1" x14ac:dyDescent="0.15">
      <c r="A116" s="3">
        <v>115</v>
      </c>
      <c r="B116" s="14">
        <v>129</v>
      </c>
      <c r="C116" s="15" t="s">
        <v>304</v>
      </c>
      <c r="D116" s="15" t="s">
        <v>11</v>
      </c>
      <c r="E116" s="15" t="s">
        <v>81</v>
      </c>
      <c r="F116" s="15" t="s">
        <v>305</v>
      </c>
      <c r="G116" s="15" t="s">
        <v>306</v>
      </c>
      <c r="H116" s="15" t="s">
        <v>2</v>
      </c>
      <c r="I116" s="23" t="s">
        <v>297</v>
      </c>
      <c r="J116" s="18" t="s">
        <v>298</v>
      </c>
      <c r="K116" s="18" t="s">
        <v>299</v>
      </c>
      <c r="L116" s="1" t="s">
        <v>294</v>
      </c>
      <c r="M116" s="18" t="s">
        <v>296</v>
      </c>
      <c r="N116" s="3" t="s">
        <v>300</v>
      </c>
      <c r="O116" s="14"/>
      <c r="P116" s="1" t="s">
        <v>245</v>
      </c>
      <c r="Q116" s="14"/>
      <c r="R116" s="14"/>
      <c r="S116" s="14"/>
      <c r="T116" s="14"/>
      <c r="U116" s="14"/>
      <c r="V116" s="14"/>
      <c r="W116" s="14"/>
      <c r="X116" s="14"/>
    </row>
    <row r="117" spans="1:24" ht="30" customHeight="1" x14ac:dyDescent="0.15">
      <c r="A117" s="22"/>
    </row>
    <row r="118" spans="1:24" ht="30" customHeight="1" x14ac:dyDescent="0.15">
      <c r="A118" s="22"/>
    </row>
    <row r="119" spans="1:24" ht="30" customHeight="1" x14ac:dyDescent="0.15">
      <c r="A119" s="22"/>
    </row>
    <row r="120" spans="1:24" ht="30" customHeight="1" x14ac:dyDescent="0.15">
      <c r="A120" s="22"/>
    </row>
    <row r="121" spans="1:24" ht="30" customHeight="1" x14ac:dyDescent="0.15">
      <c r="A121" s="22"/>
    </row>
    <row r="122" spans="1:24" ht="30" customHeight="1" x14ac:dyDescent="0.15">
      <c r="A122" s="22"/>
    </row>
    <row r="123" spans="1:24" ht="30" customHeight="1" x14ac:dyDescent="0.15">
      <c r="A123" s="22"/>
    </row>
  </sheetData>
  <autoFilter ref="A1:X114"/>
  <phoneticPr fontId="8" type="noConversion"/>
  <dataValidations count="3">
    <dataValidation type="list" allowBlank="1" showInputMessage="1" showErrorMessage="1" sqref="K2:K116">
      <formula1>"轻度,中度,重度"</formula1>
    </dataValidation>
    <dataValidation type="list" allowBlank="1" showInputMessage="1" showErrorMessage="1" sqref="P2:P116">
      <formula1>"待解决,解决中,已解决,未解决"</formula1>
    </dataValidation>
    <dataValidation type="list" allowBlank="1" showInputMessage="1" showErrorMessage="1" sqref="J2:J116">
      <formula1>"功能bug,功能缺失,界面风格"</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23" sqref="F23"/>
    </sheetView>
  </sheetViews>
  <sheetFormatPr defaultColWidth="9" defaultRowHeight="13.5" x14ac:dyDescent="0.15"/>
  <cols>
    <col min="1" max="1" width="12" customWidth="1"/>
    <col min="2" max="2" width="9.75" customWidth="1"/>
    <col min="3" max="3" width="7.75" bestFit="1" customWidth="1"/>
    <col min="4" max="4" width="9.75" bestFit="1" customWidth="1"/>
    <col min="5" max="5" width="7.75" customWidth="1"/>
    <col min="6" max="6" width="9.75" bestFit="1" customWidth="1"/>
    <col min="7" max="7" width="10.625" customWidth="1"/>
    <col min="8" max="8" width="11" customWidth="1"/>
    <col min="9" max="9" width="8.75" customWidth="1"/>
    <col min="10" max="10" width="13.875" style="2" bestFit="1" customWidth="1"/>
    <col min="11" max="14" width="14.125" bestFit="1" customWidth="1"/>
    <col min="15" max="15" width="10.875" customWidth="1"/>
    <col min="16" max="16" width="16.375" bestFit="1" customWidth="1"/>
    <col min="18" max="18" width="9.75" customWidth="1"/>
    <col min="21" max="21" width="8.875" customWidth="1"/>
  </cols>
  <sheetData>
    <row r="1" spans="1:14" x14ac:dyDescent="0.15">
      <c r="J1"/>
    </row>
    <row r="2" spans="1:14" x14ac:dyDescent="0.15">
      <c r="A2" s="33" t="s">
        <v>20</v>
      </c>
      <c r="B2" s="35" t="s">
        <v>21</v>
      </c>
      <c r="C2" s="35"/>
      <c r="D2" s="35"/>
      <c r="E2" s="35"/>
      <c r="F2" s="35"/>
      <c r="G2" s="35"/>
      <c r="H2" s="35"/>
      <c r="I2" s="35"/>
      <c r="J2" s="35"/>
      <c r="K2" s="35"/>
      <c r="L2" s="35"/>
      <c r="M2" s="35"/>
      <c r="N2" s="11"/>
    </row>
    <row r="3" spans="1:14" x14ac:dyDescent="0.15">
      <c r="A3" s="34"/>
      <c r="B3" s="7" t="s">
        <v>14</v>
      </c>
      <c r="C3" s="7" t="s">
        <v>15</v>
      </c>
      <c r="D3" s="7" t="s">
        <v>16</v>
      </c>
      <c r="E3" s="7" t="s">
        <v>18</v>
      </c>
      <c r="F3" s="7" t="s">
        <v>19</v>
      </c>
      <c r="G3" s="7" t="s">
        <v>30</v>
      </c>
      <c r="H3" s="7" t="s">
        <v>17</v>
      </c>
      <c r="I3" s="7" t="s">
        <v>22</v>
      </c>
      <c r="J3" s="7" t="s">
        <v>23</v>
      </c>
      <c r="K3" s="7" t="s">
        <v>24</v>
      </c>
      <c r="L3" s="7" t="s">
        <v>25</v>
      </c>
      <c r="M3" s="7" t="s">
        <v>26</v>
      </c>
      <c r="N3" s="7" t="s">
        <v>29</v>
      </c>
    </row>
    <row r="4" spans="1:14" x14ac:dyDescent="0.15">
      <c r="A4" s="10" t="s">
        <v>1</v>
      </c>
      <c r="B4" s="6" t="e">
        <f>COUNTIFS(#REF!,"金信",#REF!,"通过",#REF!,"城市大数据平台功能建设")</f>
        <v>#REF!</v>
      </c>
      <c r="C4" s="6" t="e">
        <f>COUNTIFS(#REF!,"金信",#REF!,"未通过",#REF!,"城市大数据平台功能建设")</f>
        <v>#REF!</v>
      </c>
      <c r="D4" s="6" t="e">
        <f>COUNTIFS(#REF!,"金信",#REF!,"部分通过",#REF!,"城市大数据平台功能建设")</f>
        <v>#REF!</v>
      </c>
      <c r="E4" s="6" t="e">
        <f>COUNTIFS(#REF!,"金信",#REF!,"待测试",#REF!,"城市大数据平台功能建设")</f>
        <v>#REF!</v>
      </c>
      <c r="F4" s="6" t="e">
        <f>COUNTIFS(#REF!,"金信",#REF!,"无需测试",#REF!,"城市大数据平台功能建设")</f>
        <v>#REF!</v>
      </c>
      <c r="G4" s="6" t="e">
        <f>COUNTIFS(#REF!,"金信",#REF!,"环境不具备",#REF!,"城市大数据平台功能建设")</f>
        <v>#REF!</v>
      </c>
      <c r="H4" s="6" t="e">
        <f>B4+C4+D4+E4+F4+G4</f>
        <v>#REF!</v>
      </c>
      <c r="I4" s="8" t="e">
        <f t="shared" ref="I4:N9" si="0">B4/$H4</f>
        <v>#REF!</v>
      </c>
      <c r="J4" s="8" t="e">
        <f t="shared" si="0"/>
        <v>#REF!</v>
      </c>
      <c r="K4" s="8" t="e">
        <f t="shared" si="0"/>
        <v>#REF!</v>
      </c>
      <c r="L4" s="8" t="e">
        <f t="shared" si="0"/>
        <v>#REF!</v>
      </c>
      <c r="M4" s="8" t="e">
        <f t="shared" si="0"/>
        <v>#REF!</v>
      </c>
      <c r="N4" s="8" t="e">
        <f t="shared" si="0"/>
        <v>#REF!</v>
      </c>
    </row>
    <row r="5" spans="1:14" x14ac:dyDescent="0.15">
      <c r="A5" s="10" t="s">
        <v>2</v>
      </c>
      <c r="B5" s="6" t="e">
        <f>COUNTIFS(#REF!,"九鼎",#REF!,"通过",#REF!,"城市大数据平台功能建设")</f>
        <v>#REF!</v>
      </c>
      <c r="C5" s="6" t="e">
        <f>COUNTIFS(#REF!,"九鼎",#REF!,"未通过",#REF!,"城市大数据平台功能建设")</f>
        <v>#REF!</v>
      </c>
      <c r="D5" s="6" t="e">
        <f>COUNTIFS(#REF!,"九鼎",#REF!,"部分通过",#REF!,"城市大数据平台功能建设")</f>
        <v>#REF!</v>
      </c>
      <c r="E5" s="6" t="e">
        <f>COUNTIFS(#REF!,"九鼎",#REF!,"待测试",#REF!,"城市大数据平台功能建设")</f>
        <v>#REF!</v>
      </c>
      <c r="F5" s="6" t="e">
        <f>COUNTIFS(#REF!,"九鼎",#REF!,"无需测试",#REF!,"城市大数据平台功能建设")</f>
        <v>#REF!</v>
      </c>
      <c r="G5" s="6" t="e">
        <f>COUNTIFS(#REF!,"九鼎",#REF!,"环境不具备",#REF!,"城市大数据平台功能建设")</f>
        <v>#REF!</v>
      </c>
      <c r="H5" s="6" t="e">
        <f>B5+C5+D5+E5+F5+G5</f>
        <v>#REF!</v>
      </c>
      <c r="I5" s="8" t="e">
        <f t="shared" si="0"/>
        <v>#REF!</v>
      </c>
      <c r="J5" s="8" t="e">
        <f t="shared" si="0"/>
        <v>#REF!</v>
      </c>
      <c r="K5" s="8" t="e">
        <f t="shared" si="0"/>
        <v>#REF!</v>
      </c>
      <c r="L5" s="8" t="e">
        <f t="shared" si="0"/>
        <v>#REF!</v>
      </c>
      <c r="M5" s="8" t="e">
        <f t="shared" si="0"/>
        <v>#REF!</v>
      </c>
      <c r="N5" s="8" t="e">
        <f t="shared" si="0"/>
        <v>#REF!</v>
      </c>
    </row>
    <row r="6" spans="1:14" x14ac:dyDescent="0.15">
      <c r="A6" s="10" t="s">
        <v>3</v>
      </c>
      <c r="B6" s="6" t="e">
        <f>COUNTIFS(#REF!,"九鼎金信",#REF!,"通过",#REF!,"城市大数据平台功能建设")</f>
        <v>#REF!</v>
      </c>
      <c r="C6" s="6" t="e">
        <f>COUNTIFS(#REF!,"九鼎金信",#REF!,"未通过",#REF!,"城市大数据平台功能建设")</f>
        <v>#REF!</v>
      </c>
      <c r="D6" s="6" t="e">
        <f>COUNTIFS(#REF!,"九鼎金信",#REF!,"部分通过",#REF!,"城市大数据平台功能建设")</f>
        <v>#REF!</v>
      </c>
      <c r="E6" s="6" t="e">
        <f>COUNTIFS(#REF!,"九鼎金信",#REF!,"待测试",#REF!,"城市大数据平台功能建设")</f>
        <v>#REF!</v>
      </c>
      <c r="F6" s="6" t="e">
        <f>COUNTIFS(#REF!,"九鼎金信",#REF!,"无需测试",#REF!,"城市大数据平台功能建设")</f>
        <v>#REF!</v>
      </c>
      <c r="G6" s="6" t="e">
        <f>COUNTIFS(#REF!,"九鼎金信",#REF!,"无需测试",#REF!,"城市大数据平台功能建设")</f>
        <v>#REF!</v>
      </c>
      <c r="H6" s="6" t="e">
        <f>B6+C6+D6+E6+F6+G6</f>
        <v>#REF!</v>
      </c>
      <c r="I6" s="8" t="e">
        <f t="shared" si="0"/>
        <v>#REF!</v>
      </c>
      <c r="J6" s="8" t="e">
        <f t="shared" si="0"/>
        <v>#REF!</v>
      </c>
      <c r="K6" s="8" t="e">
        <f t="shared" si="0"/>
        <v>#REF!</v>
      </c>
      <c r="L6" s="8" t="e">
        <f t="shared" si="0"/>
        <v>#REF!</v>
      </c>
      <c r="M6" s="8" t="e">
        <f t="shared" si="0"/>
        <v>#REF!</v>
      </c>
      <c r="N6" s="8" t="e">
        <f t="shared" si="0"/>
        <v>#REF!</v>
      </c>
    </row>
    <row r="7" spans="1:14" x14ac:dyDescent="0.15">
      <c r="A7" s="10" t="s">
        <v>4</v>
      </c>
      <c r="B7" s="6" t="e">
        <f>COUNTIFS(#REF!,"立德",#REF!,"通过",#REF!,"城市大数据平台功能建设")</f>
        <v>#REF!</v>
      </c>
      <c r="C7" s="6" t="e">
        <f>COUNTIFS(#REF!,"立德",#REF!,"未通过",#REF!,"城市大数据平台功能建设")</f>
        <v>#REF!</v>
      </c>
      <c r="D7" s="6" t="e">
        <f>COUNTIFS(#REF!,"立德",#REF!,"部分通过",#REF!,"城市大数据平台功能建设")</f>
        <v>#REF!</v>
      </c>
      <c r="E7" s="6" t="e">
        <f>COUNTIFS(#REF!,"立德",#REF!,"待测试",#REF!,"城市大数据平台功能建设")</f>
        <v>#REF!</v>
      </c>
      <c r="F7" s="6" t="e">
        <f>COUNTIFS(#REF!,"立德",#REF!,"无需测试",#REF!,"城市大数据平台功能建设")</f>
        <v>#REF!</v>
      </c>
      <c r="G7" s="6" t="e">
        <f>COUNTIFS(#REF!,"立德",#REF!,"环境不具备",#REF!,"城市大数据平台功能建设")</f>
        <v>#REF!</v>
      </c>
      <c r="H7" s="6" t="e">
        <f>B7+C7+D7+E7+F7+G7</f>
        <v>#REF!</v>
      </c>
      <c r="I7" s="8" t="e">
        <f t="shared" si="0"/>
        <v>#REF!</v>
      </c>
      <c r="J7" s="8" t="e">
        <f t="shared" si="0"/>
        <v>#REF!</v>
      </c>
      <c r="K7" s="8" t="e">
        <f t="shared" si="0"/>
        <v>#REF!</v>
      </c>
      <c r="L7" s="8" t="e">
        <f t="shared" si="0"/>
        <v>#REF!</v>
      </c>
      <c r="M7" s="8" t="e">
        <f t="shared" si="0"/>
        <v>#REF!</v>
      </c>
      <c r="N7" s="8" t="e">
        <f t="shared" si="0"/>
        <v>#REF!</v>
      </c>
    </row>
    <row r="8" spans="1:14" x14ac:dyDescent="0.15">
      <c r="A8" s="10" t="s">
        <v>5</v>
      </c>
      <c r="B8" s="6" t="e">
        <f>COUNTIFS(#REF!,"泰豪",#REF!,"通过",#REF!,"城市大数据平台功能建设")</f>
        <v>#REF!</v>
      </c>
      <c r="C8" s="6" t="e">
        <f>COUNTIFS(#REF!,"泰豪",#REF!,"未通过",#REF!,"城市大数据平台功能建设")</f>
        <v>#REF!</v>
      </c>
      <c r="D8" s="6" t="e">
        <f>COUNTIFS(#REF!,"泰豪",#REF!,"部分通过",#REF!,"城市大数据平台功能建设")</f>
        <v>#REF!</v>
      </c>
      <c r="E8" s="6" t="e">
        <f>COUNTIFS(#REF!,"泰豪",#REF!,"待测试",#REF!,"城市大数据平台功能建设")</f>
        <v>#REF!</v>
      </c>
      <c r="F8" s="6" t="e">
        <f>COUNTIFS(#REF!,"泰豪",#REF!,"无需测试",#REF!,"城市大数据平台功能建设")</f>
        <v>#REF!</v>
      </c>
      <c r="G8" s="6" t="e">
        <f>COUNTIFS(#REF!,"泰豪",#REF!,"环境不具备",#REF!,"城市大数据平台功能建设")</f>
        <v>#REF!</v>
      </c>
      <c r="H8" s="6" t="e">
        <f>B8+C8+D8+E8+F8+G8</f>
        <v>#REF!</v>
      </c>
      <c r="I8" s="8" t="e">
        <f t="shared" si="0"/>
        <v>#REF!</v>
      </c>
      <c r="J8" s="8" t="e">
        <f t="shared" si="0"/>
        <v>#REF!</v>
      </c>
      <c r="K8" s="8" t="e">
        <f t="shared" si="0"/>
        <v>#REF!</v>
      </c>
      <c r="L8" s="8" t="e">
        <f t="shared" si="0"/>
        <v>#REF!</v>
      </c>
      <c r="M8" s="8" t="e">
        <f t="shared" si="0"/>
        <v>#REF!</v>
      </c>
      <c r="N8" s="8" t="e">
        <f t="shared" si="0"/>
        <v>#REF!</v>
      </c>
    </row>
    <row r="9" spans="1:14" ht="14.25" thickBot="1" x14ac:dyDescent="0.2">
      <c r="A9" s="5" t="s">
        <v>0</v>
      </c>
      <c r="B9" s="6" t="e">
        <f>B4+B5+B6+B7+B8</f>
        <v>#REF!</v>
      </c>
      <c r="C9" s="6" t="e">
        <f t="shared" ref="C9:F9" si="1">C4+C5+C6+C7+C8</f>
        <v>#REF!</v>
      </c>
      <c r="D9" s="6" t="e">
        <f t="shared" si="1"/>
        <v>#REF!</v>
      </c>
      <c r="E9" s="6" t="e">
        <f t="shared" si="1"/>
        <v>#REF!</v>
      </c>
      <c r="F9" s="6" t="e">
        <f t="shared" si="1"/>
        <v>#REF!</v>
      </c>
      <c r="G9" s="6" t="e">
        <f t="shared" ref="G9" si="2">G4+G5+G6+G7+G8</f>
        <v>#REF!</v>
      </c>
      <c r="H9" s="6" t="e">
        <f>H4+H5+H6+H7+H8+G8</f>
        <v>#REF!</v>
      </c>
      <c r="I9" s="8" t="e">
        <f t="shared" si="0"/>
        <v>#REF!</v>
      </c>
      <c r="J9" s="8" t="e">
        <f t="shared" si="0"/>
        <v>#REF!</v>
      </c>
      <c r="K9" s="8" t="e">
        <f t="shared" si="0"/>
        <v>#REF!</v>
      </c>
      <c r="L9" s="8" t="e">
        <f t="shared" si="0"/>
        <v>#REF!</v>
      </c>
      <c r="M9" s="8" t="e">
        <f t="shared" si="0"/>
        <v>#REF!</v>
      </c>
      <c r="N9" s="8" t="e">
        <f t="shared" si="0"/>
        <v>#REF!</v>
      </c>
    </row>
    <row r="10" spans="1:14" x14ac:dyDescent="0.15">
      <c r="A10" s="9"/>
      <c r="J10"/>
    </row>
  </sheetData>
  <mergeCells count="2">
    <mergeCell ref="A2:A3"/>
    <mergeCell ref="B2:M2"/>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C1" workbookViewId="0">
      <selection activeCell="G19" sqref="G19"/>
    </sheetView>
  </sheetViews>
  <sheetFormatPr defaultColWidth="9" defaultRowHeight="13.5" x14ac:dyDescent="0.15"/>
  <cols>
    <col min="1" max="1" width="13.875" customWidth="1"/>
    <col min="2" max="2" width="9.75" customWidth="1"/>
    <col min="3" max="3" width="7.75" bestFit="1" customWidth="1"/>
    <col min="4" max="4" width="9.75" bestFit="1" customWidth="1"/>
    <col min="5" max="5" width="7.75" customWidth="1"/>
    <col min="6" max="6" width="9.75" bestFit="1" customWidth="1"/>
    <col min="7" max="7" width="12.75" customWidth="1"/>
    <col min="8" max="8" width="11.875" bestFit="1" customWidth="1"/>
    <col min="9" max="9" width="8.75" customWidth="1"/>
    <col min="10" max="10" width="13.875" style="2" bestFit="1" customWidth="1"/>
    <col min="11" max="14" width="14.125" bestFit="1" customWidth="1"/>
    <col min="15" max="15" width="16.375" bestFit="1" customWidth="1"/>
    <col min="17" max="17" width="9.75" customWidth="1"/>
    <col min="20" max="20" width="8.875" customWidth="1"/>
  </cols>
  <sheetData>
    <row r="1" spans="1:14" x14ac:dyDescent="0.15">
      <c r="J1"/>
    </row>
    <row r="2" spans="1:14" x14ac:dyDescent="0.15">
      <c r="J2"/>
    </row>
    <row r="3" spans="1:14" x14ac:dyDescent="0.15">
      <c r="A3" s="33" t="s">
        <v>20</v>
      </c>
      <c r="B3" s="36"/>
      <c r="C3" s="37"/>
      <c r="D3" s="37"/>
      <c r="E3" s="37"/>
      <c r="F3" s="37"/>
      <c r="G3" s="37"/>
      <c r="H3" s="37"/>
      <c r="I3" s="37"/>
      <c r="J3" s="37"/>
      <c r="K3" s="37"/>
      <c r="L3" s="37"/>
      <c r="M3" s="37"/>
      <c r="N3" s="37"/>
    </row>
    <row r="4" spans="1:14" x14ac:dyDescent="0.15">
      <c r="A4" s="34"/>
      <c r="B4" s="7" t="s">
        <v>14</v>
      </c>
      <c r="C4" s="7" t="s">
        <v>15</v>
      </c>
      <c r="D4" s="7" t="s">
        <v>16</v>
      </c>
      <c r="E4" s="7" t="s">
        <v>18</v>
      </c>
      <c r="F4" s="7" t="s">
        <v>19</v>
      </c>
      <c r="G4" s="7" t="s">
        <v>27</v>
      </c>
      <c r="H4" s="7" t="s">
        <v>17</v>
      </c>
      <c r="I4" s="7" t="s">
        <v>22</v>
      </c>
      <c r="J4" s="7" t="s">
        <v>23</v>
      </c>
      <c r="K4" s="7" t="s">
        <v>24</v>
      </c>
      <c r="L4" s="7" t="s">
        <v>25</v>
      </c>
      <c r="M4" s="7" t="s">
        <v>26</v>
      </c>
      <c r="N4" s="7" t="s">
        <v>28</v>
      </c>
    </row>
    <row r="5" spans="1:14" x14ac:dyDescent="0.15">
      <c r="A5" s="10" t="s">
        <v>1</v>
      </c>
      <c r="B5" s="6" t="e">
        <f>COUNTIFS(#REF!,"金信",#REF!,"通过")</f>
        <v>#REF!</v>
      </c>
      <c r="C5" s="6" t="e">
        <f>COUNTIFS(#REF!,"金信",#REF!,"未通过")</f>
        <v>#REF!</v>
      </c>
      <c r="D5" s="6" t="e">
        <f>COUNTIFS(#REF!,"金信",#REF!,"部分通过")</f>
        <v>#REF!</v>
      </c>
      <c r="E5" s="6" t="e">
        <f>COUNTIFS(#REF!,"金信",#REF!,"待测试")</f>
        <v>#REF!</v>
      </c>
      <c r="F5" s="6" t="e">
        <f>COUNTIFS(#REF!,"金信",#REF!,"无需测试")</f>
        <v>#REF!</v>
      </c>
      <c r="G5" s="6" t="e">
        <f>COUNTIFS(#REF!,"金信",#REF!,"环境不具备")</f>
        <v>#REF!</v>
      </c>
      <c r="H5" s="6" t="e">
        <f>B5+C5+D5+E5+F5+G5</f>
        <v>#REF!</v>
      </c>
      <c r="I5" s="8" t="e">
        <f t="shared" ref="I5:N10" si="0">B5/$H5</f>
        <v>#REF!</v>
      </c>
      <c r="J5" s="8" t="e">
        <f t="shared" si="0"/>
        <v>#REF!</v>
      </c>
      <c r="K5" s="8" t="e">
        <f t="shared" si="0"/>
        <v>#REF!</v>
      </c>
      <c r="L5" s="8" t="e">
        <f t="shared" si="0"/>
        <v>#REF!</v>
      </c>
      <c r="M5" s="8" t="e">
        <f t="shared" si="0"/>
        <v>#REF!</v>
      </c>
      <c r="N5" s="8" t="e">
        <f t="shared" si="0"/>
        <v>#REF!</v>
      </c>
    </row>
    <row r="6" spans="1:14" x14ac:dyDescent="0.15">
      <c r="A6" s="10" t="s">
        <v>2</v>
      </c>
      <c r="B6" s="6" t="e">
        <f>COUNTIFS(#REF!,"九鼎",#REF!,"通过")</f>
        <v>#REF!</v>
      </c>
      <c r="C6" s="6" t="e">
        <f>COUNTIFS(#REF!,"九鼎",#REF!,"未通过")</f>
        <v>#REF!</v>
      </c>
      <c r="D6" s="6" t="e">
        <f>COUNTIFS(#REF!,"九鼎",#REF!,"部分通过")</f>
        <v>#REF!</v>
      </c>
      <c r="E6" s="6" t="e">
        <f>COUNTIFS(#REF!,"九鼎",#REF!,"待测试")</f>
        <v>#REF!</v>
      </c>
      <c r="F6" s="6" t="e">
        <f>COUNTIFS(#REF!,"九鼎",#REF!,"无需测试")</f>
        <v>#REF!</v>
      </c>
      <c r="G6" s="6" t="e">
        <f>COUNTIFS(#REF!,"九鼎",#REF!,"环境不具备")</f>
        <v>#REF!</v>
      </c>
      <c r="H6" s="6" t="e">
        <f>B6+C6+D6+E6+F6+G6</f>
        <v>#REF!</v>
      </c>
      <c r="I6" s="8" t="e">
        <f t="shared" si="0"/>
        <v>#REF!</v>
      </c>
      <c r="J6" s="8" t="e">
        <f t="shared" si="0"/>
        <v>#REF!</v>
      </c>
      <c r="K6" s="8" t="e">
        <f t="shared" si="0"/>
        <v>#REF!</v>
      </c>
      <c r="L6" s="8" t="e">
        <f t="shared" si="0"/>
        <v>#REF!</v>
      </c>
      <c r="M6" s="8" t="e">
        <f t="shared" si="0"/>
        <v>#REF!</v>
      </c>
      <c r="N6" s="8" t="e">
        <f t="shared" si="0"/>
        <v>#REF!</v>
      </c>
    </row>
    <row r="7" spans="1:14" x14ac:dyDescent="0.15">
      <c r="A7" s="10" t="s">
        <v>3</v>
      </c>
      <c r="B7" s="6" t="e">
        <f>COUNTIFS(#REF!,"九鼎金信",#REF!,"通过")</f>
        <v>#REF!</v>
      </c>
      <c r="C7" s="6" t="e">
        <f>COUNTIFS(#REF!,"九鼎金信",#REF!,"未通过")</f>
        <v>#REF!</v>
      </c>
      <c r="D7" s="6" t="e">
        <f>COUNTIFS(#REF!,"九鼎金信",#REF!,"部分通过")</f>
        <v>#REF!</v>
      </c>
      <c r="E7" s="6" t="e">
        <f>COUNTIFS(#REF!,"九鼎金信",#REF!,"待测试")</f>
        <v>#REF!</v>
      </c>
      <c r="F7" s="6" t="e">
        <f>COUNTIFS(#REF!,"九鼎金信",#REF!,"无需测试")</f>
        <v>#REF!</v>
      </c>
      <c r="G7" s="6" t="e">
        <f>COUNTIFS(#REF!,"九鼎金信",#REF!,"环境不具备")</f>
        <v>#REF!</v>
      </c>
      <c r="H7" s="6" t="e">
        <f>B7+C7+D7+E7+F7+G7</f>
        <v>#REF!</v>
      </c>
      <c r="I7" s="8" t="e">
        <f t="shared" si="0"/>
        <v>#REF!</v>
      </c>
      <c r="J7" s="8" t="e">
        <f t="shared" si="0"/>
        <v>#REF!</v>
      </c>
      <c r="K7" s="8" t="e">
        <f t="shared" si="0"/>
        <v>#REF!</v>
      </c>
      <c r="L7" s="8" t="e">
        <f t="shared" si="0"/>
        <v>#REF!</v>
      </c>
      <c r="M7" s="8" t="e">
        <f t="shared" si="0"/>
        <v>#REF!</v>
      </c>
      <c r="N7" s="8" t="e">
        <f t="shared" si="0"/>
        <v>#REF!</v>
      </c>
    </row>
    <row r="8" spans="1:14" x14ac:dyDescent="0.15">
      <c r="A8" s="10" t="s">
        <v>4</v>
      </c>
      <c r="B8" s="6" t="e">
        <f>COUNTIFS(#REF!,"立德",#REF!,"通过")</f>
        <v>#REF!</v>
      </c>
      <c r="C8" s="6" t="e">
        <f>COUNTIFS(#REF!,"立德",#REF!,"未通过")</f>
        <v>#REF!</v>
      </c>
      <c r="D8" s="6" t="e">
        <f>COUNTIFS(#REF!,"立德",#REF!,"部分通过")</f>
        <v>#REF!</v>
      </c>
      <c r="E8" s="6" t="e">
        <f>COUNTIFS(#REF!,"立德",#REF!,"待测试")</f>
        <v>#REF!</v>
      </c>
      <c r="F8" s="6" t="e">
        <f>COUNTIFS(#REF!,"立德",#REF!,"无需测试")</f>
        <v>#REF!</v>
      </c>
      <c r="G8" s="6" t="e">
        <f>COUNTIFS(#REF!,"立德",#REF!,"环境不具备")</f>
        <v>#REF!</v>
      </c>
      <c r="H8" s="6" t="e">
        <f>B8+C8+D8+E8+F8+G8</f>
        <v>#REF!</v>
      </c>
      <c r="I8" s="8" t="e">
        <f t="shared" si="0"/>
        <v>#REF!</v>
      </c>
      <c r="J8" s="8" t="e">
        <f t="shared" si="0"/>
        <v>#REF!</v>
      </c>
      <c r="K8" s="8" t="e">
        <f t="shared" si="0"/>
        <v>#REF!</v>
      </c>
      <c r="L8" s="8" t="e">
        <f t="shared" si="0"/>
        <v>#REF!</v>
      </c>
      <c r="M8" s="8" t="e">
        <f t="shared" si="0"/>
        <v>#REF!</v>
      </c>
      <c r="N8" s="8" t="e">
        <f t="shared" si="0"/>
        <v>#REF!</v>
      </c>
    </row>
    <row r="9" spans="1:14" x14ac:dyDescent="0.15">
      <c r="A9" s="10" t="s">
        <v>5</v>
      </c>
      <c r="B9" s="6" t="e">
        <f>COUNTIFS(#REF!,"泰豪",#REF!,"通过")</f>
        <v>#REF!</v>
      </c>
      <c r="C9" s="6" t="e">
        <f>COUNTIFS(#REF!,"泰豪",#REF!,"未通过")</f>
        <v>#REF!</v>
      </c>
      <c r="D9" s="6" t="e">
        <f>COUNTIFS(#REF!,"泰豪",#REF!,"部分通过")</f>
        <v>#REF!</v>
      </c>
      <c r="E9" s="6" t="e">
        <f>COUNTIFS(#REF!,"泰豪",#REF!,"待测试")</f>
        <v>#REF!</v>
      </c>
      <c r="F9" s="6" t="e">
        <f>COUNTIFS(#REF!,"泰豪",#REF!,"无需测试")</f>
        <v>#REF!</v>
      </c>
      <c r="G9" s="6" t="e">
        <f>COUNTIFS(#REF!,"泰豪",#REF!,"环境不具备")</f>
        <v>#REF!</v>
      </c>
      <c r="H9" s="6" t="e">
        <f>B9+C9+D9+E9+F9+G9</f>
        <v>#REF!</v>
      </c>
      <c r="I9" s="8" t="e">
        <f t="shared" si="0"/>
        <v>#REF!</v>
      </c>
      <c r="J9" s="8" t="e">
        <f t="shared" si="0"/>
        <v>#REF!</v>
      </c>
      <c r="K9" s="8" t="e">
        <f t="shared" si="0"/>
        <v>#REF!</v>
      </c>
      <c r="L9" s="8" t="e">
        <f t="shared" si="0"/>
        <v>#REF!</v>
      </c>
      <c r="M9" s="8" t="e">
        <f t="shared" si="0"/>
        <v>#REF!</v>
      </c>
      <c r="N9" s="8" t="e">
        <f t="shared" si="0"/>
        <v>#REF!</v>
      </c>
    </row>
    <row r="10" spans="1:14" ht="14.25" thickBot="1" x14ac:dyDescent="0.2">
      <c r="A10" s="5" t="s">
        <v>0</v>
      </c>
      <c r="B10" s="6" t="e">
        <f>B5+B6+B7+B8+B9</f>
        <v>#REF!</v>
      </c>
      <c r="C10" s="6" t="e">
        <f t="shared" ref="C10:H10" si="1">C5+C6+C7+C8+C9</f>
        <v>#REF!</v>
      </c>
      <c r="D10" s="6" t="e">
        <f t="shared" si="1"/>
        <v>#REF!</v>
      </c>
      <c r="E10" s="6" t="e">
        <f t="shared" si="1"/>
        <v>#REF!</v>
      </c>
      <c r="F10" s="6" t="e">
        <f t="shared" si="1"/>
        <v>#REF!</v>
      </c>
      <c r="G10" s="6" t="e">
        <f t="shared" si="1"/>
        <v>#REF!</v>
      </c>
      <c r="H10" s="6" t="e">
        <f t="shared" si="1"/>
        <v>#REF!</v>
      </c>
      <c r="I10" s="8" t="e">
        <f t="shared" si="0"/>
        <v>#REF!</v>
      </c>
      <c r="J10" s="8" t="e">
        <f t="shared" si="0"/>
        <v>#REF!</v>
      </c>
      <c r="K10" s="8" t="e">
        <f t="shared" si="0"/>
        <v>#REF!</v>
      </c>
      <c r="L10" s="8" t="e">
        <f t="shared" si="0"/>
        <v>#REF!</v>
      </c>
      <c r="M10" s="8" t="e">
        <f t="shared" si="0"/>
        <v>#REF!</v>
      </c>
      <c r="N10" s="8" t="e">
        <f t="shared" si="0"/>
        <v>#REF!</v>
      </c>
    </row>
    <row r="11" spans="1:14" x14ac:dyDescent="0.15">
      <c r="A11" s="9"/>
      <c r="J11"/>
    </row>
  </sheetData>
  <mergeCells count="2">
    <mergeCell ref="B3:N3"/>
    <mergeCell ref="A3:A4"/>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统计</vt:lpstr>
      <vt:lpstr>问题管理列表</vt:lpstr>
      <vt:lpstr>大数据平台部分汇总 (修改后) (2)</vt:lpstr>
      <vt:lpstr>总体汇总 (修改后)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yhuang</dc:creator>
  <cp:lastModifiedBy>yhuang</cp:lastModifiedBy>
  <dcterms:created xsi:type="dcterms:W3CDTF">2006-09-16T00:00:00Z</dcterms:created>
  <dcterms:modified xsi:type="dcterms:W3CDTF">2018-08-15T17:57:50Z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