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hidePivotFieldList="1" defaultThemeVersion="124226"/>
  <mc:AlternateContent xmlns:mc="http://schemas.openxmlformats.org/markup-compatibility/2006">
    <mc:Choice Requires="x15">
      <x15ac:absPath xmlns:x15ac="http://schemas.microsoft.com/office/spreadsheetml/2010/11/ac" url="C:\北京项目\测试计划\第二轮测试\0813\"/>
    </mc:Choice>
  </mc:AlternateContent>
  <bookViews>
    <workbookView xWindow="0" yWindow="0" windowWidth="15360" windowHeight="7065" activeTab="1"/>
  </bookViews>
  <sheets>
    <sheet name="平台部分功能汇总" sheetId="22" r:id="rId1"/>
    <sheet name="需求验证表" sheetId="15" r:id="rId2"/>
    <sheet name="大数据平台部分汇总 (修改后) (2)" sheetId="25" state="hidden" r:id="rId3"/>
    <sheet name="总体汇总 (修改后) (2)" sheetId="24" state="hidden" r:id="rId4"/>
  </sheets>
  <definedNames>
    <definedName name="_xlnm._FilterDatabase" localSheetId="1" hidden="1">需求验证表!$A$1:$AD$463</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7" i="22" l="1"/>
  <c r="F27" i="22"/>
  <c r="E27" i="22"/>
  <c r="D27" i="22"/>
  <c r="C27" i="22"/>
  <c r="B27" i="22"/>
  <c r="F17" i="22"/>
  <c r="E17" i="22"/>
  <c r="D17" i="22"/>
  <c r="C17" i="22"/>
  <c r="B17" i="22"/>
  <c r="G7" i="22"/>
  <c r="F7" i="22"/>
  <c r="E7" i="22"/>
  <c r="D7" i="22"/>
  <c r="C7" i="22"/>
  <c r="B7" i="22"/>
  <c r="G4" i="22" l="1"/>
  <c r="F18" i="22" l="1"/>
  <c r="E18" i="22"/>
  <c r="D18" i="22"/>
  <c r="C18" i="22"/>
  <c r="B18" i="22"/>
  <c r="G28" i="22" l="1"/>
  <c r="F28" i="22"/>
  <c r="E28" i="22"/>
  <c r="D28" i="22"/>
  <c r="C28" i="22"/>
  <c r="B28" i="22"/>
  <c r="G26" i="22"/>
  <c r="F26" i="22"/>
  <c r="E26" i="22"/>
  <c r="D26" i="22"/>
  <c r="C26" i="22"/>
  <c r="B26" i="22"/>
  <c r="G25" i="22"/>
  <c r="F25" i="22"/>
  <c r="E25" i="22"/>
  <c r="D25" i="22"/>
  <c r="C25" i="22"/>
  <c r="B25" i="22"/>
  <c r="G24" i="22"/>
  <c r="F24" i="22"/>
  <c r="E24" i="22"/>
  <c r="D24" i="22"/>
  <c r="C24" i="22"/>
  <c r="B24" i="22"/>
  <c r="G8" i="25"/>
  <c r="G7" i="25"/>
  <c r="G5" i="25"/>
  <c r="G4" i="25"/>
  <c r="G6" i="25"/>
  <c r="F8" i="25"/>
  <c r="E8" i="25"/>
  <c r="D8" i="25"/>
  <c r="C8" i="25"/>
  <c r="B8" i="25"/>
  <c r="F7" i="25"/>
  <c r="E7" i="25"/>
  <c r="D7" i="25"/>
  <c r="C7" i="25"/>
  <c r="B7" i="25"/>
  <c r="F6" i="25"/>
  <c r="E6" i="25"/>
  <c r="D6" i="25"/>
  <c r="C6" i="25"/>
  <c r="B6" i="25"/>
  <c r="F5" i="25"/>
  <c r="E5" i="25"/>
  <c r="D5" i="25"/>
  <c r="C5" i="25"/>
  <c r="B5" i="25"/>
  <c r="F4" i="25"/>
  <c r="E4" i="25"/>
  <c r="D4" i="25"/>
  <c r="C4" i="25"/>
  <c r="B4" i="25"/>
  <c r="G9" i="24"/>
  <c r="G8" i="24"/>
  <c r="G7" i="24"/>
  <c r="G6" i="24"/>
  <c r="G5" i="24"/>
  <c r="F9" i="24"/>
  <c r="E9" i="24"/>
  <c r="D9" i="24"/>
  <c r="C9" i="24"/>
  <c r="B9" i="24"/>
  <c r="F8" i="24"/>
  <c r="E8" i="24"/>
  <c r="D8" i="24"/>
  <c r="C8" i="24"/>
  <c r="B8" i="24"/>
  <c r="F7" i="24"/>
  <c r="E7" i="24"/>
  <c r="D7" i="24"/>
  <c r="C7" i="24"/>
  <c r="B7" i="24"/>
  <c r="F6" i="24"/>
  <c r="E6" i="24"/>
  <c r="D6" i="24"/>
  <c r="C6" i="24"/>
  <c r="B6" i="24"/>
  <c r="F5" i="24"/>
  <c r="E5" i="24"/>
  <c r="D5" i="24"/>
  <c r="C5" i="24"/>
  <c r="B5" i="24"/>
  <c r="F16" i="22"/>
  <c r="E16" i="22"/>
  <c r="D16" i="22"/>
  <c r="C16" i="22"/>
  <c r="B16" i="22"/>
  <c r="F15" i="22"/>
  <c r="E15" i="22"/>
  <c r="D15" i="22"/>
  <c r="C15" i="22"/>
  <c r="B15" i="22"/>
  <c r="F14" i="22"/>
  <c r="E14" i="22"/>
  <c r="D14" i="22"/>
  <c r="C14" i="22"/>
  <c r="B14" i="22"/>
  <c r="G8" i="22"/>
  <c r="F8" i="22"/>
  <c r="E8" i="22"/>
  <c r="D8" i="22"/>
  <c r="C8" i="22"/>
  <c r="B8" i="22"/>
  <c r="G6" i="22"/>
  <c r="F6" i="22"/>
  <c r="E6" i="22"/>
  <c r="D6" i="22"/>
  <c r="C6" i="22"/>
  <c r="B6" i="22"/>
  <c r="G5" i="22"/>
  <c r="F5" i="22"/>
  <c r="E5" i="22"/>
  <c r="D5" i="22"/>
  <c r="C5" i="22"/>
  <c r="B5" i="22"/>
  <c r="F4" i="22"/>
  <c r="E4" i="22"/>
  <c r="D4" i="22"/>
  <c r="C4" i="22"/>
  <c r="B4" i="22"/>
  <c r="E29" i="22" l="1"/>
  <c r="H5" i="24"/>
  <c r="L5" i="24" s="1"/>
  <c r="H9" i="24"/>
  <c r="L9" i="24" s="1"/>
  <c r="E9" i="22"/>
  <c r="H6" i="24"/>
  <c r="N6" i="24" s="1"/>
  <c r="H8" i="24"/>
  <c r="N8" i="24" s="1"/>
  <c r="H7" i="24"/>
  <c r="N7" i="24" s="1"/>
  <c r="H6" i="25"/>
  <c r="N6" i="25" s="1"/>
  <c r="H8" i="25"/>
  <c r="L8" i="25" s="1"/>
  <c r="B29" i="22"/>
  <c r="F29" i="22"/>
  <c r="H7" i="25"/>
  <c r="N7" i="25" s="1"/>
  <c r="G9" i="22"/>
  <c r="E19" i="22"/>
  <c r="H4" i="25"/>
  <c r="H27" i="22"/>
  <c r="N27" i="22" s="1"/>
  <c r="H5" i="22"/>
  <c r="N5" i="22" s="1"/>
  <c r="H7" i="22"/>
  <c r="L7" i="22" s="1"/>
  <c r="B19" i="22"/>
  <c r="F19" i="22"/>
  <c r="G17" i="22"/>
  <c r="I17" i="22" s="1"/>
  <c r="H5" i="25"/>
  <c r="N5" i="25" s="1"/>
  <c r="B9" i="22"/>
  <c r="F9" i="22"/>
  <c r="D19" i="22"/>
  <c r="G16" i="22"/>
  <c r="J16" i="22" s="1"/>
  <c r="H24" i="22"/>
  <c r="I24" i="22" s="1"/>
  <c r="H25" i="22"/>
  <c r="N25" i="22" s="1"/>
  <c r="D29" i="22"/>
  <c r="H28" i="22"/>
  <c r="I28" i="22" s="1"/>
  <c r="J28" i="22" s="1"/>
  <c r="K28" i="22" s="1"/>
  <c r="L28" i="22" s="1"/>
  <c r="M28" i="22" s="1"/>
  <c r="N28" i="22" s="1"/>
  <c r="C29" i="22"/>
  <c r="G29" i="22"/>
  <c r="H26" i="22"/>
  <c r="M26" i="22" s="1"/>
  <c r="G9" i="25"/>
  <c r="C9" i="25"/>
  <c r="D9" i="25"/>
  <c r="F9" i="25"/>
  <c r="E9" i="25"/>
  <c r="B9" i="25"/>
  <c r="G10" i="24"/>
  <c r="C10" i="24"/>
  <c r="D10" i="24"/>
  <c r="F10" i="24"/>
  <c r="E10" i="24"/>
  <c r="B10" i="24"/>
  <c r="H4" i="22"/>
  <c r="I4" i="22" s="1"/>
  <c r="H8" i="22"/>
  <c r="C9" i="22"/>
  <c r="G15" i="22"/>
  <c r="L15" i="22" s="1"/>
  <c r="C19" i="22"/>
  <c r="D9" i="22"/>
  <c r="G14" i="22"/>
  <c r="K14" i="22" s="1"/>
  <c r="G18" i="22"/>
  <c r="H18" i="22" s="1"/>
  <c r="I18" i="22" s="1"/>
  <c r="J18" i="22" s="1"/>
  <c r="K18" i="22" s="1"/>
  <c r="L18" i="22" s="1"/>
  <c r="H6" i="22"/>
  <c r="I6" i="22" s="1"/>
  <c r="N5" i="24" l="1"/>
  <c r="N8" i="25"/>
  <c r="I7" i="22"/>
  <c r="N9" i="24"/>
  <c r="L17" i="22"/>
  <c r="L8" i="22"/>
  <c r="N8" i="22"/>
  <c r="M8" i="22"/>
  <c r="J8" i="22"/>
  <c r="K8" i="22"/>
  <c r="I8" i="22"/>
  <c r="K5" i="22"/>
  <c r="K27" i="22"/>
  <c r="H17" i="22"/>
  <c r="I5" i="22"/>
  <c r="L5" i="22"/>
  <c r="M5" i="22"/>
  <c r="J17" i="22"/>
  <c r="I16" i="22"/>
  <c r="L8" i="24"/>
  <c r="L7" i="25"/>
  <c r="I27" i="22"/>
  <c r="I6" i="24"/>
  <c r="M27" i="22"/>
  <c r="H16" i="22"/>
  <c r="L16" i="22"/>
  <c r="L6" i="25"/>
  <c r="J27" i="22"/>
  <c r="M7" i="22"/>
  <c r="H9" i="25"/>
  <c r="N9" i="25" s="1"/>
  <c r="I26" i="22"/>
  <c r="L14" i="22"/>
  <c r="I4" i="25"/>
  <c r="M4" i="22"/>
  <c r="J7" i="22"/>
  <c r="N7" i="22"/>
  <c r="K7" i="22"/>
  <c r="J5" i="22"/>
  <c r="K17" i="22"/>
  <c r="J4" i="25"/>
  <c r="J25" i="22"/>
  <c r="H15" i="22"/>
  <c r="M24" i="22"/>
  <c r="L27" i="22"/>
  <c r="M25" i="22"/>
  <c r="N4" i="25"/>
  <c r="G19" i="22"/>
  <c r="L19" i="22" s="1"/>
  <c r="I25" i="22"/>
  <c r="K16" i="22"/>
  <c r="N26" i="22"/>
  <c r="J26" i="22"/>
  <c r="H29" i="22"/>
  <c r="N29" i="22" s="1"/>
  <c r="L24" i="22"/>
  <c r="N24" i="22"/>
  <c r="K25" i="22"/>
  <c r="L25" i="22"/>
  <c r="J24" i="22"/>
  <c r="L26" i="22"/>
  <c r="K26" i="22"/>
  <c r="K24" i="22"/>
  <c r="K8" i="25"/>
  <c r="M8" i="25"/>
  <c r="I8" i="25"/>
  <c r="J8" i="25"/>
  <c r="K4" i="25"/>
  <c r="M4" i="25"/>
  <c r="L4" i="25"/>
  <c r="M7" i="25"/>
  <c r="M5" i="25"/>
  <c r="J5" i="25"/>
  <c r="I7" i="25"/>
  <c r="K7" i="25"/>
  <c r="J7" i="25"/>
  <c r="K5" i="25"/>
  <c r="M6" i="25"/>
  <c r="L5" i="25"/>
  <c r="J6" i="25"/>
  <c r="K6" i="25"/>
  <c r="I6" i="25"/>
  <c r="I5" i="25"/>
  <c r="K5" i="24"/>
  <c r="I9" i="24"/>
  <c r="K9" i="24"/>
  <c r="M9" i="24"/>
  <c r="I5" i="24"/>
  <c r="J9" i="24"/>
  <c r="J5" i="24"/>
  <c r="M5" i="24"/>
  <c r="J7" i="24"/>
  <c r="K7" i="24"/>
  <c r="I8" i="24"/>
  <c r="M6" i="24"/>
  <c r="J6" i="24"/>
  <c r="H10" i="24"/>
  <c r="L10" i="24" s="1"/>
  <c r="M7" i="24"/>
  <c r="K6" i="24"/>
  <c r="K8" i="24"/>
  <c r="J8" i="24"/>
  <c r="I7" i="24"/>
  <c r="L7" i="24"/>
  <c r="L6" i="24"/>
  <c r="M8" i="24"/>
  <c r="H14" i="22"/>
  <c r="N4" i="22"/>
  <c r="H9" i="22"/>
  <c r="L4" i="22"/>
  <c r="J15" i="22"/>
  <c r="L6" i="22"/>
  <c r="N6" i="22"/>
  <c r="J6" i="22"/>
  <c r="J14" i="22"/>
  <c r="J4" i="22"/>
  <c r="K15" i="22"/>
  <c r="K6" i="22"/>
  <c r="I14" i="22"/>
  <c r="I15" i="22"/>
  <c r="M6" i="22"/>
  <c r="K4" i="22"/>
  <c r="J19" i="22" l="1"/>
  <c r="I19" i="22"/>
  <c r="K19" i="22"/>
  <c r="K29" i="22"/>
  <c r="H19" i="22"/>
  <c r="N10" i="24"/>
  <c r="I29" i="22"/>
  <c r="M29" i="22"/>
  <c r="L29" i="22"/>
  <c r="J29" i="22"/>
  <c r="M9" i="25"/>
  <c r="J9" i="25"/>
  <c r="K9" i="25"/>
  <c r="L9" i="25"/>
  <c r="I9" i="25"/>
  <c r="I10" i="24"/>
  <c r="J10" i="24"/>
  <c r="M10" i="24"/>
  <c r="K10" i="24"/>
  <c r="L9" i="22"/>
  <c r="I9" i="22"/>
  <c r="M9" i="22"/>
  <c r="N9" i="22"/>
  <c r="J9" i="22"/>
  <c r="K9" i="22"/>
</calcChain>
</file>

<file path=xl/sharedStrings.xml><?xml version="1.0" encoding="utf-8"?>
<sst xmlns="http://schemas.openxmlformats.org/spreadsheetml/2006/main" count="7735" uniqueCount="1350">
  <si>
    <t>部分通过</t>
  </si>
  <si>
    <t>其他</t>
  </si>
  <si>
    <t>通过</t>
  </si>
  <si>
    <t>未通过</t>
  </si>
  <si>
    <t>无效</t>
  </si>
  <si>
    <t>暂未开始</t>
  </si>
  <si>
    <t>待开发</t>
  </si>
  <si>
    <t>总计</t>
  </si>
  <si>
    <t>金信</t>
  </si>
  <si>
    <t>九鼎</t>
  </si>
  <si>
    <t>九鼎
金信</t>
  </si>
  <si>
    <t>立德</t>
  </si>
  <si>
    <t>泰豪</t>
  </si>
  <si>
    <t>需求序号</t>
  </si>
  <si>
    <t>招标文件章节号</t>
  </si>
  <si>
    <t>功能大类</t>
  </si>
  <si>
    <t>中类</t>
  </si>
  <si>
    <t>功能子项</t>
  </si>
  <si>
    <t>招标文件功能细项</t>
  </si>
  <si>
    <t>负责厂商</t>
  </si>
  <si>
    <t>负责人</t>
  </si>
  <si>
    <t>对应的系统</t>
  </si>
  <si>
    <t>对应的功能</t>
  </si>
  <si>
    <t>验证步骤</t>
  </si>
  <si>
    <t>编写人</t>
  </si>
  <si>
    <t>验证人</t>
  </si>
  <si>
    <t>验证日期</t>
  </si>
  <si>
    <t>缺陷编号</t>
  </si>
  <si>
    <t>4.1.3.2.1.5数据质量清洗服务</t>
  </si>
  <si>
    <t>数据处理分析应用</t>
  </si>
  <si>
    <t>数据汇聚处理</t>
  </si>
  <si>
    <t>数据处理服务之质量清洗服务</t>
  </si>
  <si>
    <t>数据质量管理系统</t>
  </si>
  <si>
    <t>检查规则管理、检查模板管理、检查规则运行情况</t>
  </si>
  <si>
    <t>2018/07/11</t>
  </si>
  <si>
    <t>检查规则管理、检查模板管理</t>
  </si>
  <si>
    <t>孙菊风</t>
  </si>
  <si>
    <t>4.1.3.2.1.6数据关联融合服务</t>
  </si>
  <si>
    <t>数据处理服务之数据关联融合服务</t>
  </si>
  <si>
    <t>元数据管理系统</t>
  </si>
  <si>
    <t>2018/07/12</t>
  </si>
  <si>
    <t>4.1.3.2.2.1数据标准管理服务</t>
  </si>
  <si>
    <t>数据标准管理</t>
  </si>
  <si>
    <t>4.1.3.2.2.2数据质量管理服务</t>
  </si>
  <si>
    <t>数据管理服务之数据质量管理服务</t>
  </si>
  <si>
    <t>检查规则运行情况、问题清单</t>
  </si>
  <si>
    <t>质量检查报表</t>
  </si>
  <si>
    <t>目前数据质量管理系统--质量检查报告--月统计报告不能展现数据的完整性问题、一致性问题、准确性问题、关联性问题，只是单一的展示出系统的问题数，并且无季度的数据质量报告</t>
  </si>
  <si>
    <t>4.1.4.4.3.2语义分析</t>
  </si>
  <si>
    <t>城市大数据平台功能建设</t>
  </si>
  <si>
    <t>数据分析系统建设</t>
  </si>
  <si>
    <t>人工智能之语义分析</t>
  </si>
  <si>
    <t>1、语义分析软件应能提供在一套操作界面环境下完成语义分析模型的开发、优化和部署；</t>
  </si>
  <si>
    <t>雷鸣</t>
  </si>
  <si>
    <t>2、支持采用混合方法对文档进行分类与分析，既可以利用机器学习算法、按照语法结构发现共同主题、分类规则和文档情感，同时，可以利用相关专业知识定制分析；</t>
  </si>
  <si>
    <t>3、生成可配置的规则改进文档语境，能够自动创建分类规则，确定规则后，可利用定义的概念进行语义增强和细化；</t>
  </si>
  <si>
    <t>4、应提供中文分词、词性标注、命名实体识别功能。支持自定义新词、自动拼写校正、根据上下文标注词性、定义同义词表、复合词分解等功能；</t>
  </si>
  <si>
    <t>5、应对多数据来源输入提供支持，例如Hadoop、关系型数据库、文本、 PDF、扩展的ASCII文本、HTML和Microsoft Office文档、电子表格、演示文稿、email等。</t>
  </si>
  <si>
    <t>6、应对多语言文本挖掘提供支持，如中文（包括方言）、英文等；</t>
  </si>
  <si>
    <t>8、支持基于文本信息内容的文本聚类，实现文本内容相似性的分类；</t>
  </si>
  <si>
    <t>9、能结合上下文语境实现文本语义的分析，而不只是关键词的匹配；</t>
  </si>
  <si>
    <t>4.1.4城市大数据平台功能建设</t>
  </si>
  <si>
    <t>数据存储系统建设</t>
  </si>
  <si>
    <t>城市副中心大数据平台本期建设内容主要包括以下几个部分：
1、数据接入系统：实现全方位的数据接入能力。接入园区物联网数据、BIM和三维空间数据等，对接市级大数据平台，接入基础库以及委办局数据。</t>
  </si>
  <si>
    <t>该项为综述项，功能测试详见下文。</t>
  </si>
  <si>
    <t>综述项目</t>
  </si>
  <si>
    <t>2、数据存储系统：实现全生态的数据存储能力。实现海量数据存储，包括传统数据仓库和基于Hadoop分布式文件系统，实现结构化数据、非结构化数据（包括音频、视频、图像等）的存储和管理。可存储数据规模应达到1PB。</t>
  </si>
  <si>
    <t xml:space="preserve">
4、数据分析系统：实现多层次的数据分析能力。包括实时计算、离线计算、流式计算、内存计算等多种计算能力以及机器学习、人工智能等多种分析算法。可对平台建立的各种模板和模型进行统计、查询和列表展示。</t>
  </si>
  <si>
    <t>6、平台管理系统：实现全方位的安全保障能力以及智能化的全程监控能力。包括数据加密、授权认证等安全保障功能以及平台性能监控、数据监控、资源监控、异常报警监控等平台监控功能。</t>
  </si>
  <si>
    <t>4.1.4.1.1存储类型</t>
  </si>
  <si>
    <t>存储类型</t>
  </si>
  <si>
    <t>HDFS</t>
  </si>
  <si>
    <t>基于大数据平台的，可在通用硬件上运行的，分布式文件系统。</t>
  </si>
  <si>
    <t>刘晓杰</t>
  </si>
  <si>
    <t>HBASE</t>
  </si>
  <si>
    <t>提供高可靠性的、高性能的、面向列的、支持海量数据的的分布式存储系统。</t>
  </si>
  <si>
    <t>任中超</t>
  </si>
  <si>
    <t>Mysql/Oracle</t>
  </si>
  <si>
    <t>提供传统关系型数据库服务。</t>
  </si>
  <si>
    <t>Redis</t>
  </si>
  <si>
    <t xml:space="preserve">Redis是一个Key-Value存储系统，支持丰富的value 类型，包括string(字符串)、list(链表)、set(集合)等。 </t>
  </si>
  <si>
    <t>4.1.4.3.7 数据脱敏</t>
  </si>
  <si>
    <t>数据管理系统建设</t>
  </si>
  <si>
    <t>数据脱敏</t>
  </si>
  <si>
    <t>大数据安全管理系统</t>
  </si>
  <si>
    <t>支持细粒度权限管理，支持指定数据敏感性规则进行脱敏，支持自定义算法进行存储加密。</t>
  </si>
  <si>
    <t>4.1.4.3.8 数据加密</t>
  </si>
  <si>
    <t>数据加密</t>
  </si>
  <si>
    <t>4.1.4.4数据分析系统建设</t>
  </si>
  <si>
    <t>数据分析系统建设主要考虑支撑领导驾驶舱、城市运行监测中心以及园区内其他系统进行数据综合分析时的数据资源需求。数据分析系统将各个资源部分（计算、内存、带宽等）安排给节点代理，并启动和监视容器的执行，为各类应用程序进行资源管理和调度。</t>
  </si>
  <si>
    <t>4.1.4.4.2数据分析</t>
  </si>
  <si>
    <t>数据分析</t>
  </si>
  <si>
    <t>综述部分</t>
  </si>
  <si>
    <t>Ø 支持系统日志标准化与统一管理;</t>
  </si>
  <si>
    <t>Ø 高性能、高并发、高可扩展性；</t>
  </si>
  <si>
    <t>Ø 兼容开源生态，基础计算、存储平台采用基于开源生态系统的技术架构。基础核心平台采用Hadoop生态系统产品，使用hadoop2.0 以上版本、yarn架构；具备内存计算能力。</t>
  </si>
  <si>
    <t>4.1.4.4.2.1即席查询</t>
  </si>
  <si>
    <t>数据分析之即席查询</t>
  </si>
  <si>
    <t>4.1.4.4.2.2多维分析</t>
  </si>
  <si>
    <t>数据分析之多维分析</t>
  </si>
  <si>
    <t>高维模型分析系统</t>
  </si>
  <si>
    <t>以分布式的 OLAP 分析引擎为核心框架，基于大数据平台，提供交互式的高维分析能力，支持用户通过界面进行自定义的指标维度管理。</t>
  </si>
  <si>
    <t>建议上下钻取功能在BI报表中实现。</t>
  </si>
  <si>
    <t>4.1.4.4.2.3数据分析挖掘</t>
  </si>
  <si>
    <t>数据分析之数据分析挖掘</t>
  </si>
  <si>
    <t>分布式挖掘系统</t>
  </si>
  <si>
    <t>可以通过WEB图形化界面调用多种分布式算法，提供大数据平台的数据导入分析和分析结果存回到大数据平台。</t>
  </si>
  <si>
    <t>不支持自动模型调优。</t>
  </si>
  <si>
    <t>4.1.4.4.2.4批量日志分析</t>
  </si>
  <si>
    <t>数据分析之批量日志分析</t>
  </si>
  <si>
    <t>实现日志采集功能，提供的一个高可用的，高可靠的，分布式的海量日志采集、聚合和传输的系统。</t>
  </si>
  <si>
    <t>批量日志分析系统</t>
  </si>
  <si>
    <t>为大数据集群提供统一的日志收集、日志查询、统计等功能。支持通过界面进行日志信息的分类和搜索，并进行直观的统计展示和快速调阅。</t>
  </si>
  <si>
    <t>4.1.4.4.2.5大数据检索引擎</t>
  </si>
  <si>
    <t>数据分析之大数据检索引擎</t>
  </si>
  <si>
    <t>Solr</t>
  </si>
  <si>
    <t>4、支持搜索结果自动分类；</t>
  </si>
  <si>
    <t>在浏览器输入以下内容：http://10.10.10.35:8886/solr/hadoop_logs/select?wt=json&amp;indent=true&amp;q=*:*&amp;fl=id,ip&amp;sort=ip%20desc&amp;group=true&amp;group.limit=5&amp;group.field=ip&amp;group.sort=id%20desc</t>
  </si>
  <si>
    <t>4.1.4.4.3.1智能深度学习</t>
  </si>
  <si>
    <t>人工智能之智能深度学习</t>
  </si>
  <si>
    <t>1、能搭建大规模智能训练平台，支撑深度学习任务；</t>
  </si>
  <si>
    <t>4.1.4.4.4交互式计算</t>
  </si>
  <si>
    <t>交互式计算</t>
  </si>
  <si>
    <t>大数据使用系统</t>
  </si>
  <si>
    <t>通过WEB界面，可以实现结构化和非结构的数据查询和操作、可视化分析、导入导出等丰富的交互功能。</t>
  </si>
  <si>
    <t>4.1.4.4.5离线计算</t>
  </si>
  <si>
    <t>离线计算</t>
  </si>
  <si>
    <t>建设基于MapReduce的大规模并行计算引擎，将任务分布并行运行在一个集群服务器中，完成海量数据的批处理工作。提供大规模数据集（大于1PB）的并行运算能力。支持对于资源根据队列进行分配，不同队列分配不同比例的资源。对于用户提交的任务，支持对任务所需的CPU资源与内存资源进行控制。</t>
  </si>
  <si>
    <t>MapReduce</t>
  </si>
  <si>
    <t>提供大规模并行计算引擎</t>
  </si>
  <si>
    <t>4.1.4.4.6内存计算</t>
  </si>
  <si>
    <t>内存计算</t>
  </si>
  <si>
    <t>建设基于Spark等内存计算引擎，实现直接对HDFS进行数据的读写。对典型的即席查询、图计算等应用提供内存计算服务，提高计算速度。</t>
  </si>
  <si>
    <t>SPARK</t>
  </si>
  <si>
    <t>提供内存计算引擎，支持即席查询等内存计算服务。</t>
  </si>
  <si>
    <t>4.1.4.4.7 全文检索组件</t>
  </si>
  <si>
    <t>全文检索组件</t>
  </si>
  <si>
    <t>4.1.4.4.8数据仓库组件</t>
  </si>
  <si>
    <t>数据仓库组件</t>
  </si>
  <si>
    <t>1、建立在 Hadoop 上的数据仓库基础构架。提供用来进行数据提取转化加载（ETL）一系列的工具。这是一种可以存储、查询和分析存储在 Hadoop 中的大规模数据的机制。支持对表的某一列或者多列进行加密，实现根据指定的分隔符查询表数据。</t>
  </si>
  <si>
    <t>HIVE</t>
  </si>
  <si>
    <t>可以将结构化数据文件映射成为一张数据库表，并支持SQL语句的快速查询功能。</t>
  </si>
  <si>
    <t>支持ACID强事务一致性，支持灵活选择建立行存表、列存表；</t>
  </si>
  <si>
    <t>支持完善的分区管理功能。</t>
  </si>
  <si>
    <t>4、支持完善的全文检索：支持内置（中/英文）全文搜索引擎（支持按词索引、按字索引、字词混合索引的创建）</t>
  </si>
  <si>
    <t>提供创建索引、使用索引功能</t>
  </si>
  <si>
    <t>创建索引：在hive命令行中输入如下命令创建索引：create index tb_index on table tb(name) as 'org.apache.hadoop.hive.ql.index.compact.CompactIndexHandler' with deferred rebuild;                                                         使用索引：在hive命令行中输入如下命令：select id from tb where name="zhangsan";</t>
  </si>
  <si>
    <t>5、支持完善的SQL on Hadoop能力：支持HDFS ORC增删改查，支持索引</t>
  </si>
  <si>
    <t>支持HDFS ORC增删改查，支持索引</t>
  </si>
  <si>
    <t xml:space="preserve">1&gt;增加ORC文件命令：在hive中创建表：create table test (id int,name string) stored as orc;   改ORC文件命令：在hive中导入表数据：insert into test select * from test2;   查看ORC文件命令：在hive中查询表：select * from test;    删除ORC文件命令： 在hive中删除表： drop table test;   2&gt;创建索引：在hive命令行中输入如下命令创建索引：create index tb_index on table tb(name) as 'org.apache.hadoop.hive.ql.index.compact.CompactIndexHandler' with deferred rebuild;                                                         使用索引：在hive命令行中输入如下命令：select id from tb where name="zhangsan";
</t>
  </si>
  <si>
    <t>4.1.4.4.9数据资源管理</t>
  </si>
  <si>
    <t>数据资源管理</t>
  </si>
  <si>
    <t>大数据管理系统</t>
  </si>
  <si>
    <t>提供多租户管理功能</t>
  </si>
  <si>
    <t>提供对SQL设置优先级</t>
  </si>
  <si>
    <t>4.1.4.6.2大数据平台管理系统</t>
  </si>
  <si>
    <t>监控运维系统建设</t>
  </si>
  <si>
    <t>大数据平台管理系统</t>
  </si>
  <si>
    <t>2、多租户管理
为了提高资源利用率和集群吞吐量，满足城市多种业务需求，大数据平台以多租户进行管理，提供统一租户管理平台。主要功能包括用户注册、用户管理、用户权限分配、用户资源配置等功能。设置租户CPU,内存，I/O, 存储等资源计划，支持多种的调度模型，同时提供租户资源的使用统计和报表，为资源计划和计费提供依据。</t>
  </si>
  <si>
    <t>4.1.4.6.3监控运维管理</t>
  </si>
  <si>
    <t>监控运维管理</t>
  </si>
  <si>
    <t xml:space="preserve">要求从系统、资源、任务、平台等不同层面进行自动监控和维护，出现告警能够自动发送预警，预警发送方式可采用短信、邮件等方式。
1、监控管理
应提供可视化、便捷的监控告警功能。使用户可以快速获取集群关键性能指标，并评测集群健康状态，同时提供性能指标的定制化显示功能及指标转换告警方法。可监控所有组件的运行情况并实时上报告警，界面帮助提供性能指标和告警恢复的详细方法，帮助用户快速解决故障。大数据平台监控支持从以下层面进行监控预警。
</t>
  </si>
  <si>
    <t>能够通过界面查看CPU、内存等资源的使用情况、组件HDFS的存储使用情况等。并能够在界面进行实时的监控报警，或将报警信息以邮件形式发送到指定的邮箱。</t>
  </si>
  <si>
    <t>可以通过系统界面进行集群管理，对大数据集群及不同的组件进行实时的监控与操作</t>
  </si>
  <si>
    <t xml:space="preserve">
Ø 运维行为管理：详细记录运维人员的操作日志，便于日后审计。</t>
  </si>
  <si>
    <t>收集操作日志。</t>
  </si>
  <si>
    <t>Ø 日志管理功能：管理平台要求提供操作日志、系统日志、审计日志记录和查询等功能。</t>
  </si>
  <si>
    <t>查询日志。</t>
  </si>
  <si>
    <t>4.1.4.6.4数据调度</t>
  </si>
  <si>
    <t>数据调度</t>
  </si>
  <si>
    <t>4.1.4.7平台管理功能建设</t>
  </si>
  <si>
    <t>平台管理功能建设</t>
  </si>
  <si>
    <t>5、模型管理
可实现大数据平台建立的各种模型的统计、查询和列表展示。</t>
  </si>
  <si>
    <t>4.1.4.8大数据平台安全保障系统建设</t>
  </si>
  <si>
    <t>大数据平台安全保障系统建设</t>
  </si>
  <si>
    <t>4.1.4.8.3数据权限管理</t>
  </si>
  <si>
    <t>数据权限管理</t>
  </si>
  <si>
    <t>2、数据授权管理：依据数据敏感性规则，对数据查询、数据管理、决策系统等功能设置不同的用户角色，如数据查询、数据访问、数据调用、数据管理等。并根据部门提供的用户清单设置不同的角色，分配不同的用户权限。</t>
  </si>
  <si>
    <t>4.1.4.8.4数据隐私保护</t>
  </si>
  <si>
    <t>数据隐私保护</t>
  </si>
  <si>
    <t xml:space="preserve">加强平台安全建设，实现数据去隐私管理、数据脱敏管理、数据存储安全、数据保密、数据操作、数据还原、数据泄露可溯源和对外接口安全管控。
1、去隐私策略管理：可基于数据模型设置数据去隐私策略（加密算法、模糊化等），可基于用户角色设定允许进行数据还原的权限范围，保证数据被安全的使用；
</t>
  </si>
  <si>
    <t>3、数据操作安全管控：实现平台使用人员、开发测试和计算任务的安全管控。包括开发测试工具安全、MR任务以及Spark调度安全、Hive/Hbase授权管理和操作记录审计日志功能。</t>
  </si>
  <si>
    <t>支持审计日志功能</t>
  </si>
  <si>
    <t>4、数据还原：具有相关数据权限的操作人员可自定义数据加工流程，对加密的数据进行还原；还原的操作过程将被记录到安全审计日志中；</t>
  </si>
  <si>
    <t>该项属于实施方案要求。</t>
  </si>
  <si>
    <t>6、数据加密管理
Ø 在用户端部署数据加密功能，能够实现密钥管理，主要包括密钥产生、密钥备份、密钥恢复和密钥更新等。支持用于加密的安全密钥的存储、备份和恢复。</t>
  </si>
  <si>
    <t>支持秘钥管理功能</t>
  </si>
  <si>
    <t>Ø 密钥备份及恢复：密钥用口令进行保护，在口令丢失的情况下，用户可以通过备份在一定条件下恢复该密钥，并设置新的口令。</t>
  </si>
  <si>
    <t>Ø 密钥更新：同样密钥支持更新功能，以提高系统的安全防护能力。</t>
  </si>
  <si>
    <t>4.1.4.8.5安全审计</t>
  </si>
  <si>
    <t>安全审计</t>
  </si>
  <si>
    <t>支持记录审计日志，审计日志可用于安全事件中定位问题原因及划分事故责任，平台审计日志中需记录用户操作信息，以便快速定位系统是否遭受恶意的操作和攻击。</t>
  </si>
  <si>
    <t>4.2.4.3灵活性和可扩展性要求</t>
  </si>
  <si>
    <t>工作要求</t>
  </si>
  <si>
    <t>灵活性和可扩展性要求</t>
  </si>
  <si>
    <t>2、支持数据节点和管理节点数动态增加；支持数据服务不停止状态下动态增加新的节点。</t>
  </si>
  <si>
    <t>4.2.4.4可靠性要求</t>
  </si>
  <si>
    <t>可靠性要求</t>
  </si>
  <si>
    <t>功能-UseCase301</t>
  </si>
  <si>
    <t>4、大数据平台支持在系统整体掉电恢复后，能够正常恢复业务，并确保关键数据不丢失；</t>
  </si>
  <si>
    <t>功能-UseCase303</t>
  </si>
  <si>
    <t>指标名称 指标描述 指标值</t>
  </si>
  <si>
    <t>MTTF 平均无故障时间 17520小时</t>
  </si>
  <si>
    <t>MTTR 平均故障恢复时间 1小时</t>
  </si>
  <si>
    <t>MTBF 平均故障间隔时间 17521 小时</t>
  </si>
  <si>
    <t>故障检测时间 从故障发生到系统检测到故障，产生告警的时间 1分钟</t>
  </si>
  <si>
    <t>倒换时间 对于主备节点，从发生故障到完成主备倒换的时间 2分钟</t>
  </si>
  <si>
    <t>故障倒换业务中断时间 倒换过程中的业务中断时间 0</t>
  </si>
  <si>
    <t>6、并行数据库产品满足如下可靠性要求：</t>
  </si>
  <si>
    <t>Ø 故障恢复：集群管理软件实时监控服务状态、故障实例自动拉起、自动主备切换；</t>
  </si>
  <si>
    <t>Ø 作业重跑：在网络异常、锁冲突等情况下能够保证作业自动重试。</t>
  </si>
  <si>
    <t>4.2.4.5性能要求</t>
  </si>
  <si>
    <t>性能要求</t>
  </si>
  <si>
    <t xml:space="preserve"> K-means平均处理性能（MB/min/Node) 650</t>
  </si>
  <si>
    <t xml:space="preserve"> Bayesian平均处理性能（MB/min/Node) 15</t>
  </si>
  <si>
    <t xml:space="preserve">Spark WordCount平均处理性能（GB/min/Node) 27 </t>
  </si>
  <si>
    <t xml:space="preserve"> K-means平均处理性能（MB/min/Node) 3800</t>
  </si>
  <si>
    <t xml:space="preserve"> Bayesian平均处理性能（MB/min/Node) 420 </t>
  </si>
  <si>
    <t>Hive 处理能力-HiveAggregation：平均每节点处理能力(GB/分钟) 8</t>
  </si>
  <si>
    <t xml:space="preserve"> 处理能力-HiveJoin：平均每节点处理能力(GB/分钟) 2</t>
  </si>
  <si>
    <t>Hbase 100%随机读：平均每节点每秒读取记录条数（每条记录1KB），响应时间小于50MS 关sync：30000 开sync：2700</t>
  </si>
  <si>
    <t xml:space="preserve"> 100%随机写：平均每节点每秒写入记录条数（每条记录1KB），响应时间小于50MS 关sync：37000 开sync：27</t>
  </si>
  <si>
    <t xml:space="preserve"> 顺序扫描：平均每节点每秒scan记录条数（每条记录1KB），响应时间小于50MS 关sync：10000 开sync：5000</t>
  </si>
  <si>
    <t xml:space="preserve"> Bulkload(MB/Node/Sec) 64</t>
  </si>
  <si>
    <t xml:space="preserve"> rowkey实时查询时延（ms） 16</t>
  </si>
  <si>
    <t xml:space="preserve"> Secondary Index实时查询时延（ms） 25</t>
  </si>
  <si>
    <t>HDFS 读吞吐量(MB/Node/Sec) 640</t>
  </si>
  <si>
    <t xml:space="preserve"> 写吞吐量(MB/Node/Sec) 300</t>
  </si>
  <si>
    <t xml:space="preserve"> 读文件（次/秒/NN） 38000 </t>
  </si>
  <si>
    <t xml:space="preserve"> 写文件（次/秒/NN） 4500 </t>
  </si>
  <si>
    <t>Zookeeper 读次数（次/Node/sec） 12000</t>
  </si>
  <si>
    <t xml:space="preserve"> 写次数（次/sec） 10000</t>
  </si>
  <si>
    <t>Loader nfs/ftp-&gt;HDFS（MB/Node/Sec） 100</t>
  </si>
  <si>
    <t xml:space="preserve"> nfs/ftp-&gt;HBase（MB/Node/Sec） 30</t>
  </si>
  <si>
    <t xml:space="preserve"> HDFS-&gt;nfs/ftp（MB/Node/Sec） 100</t>
  </si>
  <si>
    <t xml:space="preserve"> HBase-&gt;nfs/ftp（MB/Node/Sec） 30</t>
  </si>
  <si>
    <t xml:space="preserve">Storm WordCount吞吐量（K TPS/Node/Sec） </t>
  </si>
  <si>
    <t>Message Size = 1500 Bytes 50</t>
  </si>
  <si>
    <t xml:space="preserve"> WordCount平均时延（ms） 460</t>
  </si>
  <si>
    <t xml:space="preserve"> SOL吞吐量（K TPS/Node/Sec)</t>
  </si>
  <si>
    <t>Random Message Spout(1500 Bytes)-&gt;Copy Bolt1-&gt;Copy Bolt2-&gt;Copy Bolt3 400</t>
  </si>
  <si>
    <t xml:space="preserve"> 消息处理端到端平均时延（ms） 55</t>
  </si>
  <si>
    <t>Kafka Comsumer读吞吐量（MB/Sec/Node) Batch Size=1000 200</t>
  </si>
  <si>
    <t xml:space="preserve"> 同步Producer写吞吐量（MB/Sec/Node) Message Size=1024 Bytes 50</t>
  </si>
  <si>
    <t xml:space="preserve"> 异步Producer写吞吐量（MB/Sec/Node) Message Size=1024 Bytes 270</t>
  </si>
  <si>
    <t>Redis 读写吞吐量（K TPS/Node) 420</t>
  </si>
  <si>
    <t>Flume spool-file-hdfs (MB/Sec/Node) 每20条合并，每条1024 Bytes  150</t>
  </si>
  <si>
    <t xml:space="preserve"> spool-file-hbase (MB/Sec/Node) 每条1024 Bytes 70</t>
  </si>
  <si>
    <t xml:space="preserve"> spool-file-kafaka (MB/Sec/Node) 每20条合并，每条1024 Bytes  150</t>
  </si>
  <si>
    <t xml:space="preserve"> spool-mem-hdfs (MB/Sec/Node) 每20条合并，每条1024 Bytes  200</t>
  </si>
  <si>
    <t xml:space="preserve"> spool-mem-kafaka (MB/Sec/Node) 每20条合并，每条1024 Bytes  200</t>
  </si>
  <si>
    <t xml:space="preserve"> spool-mem-hbase (MB/Sec/Node) 每条1024 Bytes 70</t>
  </si>
  <si>
    <t>FtpServer 读吞吐量（MB/Sec/Node) 300</t>
  </si>
  <si>
    <t xml:space="preserve"> 写吞吐量（MB/Sec/Node) 300</t>
  </si>
  <si>
    <t>Solr 建索引性能（索引存储在本地磁盘）(MB/Sec/Node) 30个字段，row size= 500 Bytes 5</t>
  </si>
  <si>
    <t xml:space="preserve"> 建索引性能（索引存储在HDFS）(MB/Sec/Node) 30个字段，row size= 500 Bytes 2.5</t>
  </si>
  <si>
    <t xml:space="preserve"> 查询性能（索引存储在HDFS）(ms) 11shard，5000万row/shard, 返回300 row 3881</t>
  </si>
  <si>
    <t xml:space="preserve"> 批量建索引性能（索引存储在HDFS）(MB/Sec/Node) 30个字段，row size= 500 Bytes 5.5</t>
  </si>
  <si>
    <t>所提供的Hadoop平台软件性能指标测试条件：
A、单节点硬件配置
 CPU：E5-2650 @ 2.00GHz * 2 
 内存：128G
 网络：10GE
 磁盘：3TB SATA * 12 + 600GB SAS *2</t>
  </si>
  <si>
    <t>B、集群配置： 3 管理节点 + 9数据节点；</t>
  </si>
  <si>
    <t>C、测试工具：HiBench-4.0；</t>
  </si>
  <si>
    <t>D、HBase Model：30 collums；</t>
  </si>
  <si>
    <t>2、所提供的并行数据库软件性能要求如下。</t>
  </si>
  <si>
    <t>并行数据库 数据导入能力：单节点60MB/s</t>
  </si>
  <si>
    <t xml:space="preserve"> 数据导出能力：单节点200MB/s</t>
  </si>
  <si>
    <t xml:space="preserve"> 全表扫能力：单节点3亿条/s</t>
  </si>
  <si>
    <t xml:space="preserve"> 点查询能力：万亿条精确查询秒级响应</t>
  </si>
  <si>
    <t xml:space="preserve"> 分组能力（group by）：单节点2000万条/s</t>
  </si>
  <si>
    <t xml:space="preserve"> 连接能力（join）：单节点500万条/s</t>
  </si>
  <si>
    <t xml:space="preserve"> 排序能力（order by）：单节点300万条/s</t>
  </si>
  <si>
    <t>所提供的Hadoop平台软件性能指标测试条件：
CPU: 2路12核 E5-2690
内存：256GB
硬盘：20块 600GB SAS盘
网络：10GE</t>
  </si>
  <si>
    <t>3、人工智能环境及性能要求
Ø 支持CPU+GPU的硬件架构完成人工智能深度学习；</t>
  </si>
  <si>
    <t>Ø 能达到每秒完成2亿张图片搜索的性能（配置2节点），单节点配置要求如下。</t>
  </si>
  <si>
    <t>4.2.4.6安全要求</t>
  </si>
  <si>
    <t>安全要求</t>
  </si>
  <si>
    <t>4、大数据平台支持业务平面与管理平面隔离组网, 保证业务、管理各自网络平面的独立性与安全性；</t>
  </si>
  <si>
    <t>6、并行数据库产品支持数据库审计：提供用户登录注销审计、数据库启停审计、用户锁定解锁审计、数据库对象增删改审计等</t>
  </si>
  <si>
    <t>组件监控</t>
  </si>
  <si>
    <t>4.2.4.7系统接口要求</t>
  </si>
  <si>
    <t>系统接口要求</t>
  </si>
  <si>
    <t>提供分布式文件存储</t>
  </si>
  <si>
    <t>3、大数据平台提供商应能够提供基于Storm的类SQL脚本语言，以降低Storm业务的开发难度；</t>
  </si>
  <si>
    <t>当前环境暂不支持，无法提供测试内容。</t>
  </si>
  <si>
    <t>功能-UseCase503</t>
  </si>
  <si>
    <t>5、大数据平台提供统一的SQL客户端，可以通过同一个SQL接口访问集群内的不同SQL引擎（包括Hive、SparkSQL等）；</t>
  </si>
  <si>
    <t>5.1部署环境</t>
  </si>
  <si>
    <t>建设要求</t>
  </si>
  <si>
    <t>部署环境</t>
  </si>
  <si>
    <t>（2）北京市政务外网
本项目的运行网络环境为北京市政务外网。</t>
  </si>
  <si>
    <t>4.1.3.2.1.3数据质量评估服务</t>
  </si>
  <si>
    <t>数据处理服务之数据质量评估服务</t>
  </si>
  <si>
    <t>4.1.3.2.1.4数据清洗规则服务</t>
  </si>
  <si>
    <t>数据处理服务之数据清洗规则服务</t>
  </si>
  <si>
    <t>4.1.3.3.4.1基础服务</t>
  </si>
  <si>
    <t>数据分析应用</t>
  </si>
  <si>
    <t>可视化展现之基础服务</t>
  </si>
  <si>
    <t>4.1.3.3.4.2多屏可视化呈现</t>
  </si>
  <si>
    <t>可视化展现之多屏可视化呈现</t>
  </si>
  <si>
    <t>l 大屏幕：提供不同分辨率的大屏幕可视化效果定制及呈现服务，并能够和PC端实现无缝切换显示。
l 提供在大屏幕、PC端及移动终端三屏合一进行数据可视化呈现的服务。</t>
  </si>
  <si>
    <t>4.1.4.3.3 元数据管理</t>
  </si>
  <si>
    <t>元数据管理</t>
  </si>
  <si>
    <t>元数据（Metadata）就是数据的数据，用于建立、管理、维护和使用城市大数据平台。元数据管理是城市大数据平台中的关键组件，贯穿于建立城市大数据平台的整个过程，其把数据转化为有用的、可信赖的信息，支持决策分析。
元数据管理建设要求：
1、建立数据元统一视图
元数据管理通过统一数据口径、完善指标体系、建立统一数据视图，可确保数据的完整性、准确性、一致性，从而有效的在各个业务系统内进行数据的转换和整理工作。</t>
  </si>
  <si>
    <t>4、为数据质量管理和考评提供支持
为数据质量管理体系提供信息支撑。以元数据管理为基础建立数据质量监控模块，进行数据质量的全程监控。</t>
  </si>
  <si>
    <t>4.1.4.3.4 数据标准管理</t>
  </si>
  <si>
    <t>4.1.4.3.5 数据质量管理</t>
  </si>
  <si>
    <t>数据质量</t>
  </si>
  <si>
    <t>4.1.4.3.6 数据比对融合</t>
  </si>
  <si>
    <t>数据比对融合</t>
  </si>
  <si>
    <t>数据比对融合服务的基础是建立在以上数据梳理服务之上的，基于数据探查和数据质量评估，理解数据当前的质量情况，辅助制定规则及改进计划，从而完善清洗规则。具体要求如下：
1、能够实现数据比对。应包括比对资源管理、比对规则配置、比对任务调度、比对结果分析。</t>
  </si>
  <si>
    <t>4.1.4.5.1可视化终端</t>
  </si>
  <si>
    <t>数据可视化系统建设</t>
  </si>
  <si>
    <t>可视化终端</t>
  </si>
  <si>
    <t>外观配置</t>
  </si>
  <si>
    <t>4.1.4.5.2可视化形式</t>
  </si>
  <si>
    <t>可视化形式</t>
  </si>
  <si>
    <t>提供丰富的图形展示方式，包括柱状图、累积柱状图、饼图、曲线图、地图等可视化展示方式。
1、提供多种数据展示方式，将数据通过图表的方式传递出来，让用户能够快速、准确地理解信息所要表达的内容，包括地理图、饼状图、柱状图、折线图、热点图、雷达图、桑基图、漏斗图、字符云等。</t>
  </si>
  <si>
    <t>展示样式</t>
  </si>
  <si>
    <t>2、支持布局调整、图形参数配置、图形数据配置、图形消息、报表发布展示、报表预览和自建主题分类等功能。</t>
  </si>
  <si>
    <t>登录数据可视化系统，进入系统管理点击外观设置，实现样式、BI风格、首页自适应</t>
  </si>
  <si>
    <t>3、支持对来源于各系统不同格式的数据进行整合分析并建立可视化模型。</t>
  </si>
  <si>
    <t>登录数据可视化系统，点击数据配置，可以连接不同数据源或者导入已有excel文件。</t>
  </si>
  <si>
    <t>4、支持除传统的数据可视化组件外的大数据互联网化的可视化组件。</t>
  </si>
  <si>
    <t>登录数据可视化系统，进入插件管理，选择可用组件</t>
  </si>
  <si>
    <t>6、支持管理人员在线编辑可视化框架，并提供所见即所得的可视化内容便捷能力。</t>
  </si>
  <si>
    <t>（3）服务库：经过数据标准化处理、清洗比对、融合加工后根据不同指标要求形成基础数据和各类主题数据库，包括但不限于人口、法人、环境、交通、经济、公共资源等。</t>
  </si>
  <si>
    <t>卢学宝</t>
  </si>
  <si>
    <t>4.1.3.1.2 数据全生命周期处理流程</t>
  </si>
  <si>
    <t>数据管理体系</t>
  </si>
  <si>
    <t>数据全生命周期处理流程</t>
  </si>
  <si>
    <t>投标人须设计数据全生命周期处理，包括但不限于数据接入、数据集成、数据质量评估、数据清洗规则、数据质量清洗、数据关联融合及全过程的数据标准管理、数据质量管理、数据编目标引。
投标人须系统设计数据处理各环节之间的流程、所用的数据库（包括各类专题库），以及各数据库之间的关系等。</t>
  </si>
  <si>
    <t>2018.7.11</t>
  </si>
  <si>
    <t>70_1</t>
  </si>
  <si>
    <t>九鼎和金信etl部分还没有接通，也没有单独的数据生命周期管理工具，数据生命周期的管理由多套系统组合实现，但是目前没有统一协调的机制，也没有</t>
  </si>
  <si>
    <t>4.1.3.2.1.2数据集成管理服务</t>
  </si>
  <si>
    <t>数据处理服务之数据集成管理服务</t>
  </si>
  <si>
    <t>投标人通过ETL数据集成工具，集成和管理各种数据源的数据，主要工作包括：对数据制定映射加工规则，包括但不限于转换规则、装载配置；配置ETL作业流程和作业调度；监控作业流程；快速定位并解决作业失败问题。</t>
  </si>
  <si>
    <t>1.设计etl任务，编写对应的任务脚本，对数据进行加工
2.etl任务包括各种数据源，委办局，市级大数据平台，物联网数据，园区综合管理平台等
3.etl任务脚本可以包含各种数据的处理方式，包括字段映射，规则转换等
4.启动作业，查看监控
5.模拟作业失败，通过查看日志和触发文件，可以快速定位失败作业并解决</t>
  </si>
  <si>
    <t>70_2</t>
  </si>
  <si>
    <t>暂时没有监控功能，字段映射，规则转换等，需要通过脚本实现</t>
  </si>
  <si>
    <t>4.1.4.3.1 ETL数据整合</t>
  </si>
  <si>
    <t>ETL数据整合</t>
  </si>
  <si>
    <t>1.作业调度
2.通过作业脚本进行数据清洗，转换，集成</t>
  </si>
  <si>
    <t>1.设计etl任务，对数据进行加工
2.etl任务包括各种数据源，委办局，市级大数据平台，物联网数据，园区综合管理平台等
3.编写作业脚本，对数据进行清洗，转换，集成，编写脚本集成汇聚接入系统的任务
4.启动任务，查看结果</t>
  </si>
  <si>
    <t>4.1.4.4.1数据建模</t>
  </si>
  <si>
    <t>数据建模</t>
  </si>
  <si>
    <t>1.作业调度
2.通过作业脚本进行数据处理</t>
  </si>
  <si>
    <t>依赖大数据平台数据，由于没数据，在实施阶段实现</t>
  </si>
  <si>
    <t>4.1.4.4.2.6实时数据分析引擎</t>
  </si>
  <si>
    <t>数据分析之实时数据分析引擎</t>
  </si>
  <si>
    <t>1、支持采用Spark作为实时分析引擎，Spark是一个基于内存in-memory数据处理平台，兼容于Hadoop 数据源，它可以和Hadoop协同并让开发工作变得更加快速、容易。Spark可以通过流数据处理让所有的数据进行交互式分析。</t>
  </si>
  <si>
    <t>1.保证spark服务正常安装并启动
2.在spark上提交入库任务，将kafka中的数据存储到hdfs中
3.通过建hive外表访问数据，实现交互式分析</t>
  </si>
  <si>
    <t>1.保证spark和storm服务正常安装并启动
2.在spark和storm上分别提交network Wordcount任务
3.查看输出</t>
  </si>
  <si>
    <t>170_1</t>
  </si>
  <si>
    <t>4.1.4.3.9 数据生命周期管理</t>
  </si>
  <si>
    <t>数据生命周期管理</t>
  </si>
  <si>
    <t>聂巍</t>
  </si>
  <si>
    <t>4.1.2.2.6 接口管理</t>
  </si>
  <si>
    <t>领导驾驶舱</t>
  </si>
  <si>
    <t>接口管理</t>
  </si>
  <si>
    <t>数据调用接口、视频调用接口、业务展示指标调用、数据分析接口、办公平台接口、外部服务接口</t>
  </si>
  <si>
    <t>系统应灵活可扩展，支持与大数据管理平台、综合办公平台、北京通、城市运行监测中心、委办局业务系统、专业机构相关系统等集成和对接，并考虑到与下述接口的调用管理及监控问题。
1. 数据调用接口
要实现与城市大数据管理平台、市级委办局和专业机构系统对接或者数据接入，调用基础数据、行业专项汇总数据和互联网监测数据，提出详细数据调用方案。</t>
  </si>
  <si>
    <t>孙小烨</t>
  </si>
  <si>
    <t>2. 视频调用接口
要实现与视频监控系统对接，调用园区视频数据，提出详细系统对接方案。</t>
  </si>
  <si>
    <t>祝庆鑫</t>
  </si>
  <si>
    <t>4.1.3.1.1数据分级分类管理</t>
  </si>
  <si>
    <t>数据分级分类管理</t>
  </si>
  <si>
    <t>投标人需规划设计数据库模型，按照数据的敏感程度设计数据的分级分类管理体系，并对数据结构、存储策略、安全策略等进行设计。
数据建库包括汇聚库、历史库、服务库、非结构化数据库，具体建库要求如下：
（1）汇聚库：对各委办局、互联网和第三方汇聚到大数据中心的原始数据不做任何处理进行存储。</t>
  </si>
  <si>
    <t>（4）非结构化数据库：包括音频、图片（证照）、日志文件等内容，能够对非结构化数据进行存储、初始化导入、增量数据入库。</t>
  </si>
  <si>
    <t>4.1.3.2.1.1数据接入服务</t>
  </si>
  <si>
    <t>数据处理服务之数据接入服务</t>
  </si>
  <si>
    <t>投标人基于数据目录，对各委办局数据资源详细调研、梳理确定数据对象、数据关系、数据结构、数据字典等；并确定各委办局接入到大数据平台的具体方式，包括但不限于共享平台、互联网爬取、拷盘、接口等多渠道数据接入方式。</t>
  </si>
  <si>
    <t>4.1.3.2.2.3数据编目标引服务</t>
  </si>
  <si>
    <t>数据管理服务之数据编目标引服务</t>
  </si>
  <si>
    <t>投标人需通过编目管理系统实现对数据资源编目标引，主要工作包括编目、目录注册、目录审核、目录发布、目录更新和目录管理，生成数据资源目录对外提供服务，并对数据进行标引，为不同主题分析提供数据标签服务。</t>
  </si>
  <si>
    <t>4.1.4.2.1数据来源</t>
  </si>
  <si>
    <t>数据接入系统建设</t>
  </si>
  <si>
    <t>数据来源</t>
  </si>
  <si>
    <t xml:space="preserve">1、外部数据采集功能主要需要能够支持与物联网管理平台、政务协同办公平台、北京通、园区综合管理平台的数据采集；
</t>
  </si>
  <si>
    <t>2、应对获取的互联网原始数据进行清洗、去重、归类，入库等工作。</t>
  </si>
  <si>
    <t>4.1.4.2.2 接入能力</t>
  </si>
  <si>
    <t>接入能力</t>
  </si>
  <si>
    <t xml:space="preserve">具备全方位的数据接入能力，可接入以下多种数据类型：
1、传统关系型数据库，包括oracle、db2、sqlserver、mysql、人大金仓等；
</t>
  </si>
  <si>
    <t>2、非关系型数据库：包括Hbase、MongoDB等；</t>
  </si>
  <si>
    <t>2、文件类数据：包括hdfs、word、pdf、excel、xml、html、json等多种文件格式；</t>
  </si>
  <si>
    <t>3、流式数据：包括视频流等 ；</t>
  </si>
  <si>
    <t>4、音频数据。</t>
  </si>
  <si>
    <t>4.1.4.2.3 接入要求</t>
  </si>
  <si>
    <t>接入要求</t>
  </si>
  <si>
    <t>1、平台能够提供图形化大数据集成工具，用于大数据平台与数据库、文件系统间交换数据与文件的能力，支持在HDFS/HBase与关系型数据库、文件服务器间进行双向数据导入或者导出，同时在数据导入导出过程中，支持对文件进行合并、过滤、编解码格式转换等功能。</t>
  </si>
  <si>
    <t>2、数据集成工具应支持从SFTP、FTP向HDFS或HBase导入数据；</t>
  </si>
  <si>
    <t>3、数据集成工具应支持从HDFS或HBase向SFTP、FTP导出数据；</t>
  </si>
  <si>
    <t>4、数据集成工具应支持从SFTP、FTP向hive导入数据。</t>
  </si>
  <si>
    <t>5、数据集成工具应支持从hive向SFTP、FTP导出数据</t>
  </si>
  <si>
    <t>6、数据集成工具应支持hive和关系型数据进行数据相互导入。</t>
  </si>
  <si>
    <t>7、数据集成工具应支持全量和增量数据的抽取功能。</t>
  </si>
  <si>
    <t>4.1.4.2.4存储要求</t>
  </si>
  <si>
    <t>存储要求</t>
  </si>
  <si>
    <t>4.1.4.3.2 数据编目管理</t>
  </si>
  <si>
    <t>数据编目管理</t>
  </si>
  <si>
    <t>数据编目管理主要用来管理信息资源目录，信息资源目录对信息资源进行编目形成核心元数据，注册到整合资源数据库中，生成数据资源目录。使用者可通过目录服务对数据信息资源进行目录查询。系统要求如下：
Ø 元数据管理
包括元数据结构创建与维护管理、目录分类结构创建与维护等功能。</t>
  </si>
  <si>
    <t>Ø 目录管理
包括编目、目录注册、目录审核、目录发布、目录更新等功能。</t>
  </si>
  <si>
    <t>Ø 目录服务
包括目录导航、目录查询和目录信息订阅等功能；</t>
  </si>
  <si>
    <t>Ø 标签服务
对各类数据资源打标签，并实现大数据平台建立的各种标签的统计、查询和列表展示。</t>
  </si>
  <si>
    <t>4.1.4.9与市级政务大数据平台对接</t>
  </si>
  <si>
    <t>与市级政务大数据平台对接</t>
  </si>
  <si>
    <t>4.2.4.1总体要求</t>
  </si>
  <si>
    <t>总体要求</t>
  </si>
  <si>
    <t>4.1.2.1.1 业务监测板块</t>
  </si>
  <si>
    <t>业务监测板块</t>
  </si>
  <si>
    <t>肖燏</t>
  </si>
  <si>
    <t>领导驾驶舱管理</t>
  </si>
  <si>
    <t>业务监测应用管理</t>
  </si>
  <si>
    <t>4.1.2.1.2 办公辅助板块</t>
  </si>
  <si>
    <t>办公辅助板块</t>
  </si>
  <si>
    <t xml:space="preserve">建立办公辅助板块，对接综合服务门户，进行办公事项自定义配置，对已配置的办公事项，如领导公文办理情况、日程安排、会议提醒、未读邮件、督察督办等进行实时提醒，实现办公提醒服务及移动办公功能。
北京市已有综合办公系统，包含日常办公类【邮件、公文处理、流程审批】，事务提醒类【行程安排、督办事件进展】、会议类。办公提醒系统要充分对接上述办公信息，做到日程类、会议类消息定时提醒，未读邮件按既定频率提醒，审批类、流程类实时提醒，并可依据自身习惯进行提醒的可自定义设置，以达到高效率办公的目的。
</t>
  </si>
  <si>
    <t>暂无</t>
  </si>
  <si>
    <t>4.1.2.1.3 重点信息板块</t>
  </si>
  <si>
    <t>重点信息板块</t>
  </si>
  <si>
    <t xml:space="preserve">根据使用者需求，对接专业机构、专业系统，实现互联网信息领域公共安全事件、经济社会热点问题等重点信息的定期推送。可实现重点信息推送需求自定义化，以本职领域信息为主要推送对象，并可设置个人关联领域或感兴趣领域的重点信息推送/接收，争取起到本职工作的良性辅助的作用。
根据使用者需求，对接相关领域政务业务系统，定时推送使用者分管领域重点政务信息，以及“昨日市情”、“北京信息”等内容，并根据浏览记录及职责变化等数据，对信息类别及形式进行动态调整，同时使用者可对信息类别、推送时间频路等进行手动设置，如重要信息可准实时推送，日常信息可定期推送。
</t>
  </si>
  <si>
    <t>4.1.2.1.4 舆情信息板块</t>
  </si>
  <si>
    <t>舆情信息板块</t>
  </si>
  <si>
    <t xml:space="preserve">针对互联网信息，形成按不同领域、不同主题、不同关键词、事件重要程度等多维度的舆情简报、舆情专报、分析报告、移动快报、图表等，为决策层全面掌握舆情动态，做出正确舆论引导，提供分析依据。
本系统具体要求如下：
1. 可通过高级查询自由组合关键词、时间、区域等进行舆情查询，展示成果；
</t>
  </si>
  <si>
    <t>4.1.2.2.1 订阅管理</t>
  </si>
  <si>
    <t>订阅管理</t>
  </si>
  <si>
    <t>4.1.2.2.2 信息查询</t>
  </si>
  <si>
    <t>信息查询</t>
  </si>
  <si>
    <t>支持多维度的信息查询和资料查阅</t>
  </si>
  <si>
    <t>信息搜索</t>
  </si>
  <si>
    <t>内容显示为空</t>
  </si>
  <si>
    <t>2. 支持站内信息搜索；</t>
  </si>
  <si>
    <t>3. 支持基于关注点的信息查询。
其中，信息查询是指项目内的信息查询，包括已推送信息/数据、已浏览信息/数据等；资料查阅是指系统内汇集或通过接口能够查询浏览的政策文件、政府公文、研究报告等内容。</t>
  </si>
  <si>
    <t>下载文档名称未能正常显示</t>
  </si>
  <si>
    <t>4.1.2.2.3 展示管理</t>
  </si>
  <si>
    <t>展示管理</t>
  </si>
  <si>
    <t>页面布局管理、业务展示指标配置管理、可视化管理</t>
  </si>
  <si>
    <t>个性化配置、批示功能、领导驾驶舱应用管理</t>
  </si>
  <si>
    <t>1、领导驾驶舱首页，点击批示按钮，弹出批示中心窗口，选择左上角批注工具，对界面直接标注，在右侧编辑批示文字，点击发送。
2、领导驾驶舱首页，点击添加按钮，选择应用添加。点击删除按钮，删除应用。拖拽应用，进行应用排序。</t>
  </si>
  <si>
    <t>3) 针对不用终端设备显示具有页面自适应能力，且显示内容可分别进行配置管理。</t>
  </si>
  <si>
    <t>3.可视化管理
提供对领导驾驶舱系统的可视化展示的配置管理，包括但不限于以下几方面：
1) 能后台设计各业务指标的一种或多种可视化展现形式，例如表格、饼图、柱状图、三维图形等；</t>
  </si>
  <si>
    <t>4.1.2.2.4 数据管理</t>
  </si>
  <si>
    <t>数据管理</t>
  </si>
  <si>
    <t>内容审查管理、历史浏览数据存储及检索、资料库管理、数据的完整性、数据的保密性、数据的备份与恢复</t>
  </si>
  <si>
    <t>1.内容审查管理
本系统各项主题内容发布或者信息推送需要通过相关业务领域工作人员进行审查。内容审查管理提供内容规则管理、发布流程管理、审查权限管理等功能。
1) 内容规则管理应包括内容规则制定、规则修改、规则删除、规则权限管理等功能。</t>
  </si>
  <si>
    <t>内容管理</t>
  </si>
  <si>
    <t>1、管理员身份登录系统（admin/admin）,系统管理--内容管理--内容审核管理，点击自动审核管理，点击新增规则按钮，选择规则：敏感词汇，输入规则参数值：毒品，点击保存。
2、勾选规则参数值，点击规则删除。
3、点击规则文件上传，点击下载excel模板，根据模板编写规则文件，点击选择文件，选择上传的规则文件，点击上传。
4、点击导出规则文件，下载规则文件。</t>
  </si>
  <si>
    <t>2) 发布流程管理应包括内容发布申请、内容发布审核、内容修改、内容发布退回等功能；</t>
  </si>
  <si>
    <t>1、点击菜单内容管理--内容浏览，点击内容发布按钮，输入以下内容：
标题：个税起征点拟调至每月5000元
摘要：6月19日，个人所得税法修正案草案提请十三届全国人大常委会第三次会议审议。
密级：公开
标签：政务
附件：
内容：此次个税修正案草案一大亮点就是增加反避税规定，针对个人不按独立交易原则转让财产、在境外避税地避税、实施不合理商业安排获取不当税收利益等避税行为，赋予税务机关按合理方法进行纳税调整的权力。
点击保存，（不含敏感词汇），页面提示发布成功。
2、选择标题为个税起征点拟调至每月5000元的内容，点击相应操作栏中的编辑，跳转至，内容修改页面，修改标题为：个税起征点拟调至每月10000元，点击保存
3、选择菜单内容审核管理，勾选内容：个税起征点拟调至每月10000元，点击人工审批未通过。</t>
  </si>
  <si>
    <t>3) 审查权限管理应包括：审核权限申请、审核权限修改、权限审核、信息修改、权限审批等功能。</t>
  </si>
  <si>
    <t xml:space="preserve">1、系统管理--内容管里--内容发布
标题：本市持续严打毒品犯罪
摘要：6月26日将迎来第三十个国际禁毒日，本市对毒品犯罪持续保持严打高压态势。
密级：公开
标签：政务
附件：
内容：据介绍，近年来，在市委、市政府的领导下，在市禁毒委各成员单位的齐抓共管、首都各界的大力支持和人民群众的积极参与下，全市毒品治理能力显著提升，特别是对毒品犯罪活动“零容忍”，持续保持严打高压态势，重拳出击、以打开路，深入开展打击整治行动
点击保存。页面提示内容审核不通过。
2、内容审核管理，勾选标题为本市持续严打毒品犯罪的内容，点击人工审批通过。
</t>
  </si>
  <si>
    <t>未能体现用户审核权限申请、修改功能未能体现</t>
  </si>
  <si>
    <t>2.历史浏览数据存储及检索
本系统对历史浏览数据进行本地存储，并支持结构化数据90天以内的历史浏览数据检索，视频缓存数据30天以内的历史浏览数据检索。</t>
  </si>
  <si>
    <t>日志管理</t>
  </si>
  <si>
    <t>1、日志管理--日志查询，输入开始时间2018/04/06，结束时间：2018/0706，点击查询。</t>
  </si>
  <si>
    <t>视频缓存数据历史记录尚未实现</t>
  </si>
  <si>
    <t>3.资料库管理
本系统内容包括资料查阅功能对应的资料库建设。需纳入相关领域政策文件、政府公文、大数据分析报告等内容，以备查阅。</t>
  </si>
  <si>
    <t>1、内容管理--资料库管理，选择资料大类：政策文件，点击查询</t>
  </si>
  <si>
    <t>环境不具备，暂不测试</t>
  </si>
  <si>
    <t>3) 当使用便携式和移动式设备时，应加密或者采用可移动磁盘存储敏感信息。</t>
  </si>
  <si>
    <t>3) 应用系统应实现服务器的硬件冗余；</t>
  </si>
  <si>
    <t>4) 可实现对历史浏览数据的存储及检索。</t>
  </si>
  <si>
    <t>4.1.2.2.5 系统管理</t>
  </si>
  <si>
    <t>系统管理</t>
  </si>
  <si>
    <t>用户管理、权限管理、日志管理、配置管理、运维管理</t>
  </si>
  <si>
    <t>用户管理</t>
  </si>
  <si>
    <t>1、领导驾驶舱首页，点击修改密码按钮，输入旧密码，新密码，以及确认密码，点击保存。</t>
  </si>
  <si>
    <t>1、用户前台管理，包括用户注册、用户登录、用户基本资料修改、用户密码修改、用户地址修改和密码找回、用户错误登录次数设置等功能需公服调研后，再做下一步开发
2、移动端开发中</t>
  </si>
  <si>
    <t>1、管理员身份登录系统admin/admin，左侧菜单栏--系统管理--用户管理，页面用户名称输入框内输入需要查询的用户名称，点击查询，或根据部门，岗位进行用户查询。
2、管理员身份登录系统admin/admin，左侧菜单栏--系统管理--用户管理，点击新增用户按钮，输入：
用户名称：user1、角色名称：局领导、用户电话：12345678912、部门名称：智慧城市建设处（大数据应用处）、岗位名称：局长、真实名称：用户1、用户地址：北京城东城区东花市街道、激活状态：是等信息，点击保存。
3、选择用户user1，点击相应操作栏中的编辑，跳转至修改用户信息页面，修改用户地址为：北京市大兴区，点击保存。
4、用户账户冻结？
5、选择用户user1，点击相应操作栏中的编辑，修改用户信息，修改用户角色（即用户等级，本系统根据用户角色为用户划分等级分配不同的权限）
6、选择用户user1，点击相应操作栏中的重置密码进行用户密码重置，页面提示，将密码重置为初始密码。</t>
  </si>
  <si>
    <t>1、用户前台管理，包括用户注册、用户登录、用户基本资料修改、用户密码修改、用户地址修改和密码找回、用户账户冻结、用户错误登录次数设置等功能需公服调研后，再做下一步开发</t>
  </si>
  <si>
    <t>2.权限管理
系统要提供清晰、灵活、安全的用户授权管理功能。应至少包括如下：
1) 要求系统支持基于用户/角色的权限管理机制，支持不同角色人员（系统使用者、内容审查员、系统管理员）对系统具有不同的访问权限；</t>
  </si>
  <si>
    <t>角色管理</t>
  </si>
  <si>
    <t>1、管理员身份登录系统admin/admin，左侧菜单栏--系统管理--角色管理，选择角色系统管理员，点击功能权限，在页签权限信息内，勾选所有菜单，应用初始化页签内，勾选所有应用，点击保存。点击指标权限，勾选所有指标权限，点击保存。选择角色普通用户，选择功能权限，不勾选任何菜单，点击保存。分别用管理员用户（admin/admin）和普通用户(user1/admin)登录查看访问权限。</t>
  </si>
  <si>
    <t>2) 要求提供用户角色定义、访问权限定义，可对用户进行角色分配，实现不同资源控制的组合式访问控制与授权管理。</t>
  </si>
  <si>
    <t>1、系统管理--用户管理，新建用户，分配角色。系统管理--角色管理，为角色分配功能权限及指标权限</t>
  </si>
  <si>
    <t>3) 用户的前台菜单显示要根据角色所拥有的模块所决定，不同的用户在前端显示的操作菜单是不一样的；</t>
  </si>
  <si>
    <t>1、新建用户user3，赋普通用户权限，点击角色管理，选择普通用户，点击功能权限，权限信息页签内，不勾选任何菜单，点击保存
管理员用户（admin/admin）和普通用户（user3/admin）分别登录系统</t>
  </si>
  <si>
    <t>1、系统管理--角色管理，选择角色，分别点击功能权限和数据权限进行赋权管理</t>
  </si>
  <si>
    <t>1、新建用户user3，赋普通用户权限，点击角色管理，选择普通用户，点击功能权限，权限信息页签内，不勾选任何菜单，点击保存
管理员用户（admin/admin）和普通用户（user3/admin）分别登录系统，查看驾驶舱管理功能按钮</t>
  </si>
  <si>
    <t>7) 系统应具有灵活而周密的权限控制机制来保障对数据的安全管理。</t>
  </si>
  <si>
    <t>角色管理、用户管理、部门管理、岗位管理</t>
  </si>
  <si>
    <t>1、点击用户管理，新建用户，
用户名称：user1
角色名称：局领导
用户电话：12345678912
部门名称：智慧城市建设处（大数据应用处）
岗位名称：局长
真实名称：用户1
用户地址：北京城东城区东花市街道
激活状态：是
点击保存。
2、点击角色管理，选择角色局领导，进行功能权限和指标权限进行赋权管理。
3、点击业务监测应用管理，可为部门新建业务监测应用</t>
  </si>
  <si>
    <t>主动推送功能，需求待明确</t>
  </si>
  <si>
    <t>4.配置管理
 配置管理功能应包括但不限于以下功能：
1) 要求能够对系统不同版本进行配置管理；</t>
  </si>
  <si>
    <t>领导驾驶舱页面，点击配置版本按钮，选择版本，点击启用。</t>
  </si>
  <si>
    <t>2) 要求能够对移动端和PC端不同版本页面布局的配置管理；</t>
  </si>
  <si>
    <t>移动端开发中</t>
  </si>
  <si>
    <t xml:space="preserve">3) 要求能够对不同使用者进行相关业务指标的配置管理。
</t>
  </si>
  <si>
    <t>1、管理员用户登录(admin/admin)系统，左侧菜单栏--系统管理--业务监测应用管理，点击新增应用，页面输入以下信息，应用系统名称：城市运行，部门：市经济信息化委，注册日期：2018/07/06，发布日期：2018/07/06，应用系统状态：是，点击保存。选中该应用，点击新增页面按钮，点击布局选择页签，选择页面布局1，点击每个栏目，为每个栏目配置相关指标，配置完成后，点击基本信息页签，输入页面名称城市规划建设管理，点击保存。继续点击新增页面按钮，为该应用添加子页面：经济运行与产业发展。系统管理--菜单管理，点击新增菜单，页面内输入，菜单中文名：城市运行，英文名：
Urban operation，菜单激活标志：否，菜单功能URL：--，点击保存。点击系统管理--角色管理，选择角色局领导，点击相应操作栏中的功能权限，选择页签应用初始化，勾选应用城市运行，点击保存。点击相应操作栏中的指标权限，勾选与使用者相关的指标，点击保存。点击导航栏中的退出按钮，用角色为局领导的用户user1，登录系统，点击添加按钮，添加应用城市运行，桌面出现应用城市运行，双击应用，跳转页面，展示城市规划建设管理相关运行状态，点击左上角目录图表，选择经济运行与产业发展页面，则页面展示相关运行状态</t>
  </si>
  <si>
    <t>5.运维管理
系统要具备自动化运维能力，对系统及各功能模块提供统一的运行监控服务，实现自动巡检、故障自动发现、自动报警及自动处置等功能。</t>
  </si>
  <si>
    <t>待定</t>
  </si>
  <si>
    <t>6.要能够提供系统状态检测、信息统计等其他系统管理所具备的功能。</t>
  </si>
  <si>
    <t>需求待明确</t>
  </si>
  <si>
    <t>4. 数据分析接口
要实现与城市大数据管理平台对接，调用数据分析工具，为系统提供数据分析能力，并提出详细系统对接方案。</t>
  </si>
  <si>
    <t>5. 办公平台接口
要实现与综合服务门户对接，实现待办事件、邮件、会议和督办的等办公事项的实时提醒，提出详细系统对接方案。</t>
  </si>
  <si>
    <t>6. 外部服务接口
要实现与北京通app的对接，通过北京通实现身份认证，提出详细系统对接方案。</t>
  </si>
  <si>
    <t>4.1.2.2.7.1认证管理</t>
  </si>
  <si>
    <t>认证及权限管理</t>
  </si>
  <si>
    <t>认证管理</t>
  </si>
  <si>
    <t>本项目的认证管理根据不同的终端对接不同的统一认证平台，领导驾驶舱最终所展现的终端分为移动端和PC端。
移动端（包括手机、PAD）的认证管理对接北京通的统一认证平台，获取认证信息。
PC端的认证管理对接北京市综合办公平台的统一认证平台，获取认证信息。</t>
  </si>
  <si>
    <t>对接北京市综合平台暂无</t>
  </si>
  <si>
    <t>4.1.2.2.7.2权限管理</t>
  </si>
  <si>
    <t>权限管理</t>
  </si>
  <si>
    <t>为防止数据信息泄露，本项目具有完善的用户、角色、权限管理功能，对接大数据平台的权限管理模块，达到统一权限管理的目的，实现身份权限的统一认证。</t>
  </si>
  <si>
    <t>1、分别用管理员、普通用户登陆系统，访问权限不同</t>
  </si>
  <si>
    <t>4.1.2.2.8可视化管理</t>
  </si>
  <si>
    <t>可视化管理</t>
  </si>
  <si>
    <t xml:space="preserve">1. 系统管理及配置可视化
项目涉及各项功能在使用过程中应做到可视化操作，通过拖拽、点击等操作完成相应功能。
</t>
  </si>
  <si>
    <t>1、点击系统内菜单或按钮、拖拽首页应用，均可操作</t>
  </si>
  <si>
    <t>4.1.3数据处理分析应用</t>
  </si>
  <si>
    <t>基于应用主题和对应的指标体系，以及城市仪表盘和领导驾驶舱的展示要求，利用大数据平台的工具和能力，进行数据汇聚处理，分析呈现。数据处理分析应用建设包括但不限于数据采集、清洗、转换和关联等，形成基础信息资源库和各类主题库，包括但不限于设计应用主题的业务模型、业务逻辑、分析模型，设计展示布局、图、表、动态效果等内容。</t>
  </si>
  <si>
    <t>4.1.4.8.1统一身份认证</t>
  </si>
  <si>
    <t>统一身份认证</t>
  </si>
  <si>
    <t>提供现有统一门户系统，通过集成单点登录模块和调用统一身份认证平台服务，实现针对不同的用户登录，可以展示不同的内容。可以根据用户的关注点不同来为用户提供定制桌面的功能。</t>
  </si>
  <si>
    <t>4.1.4.8.2统一赋权系统</t>
  </si>
  <si>
    <t>统一赋权系统</t>
  </si>
  <si>
    <t>3、分级授权：对各个系统管理员授权；授权情况对我进行报备，调用大数据平台赋权工具进行本系统用户进行授权</t>
  </si>
  <si>
    <t>4.2.2.1主题建设需求</t>
  </si>
  <si>
    <t>主题建设需求</t>
  </si>
  <si>
    <t>非软件功能测试</t>
  </si>
  <si>
    <t>领导驾驶舱应用管理</t>
  </si>
  <si>
    <t>信息推送、办公事项提醒、昨日市情等信息提醒及推送模块，需求待明确</t>
  </si>
  <si>
    <t>仅一套主题，待开发</t>
  </si>
  <si>
    <t>4.2.2.2性能需求</t>
  </si>
  <si>
    <t>性能需求</t>
  </si>
  <si>
    <t>1、100名用户同时登录系统，且50名以上用户同时与服务器进行交互时，系统正常访问。</t>
  </si>
  <si>
    <t>（2）平均响应时间
100 用户同时访问时，响应时间小于 2 秒；页面访问速度小于 5 秒，部分涉及统计计算时的访问速度（最大延迟）不超过 10 秒，文本信息交换的响应时间应控制在 1 秒以内，图片、声音信息交换响应时间控制在 10 秒以内。</t>
  </si>
  <si>
    <t>1、100名用户同时访问时，测试时间，响应时间小于 2 秒；页面访问速度小于 5 秒</t>
  </si>
  <si>
    <t>（3）系统业务功能模块稳定运行效率
实现 7*24 小时稳定运行，故障恢复时间小于 2 小时，系统稳定性大于 99.9%，系统可用性大于 99.9%。</t>
  </si>
  <si>
    <t>4.2.2.3多终端需求</t>
  </si>
  <si>
    <t>多终端需求</t>
  </si>
  <si>
    <t>1、pad、手机终端开发中···
2、pc端，分别用IE11、火狐、谷歌等主流浏览器登录，界面、数据均正常显示。</t>
  </si>
  <si>
    <t>4.2.2.4集成需求</t>
  </si>
  <si>
    <t>集成需求</t>
  </si>
  <si>
    <t>4.1.4.6.1总控系统</t>
  </si>
  <si>
    <t>总控系统</t>
  </si>
  <si>
    <t>1、实现数据全流程监管，做到事前可管、事中可控、事后可审的总体控制管理。</t>
  </si>
  <si>
    <t>检测中模块的问题模块</t>
  </si>
  <si>
    <t>检测中模块的仪表盘</t>
  </si>
  <si>
    <t>3、服务监控
服务监控完成对服务状态、服务压力进行监控，另外根据按照部门、系统、IP和用户进行分类监控，设定阀值，超过阀值，通过锁定用户账号和异常报警模块报警。</t>
  </si>
  <si>
    <t>检测中模块的最新数据模块</t>
  </si>
  <si>
    <t>检测中模块的拓扑图</t>
  </si>
  <si>
    <t>5、统计分析
统计分析主要完成对用户登录、部门访问、系统访问、IP访问、用户操作服务访问和交换节点等的统计，以图表直观展示统计结果。</t>
  </si>
  <si>
    <t>6、数据审计
用户登录、查询、比对、获取、调用等所有操作都会留痕，生成日志，数据审计主要是通过日志实现对数据的安全审计和追踪。</t>
  </si>
  <si>
    <t>检测中模块的最近数据里的历史数据模块</t>
  </si>
  <si>
    <t>管理模块的报警媒介类型</t>
  </si>
  <si>
    <t>4.1.2.2.9运维管理</t>
  </si>
  <si>
    <t>运维管理</t>
  </si>
  <si>
    <t xml:space="preserve">要求从系统、资源、任务、平台等不同层面进行自动监控和维护，出现告警能够自动发送预警，预警发送方式可采用短信、邮件等方式。
1、监控管理
应提供可视化、便捷的监控告警功能。使用户可以快速获取集群关键性能指标，并评测集群健康状态，同时提供性能指标的定制化显示功能及指标转换告警方法。可监控所有组件的运行情况并实时上报告警，界面帮助提供性能指标和告警恢复的详细方法，帮助用户快速解决故障。大数据平台监控支持从以下层面进行监控预警。
</t>
  </si>
  <si>
    <t>祝</t>
  </si>
  <si>
    <t>2、运维管理
软件批量安装部署工具：针对分布式集群节点数量多的特点，要求提供批量规划、安装部署工具，能够提供模版式的一键安装功能。该工具应能批量并行地安装部署集群服务器节点的相关软件，加快安装部署的速度。
运维行为管理：详细记录运维人员的操作日志，便于日后审计。
日志管理功能：管理平台要求提供操作日志、系统日志、审计日志记录和查询等功能。</t>
  </si>
  <si>
    <t>分为两个用例</t>
  </si>
  <si>
    <t>4.1.1城市仪表盘</t>
  </si>
  <si>
    <t>城市仪表盘</t>
  </si>
  <si>
    <t>态势感知</t>
  </si>
  <si>
    <t>态势感知是驾驶舱和大屏显示内容的重要组成部分，是感知城市状态和运行情况的重要手段，是把抽象数据实现业务可视化展现的主要窗口。通过总体态势图，可以全面深入掌握城市运行的全貌，实现对城市运行和重要领域 “全天候”、“全方位”、“全向量”实时的动态感知。
作为城市管理者，用户需要通过时空关联分层分时查看城市各主题态势，以便提前做好应对决策。可以通过地图控制部件，放大／缩小、2d/3d、漫游、空间范围圈选聚焦要查看的空间区域，也可以通过时间轴及智慧分析软件实现对近期及未来的发展趋势分析。
在本项目中，首先通过感知平台的建设，具备综合态势感知的能力。感知平台建设包括但不限于视频资源感知平台、WIFI感知平台、物联网感知平台、手机信令感知平台、互联网感知平台、部门数据感知平台、跨部门联动感知平台等，基于强大的综合感知能力，并结合城市业务需求，形成“城市运行全景图”，实现城市重点领域运行状况的展现，全面呈现城市综合运行态势。</t>
  </si>
  <si>
    <t>运行监测</t>
  </si>
  <si>
    <t>经济运行、城市交通、城市生命线、城市生态环境、人群聚集、政务服务、民生服务、社会舆情</t>
  </si>
  <si>
    <t xml:space="preserve">运行监测基于各部门对接的数据及感知平台汇聚的数据，通过构建城市运行关键体征指标体系，对城市运行重要领域的实时运行情况进行监测，通过设置对应的业务专家阀值对潜在风险或具体问题进行预警告警，进而实现对城市运行各类具体场景、事件、指标的实时监测和近期趋势预测分析。
城市运行监测业务主题不少于8个，包括但不限于对经济运行、城市交通、城市生命线、城市生态环境、人群聚集、政务服务、民生服务、社会舆情等主题领域，并建立多级指标体系，最小指标项不低于160个，结合历史及当前数据，利用不同模型，对城市较突出的、具有重大社会影响的事件、场景、指标实时运行情况进行监测，对城市运行中存在的风险状况及时预警。
</t>
  </si>
  <si>
    <t>决策分析</t>
  </si>
  <si>
    <t>循环经济、产业结构与产业链分析、通州副中心人口推演与影响分析</t>
  </si>
  <si>
    <t>决策分析功能通过按照专题的方式帮助城市构建基于城市大数据的决策分析能力，以海量跨业务部门数据为基础，大数据挖掘分析为手段，对专项领域进行深度分析、预研预判。
决策分析主要以专题方式对与经济社会发展相关的专项领域进行深入分析。决策分析业务专题不少于3个，包括但不限于循环经济、产业结构与产业链分析、通州副中心人口推演与影响分析等专题领域。各专题要求建立多级指标体系，最小指标项不低于60个。通过相关性分析，能够更加精准地判断领域发展形势，助力科学决策。</t>
  </si>
  <si>
    <t>另外，投标人应对市级运行监测中心与下级运行监测中心及周边部门信息系统之间的关系进行梳理和设计，构建多级联动、业务协同的城市运行监测体系。</t>
  </si>
  <si>
    <t>4.1.3.3.1业务需求分析</t>
  </si>
  <si>
    <t>业务需求分析</t>
  </si>
  <si>
    <t>投标人针对各应用专题开展业务调研，详细分析业务需求，梳理应用场景，设计业务流程，业务逻辑。</t>
  </si>
  <si>
    <t>4.1.3.3.2业务模型与算法设计</t>
  </si>
  <si>
    <t>业务模型与算法设计</t>
  </si>
  <si>
    <t>投标人需根据应用主题的需求提炼、设计业务模型和分析算法，模型和算法要能够支撑业务管理人员开展专题分析研究，包括但不限于人口调控、交通改善、产业布局相关模型和算法。
投标人需根据应用主题的需求，设计和实现相关的仿真分析模型，核心是实现专题的宏观、中观仿真模型。</t>
  </si>
  <si>
    <t>4.1.3.3.3融合分析</t>
  </si>
  <si>
    <t>融合分析</t>
  </si>
  <si>
    <t>投标人要在基础库、主题库之上设计并加工生成分析数据模型，并进行各类应用专题的深度分析。在应用专题的分析点中，可以采取数据融合呈现形式、分析指标体系形式、分析模型结果综合展现等形式，可使用分析模型、仿真模型等多种实现方式，具体形式投标人根据需要增加或灵活组合。</t>
  </si>
  <si>
    <t>4.1.3.3.4可视化展现</t>
  </si>
  <si>
    <t>可视化展现</t>
  </si>
  <si>
    <t>投标人要为支撑各类分析应用设计并实现面向城市仪表盘和领导驾驶舱的可视化展示页面。这些可视化展现页面要能无缝集成到大屏、桌面、移动端等门户中。专题的可视化页面要能清晰表达分析逻辑。</t>
  </si>
  <si>
    <t>4.1.3.3.4.3模型处理及展示</t>
  </si>
  <si>
    <t>可视化展现之模型处理及展示</t>
  </si>
  <si>
    <t>利用数字城市地上地下三维模型全热点，对三维模型赋予不同属性。提供建筑模型、管线模型、相关参数模型及其业务数据的统一承载展示的服务。
利用数字城市模型局部消隐、半透显示、内部构造剖析等多种渲染方式，提供多种特效效果呈现服务；支持天气效果随环境设定智能呈现。</t>
  </si>
  <si>
    <t>4.1.4.3.10 影像识别</t>
  </si>
  <si>
    <t>影像识别</t>
  </si>
  <si>
    <t xml:space="preserve">2、实时视频解析功能； </t>
  </si>
  <si>
    <t>4.1.4.4.2.7影像数据分析</t>
  </si>
  <si>
    <t>数据分析之影像数据分析</t>
  </si>
  <si>
    <t>2、能对感兴趣目标进行时间序列分析，能够还原长时间跨度的活动轨迹；</t>
  </si>
  <si>
    <t>3、能对分析结果进行人工干预矫正，以处理偏差和优化模型训练。</t>
  </si>
  <si>
    <t>4.1.4.10.1数据整合和加工处理</t>
  </si>
  <si>
    <t>三维空间数据库建设</t>
  </si>
  <si>
    <t>数据整合和加工处理</t>
  </si>
  <si>
    <t>基于北京市大数据管理平台完成北京城市副中心行政办公区及周边的全要素三维空间数据资源整合与加工处理，构建副中心行政办公园区三维场景和三维空间数据库，展现园区地上地下空间全貌，遵循合理的命名规则并根据对象进行分类组织和存储。
三维空间数据库应至少包含如下数据的接入、处理及存储等能力：
1、建筑模型：园区建筑的独立BIM数据以及园区周边建筑物模型（需对BIM进行质量把控和整合）；</t>
  </si>
  <si>
    <t>2、地形：园区及周边地形模型（DEM）、航拍影像（DOM）和倾斜摄影成果；</t>
  </si>
  <si>
    <t>3、地下管线：提供园区周边大市政和园区内部的水、电、燃气、热力等地下管线现状及规划线划数据；</t>
  </si>
  <si>
    <t>4、交通：园区周边部分道路及附属设施模型（需中标单位进行采集完善），园区内道路及附属设施模型或规划线划数据；</t>
  </si>
  <si>
    <t>5、植被：绿地规划线划数据；</t>
  </si>
  <si>
    <t>6、场地：停车场、活动场地及其他公共场地规划线划数据；</t>
  </si>
  <si>
    <t>7、水系：园区周边河道及园区内部规划人工水体线划数据；</t>
  </si>
  <si>
    <t>8、其他：主要包括园区内美化设施和辅助设施，如：雕塑、景观、栅栏、地库入口、指示牌、公告板、凉亭、娱乐设施、垃圾箱、照明设施等（需中标单位进行采集完善）；</t>
  </si>
  <si>
    <t>9、元数据信息：面向模型对象的说明数据。</t>
  </si>
  <si>
    <t>4.1.4.10.2场景渲染优化和服务支撑</t>
  </si>
  <si>
    <t>场景渲染优化和服务支撑</t>
  </si>
  <si>
    <t>针对园区三维场景进行渲染和优化处理，提升可视化效果，支撑园区三维可视化展现与分析应用，满足副中心办公园区智能化、精细化、综合化管理应用需求，支撑虚拟现实与物联网设施的关联应用需求。</t>
  </si>
  <si>
    <t>4.1.4.11三维数据服务发布平台及数据服务接口</t>
  </si>
  <si>
    <t>三维数据服务发布平台及数据服务接口</t>
  </si>
  <si>
    <t>本次招标需采购一套3D GIS服务聚合与发布平台，用于创建、组织和管理各种三维空间数据服务，同时提供平台管理服务和日志服务等，支撑北京市域内三维数据服务的在线发布和接口调用。虽然本次招标未涉及三维数据生产管理平台和SDK开发包的采购，但配套的数据整合、处理能力以及应用开发、扩展能力仍需是考量平台整体服务能力的重要因素，</t>
  </si>
  <si>
    <t>4.1.4.11.1总体要求</t>
  </si>
  <si>
    <t>1、拥有完全自主知识产权。</t>
  </si>
  <si>
    <t>2、产品体系中至少应包含三维地理信息生产平台软件，具有完备的三维模型整合与编辑功能；包含三维地理信息服务平台软件，具备服务发布与权限管理功能；包含三维地理信息应用开发平台SDK软件，提供三维地理信息应用开发所需的API接口。</t>
  </si>
  <si>
    <t>3、具备海量数据管理功能，能够有效的处理海量数据，结合海量的航拍影像、卫星影像、数字高程模型和矢量数据，简洁、快速地创建海量三维地形，可以创建一个现实影像的、带地理参考的、精确的三维数据场景。</t>
  </si>
  <si>
    <t xml:space="preserve">
4、系统支持海量数据、多用户并发访问，且加载速度快捷、场景浏览运行速度流畅、稳定。</t>
  </si>
  <si>
    <t>5、具备良好的系统兼容性和稳定性，支持Windows Server和Linux等多系统环境部署，支持Windows 32位及64位操作系统；</t>
  </si>
  <si>
    <t>6、具有大型互联网三维数字城市建设和服务支撑项目案例，在线三维数字城市平台必须运营两年以上，且至少提供300平方公里精细三维模型数据发布和访问。</t>
  </si>
  <si>
    <t>4.1.4.11.2三维地理信息服务能力要求</t>
  </si>
  <si>
    <t>三维地理信息服务能力要求</t>
  </si>
  <si>
    <t>三维地理信息服务平台要求具有强大的数据服务器技术，具备实时传送三维地理信息数据的能力。能够通过动态负载均衡技术响应海量并发访问请求，通过高效的流媒体压缩技术和网络传输技术，为网络用户海量并发访问提供高质量的网络数据服务。平台需具有权限管理能力,以保证数据和服务的安全性。
1、软件平台需基于面向服务的架构（SOA）组织和管理各类3D GIS网络服务，包括数据可视化服务、数据查询分析服务和数据编辑服务，网络服务以REST Web Service形式提供；</t>
  </si>
  <si>
    <t>2、支持将物理数据源的子集封装成任意多个逻辑数据源，从而实现数据统一管理，面向不同部门分别封装数据内容、分别授权使用；</t>
  </si>
  <si>
    <t>3、所有服务的使用都通过完善的加密控制和权限管理，确保用户的数据安全，支持HTTPS协议；</t>
  </si>
  <si>
    <t>4、支持高性能服务器缓存技术，可实现单服务器300人以上，集群2000人以上高并发访问，在高频率获取三维模型、材质数据情况下（每秒不低于1500事务请求），平均事务响应时间小于0.5秒；</t>
  </si>
  <si>
    <t xml:space="preserve">
5、软件平台必须原生具备分布式部署能力，可通过Web API方便实现添加、删除服务器资源，确保系统能力具备良好的可扩展性；</t>
  </si>
  <si>
    <t>6、软件平台具备良好的跨平台特性，支持Windows Server和Linux操作系统；</t>
  </si>
  <si>
    <t>7、软件平台服务端可提供WebAPI，实现各类数据服务的远程管理，包括创建数据服务、删除数据服务、初始化数据服务；客户端应提供成熟的二次开发工具，实现应用功能的定制开发；</t>
  </si>
  <si>
    <t>8、支持WebGL框架客户端服务调用，具有三维瓦片化数据处理能力，支持3Dtiles格式的三维瓦片数据发布，支持跨平台、跨浏览器数据展示和应用；</t>
  </si>
  <si>
    <t>9、能够支撑1.6万平方公里地形数据和城市建成区至少2500平方公里以上具有纹理材质的全要素三维数据发布，并实现高效展示和浏览。</t>
  </si>
  <si>
    <t>4.1.4.11.3配套三维数据生产及管理能力要求</t>
  </si>
  <si>
    <t>配套三维数据生产及管理能力要求</t>
  </si>
  <si>
    <t>三维地理信息生产平台，可以快速高效地整合三维地理要素，具备地理要素编辑功能，为单机、网络应用提供优质的数据支持。
1、支持基于常见关系型数据库建立空间数据库，包括Oracle和Mysql；支持文件型数据库，文件型数据库具备与关系型数据库相同的数据互操作能力，可实现地理信息数据的属性查询、几何编辑、空间分析和网络发布；</t>
  </si>
  <si>
    <t>2、地理空间数据库具备海量多元数据的集成、管理能力，可直接导入常见格式的地理信息数据，包括X、OSG、DAE等三维模型数据，Shape File、Geodatabase、DWG等矢量数据；</t>
  </si>
  <si>
    <t xml:space="preserve">
3、系统提供开放的地理空间数据库数据引擎，通过数据引擎API可实现对数据库表结构的定义、实现对地理空间数据的属性编辑和几何编辑、实现不同几何对象之间的互相转换；</t>
  </si>
  <si>
    <t>4、地理空间数据库支持多空间列技术，支持在同一数据表中添加多个空间数据字段，保存多种类型的几何数据，从而实现地理空间数据的高度整合；</t>
  </si>
  <si>
    <t>5、采用空间数据库技术管理地理要素的符号资源，包括二维标注符号、二维填充符号、三维模型符号，支持以REST Web Service的方式在线调用符号资源；</t>
  </si>
  <si>
    <t>6、支持将影像和高程数据生成三维地形数据，支持DEM、IMG、SID、ECW、TIF等多种数据格式，支持以数据库或文件形式存储三维地形数据。三维地形数据发布工具支持断点续发和增量发布，确保数据发布工作在意外停止情况下可继续进行，以及实现增量更新局部数据而无需全部预处理；</t>
  </si>
  <si>
    <t>7、具有强大的三维渲染能力，在最小资源占用下，支持海量模型数据的流畅漫游；</t>
  </si>
  <si>
    <t>8、支持输出任意分辨率三维场景图片，分辨率大小和场景范围大小无限制；</t>
  </si>
  <si>
    <t>9、能够直连地理空间数据库进行在线编辑，同时支持在本地生成地理空间数据库副本进行离线编辑，数据成果经有效性验证后再进行数据入库操作。</t>
  </si>
  <si>
    <t>4.1.4.11.4配套SDK应用开发及扩展能力要求</t>
  </si>
  <si>
    <t>配套SDK应用开发及扩展能力要求</t>
  </si>
  <si>
    <t xml:space="preserve">1、支持以服务的形式加载三维模型场景、三维地形场景、影像、矢量数据，支持加载WMS、WMTS地图服务； </t>
  </si>
  <si>
    <t xml:space="preserve">2、支持基于REST Web Service或者直连地理空间数据库进行数据编辑，包括几何特征编辑和属性编辑；
</t>
  </si>
  <si>
    <t>3、支持地理要素的空间查询和属性查询。空间查询支持Intersect、Within、Contain、Touch、Cross等多种空间查询算子，支持空间和属性综合查询；</t>
  </si>
  <si>
    <t>4、支持地理要素的空间拓扑分析计算。拓扑分析计算至少包括Buffer缓冲区、Difference求差、Intersection求交、Union求并计算；</t>
  </si>
  <si>
    <t>5、支持地理要素数据类型之间的相互转换，可实现二维多边形拉伸成三维体块模型，3ds Max制作的三维模型与带几何拓扑的三角网格面模型之间的互相转换，在任意高度水平面生成三角网格面模型的二维投影多边形；</t>
  </si>
  <si>
    <t xml:space="preserve">6、支持地球表面、地下、天空在内的全空间三维可视化能力，支持天空盒功能，可自定义天空背景；
</t>
  </si>
  <si>
    <t xml:space="preserve">
7、具备三维空间分析功能，如空间量算、通视分析、视域分析、日照分析等；</t>
  </si>
  <si>
    <t>8、支持创建2D和3D对象，支持创建二三维几何对象、运动物体、骨骼动画等；</t>
  </si>
  <si>
    <t>9、支持天气（雨、雪）、动态水面、雾、动态环境反射、粒子特效等三维特效；支持立体显示，如红蓝立体和主动立体显示模式；</t>
  </si>
  <si>
    <t>10、支持输出任意分辨率三维场景图片，分辨率大小和场景范围大小无限制；</t>
  </si>
  <si>
    <t>11、支持自定义动画路径，并能够输出视频文件和序列帧图片，序列帧图片支持自定义分辨率，且分辨率大小无限制；</t>
  </si>
  <si>
    <t>12、二次开发组件采用标准的COM组件技术封装，提供可实现上述应用功能的API接口,支持B/S和C/S应用开发，支持VB、VC++、Microsoft Visual Studio以及Delphi等开发环境，支持C#、VB、VC、Delphi等多种开发语言；</t>
  </si>
  <si>
    <t>13、支持在常见浏览器软件中运行，至少包括IE、Chrome、Firefox、Safari浏览器；</t>
  </si>
  <si>
    <t>14、支持低端计算机配置，在2G内存、集成显卡环境下可稳定、流畅运行，支持主流的NVIDIA、ATI显卡环境；支持64位操作系统，支持使用大内存以提高系统性能。</t>
  </si>
  <si>
    <t>4.2.1.1 实施要求</t>
  </si>
  <si>
    <t>实施要求</t>
  </si>
  <si>
    <t xml:space="preserve">投标人应配备经验丰富的项目经理、技术负责人及数据处理和分析展现工程师组成的项目核心团队承担本项目工作，明确核心团队人员在本项目中的岗位职责、任职资格及管理权限，明确项目经理和技术负责人调动相关资源的权力，以确保项目顺利实施。
投标人应承诺项目经理、技术负责人必须自始至终专职承担本项目工作，未经招标人许可不得更换。投标人应提出具体管理措施，以确保该承诺得到落实。在项目执行期间，投标人更换项目经理、技术负责人和主要技术人员，必须得到招标人同意。在项目实施过程中，投标人须按照招标人的要求更换招标人认为不合适的人员。
项目核心成员应满足以下条件：
（1）提供至少五人的驻场服务，项目单位和项目所有参与人员签署保密协议，遵循有关的法律法规，做好数据保护； 
</t>
  </si>
  <si>
    <t>（2）项目经理应具备5 年以上信息化领域工作经验，具备丰富大数据处理分析项目经验；</t>
  </si>
  <si>
    <t>（3）技术负责人应具备丰富大数据处理分析展现项目经验；</t>
  </si>
  <si>
    <t>（4）项目团队成员须选派工作责任心强、技术水平高、业务熟练、管理经验丰富的人员专职参加本项目建设。</t>
  </si>
  <si>
    <t>4.2.1.2安全要求</t>
  </si>
  <si>
    <t>符合GB/T22239-2008《信息系统安全等级保护基本要求》三级等保能力要求，安全管理水平达到ISO27001要求。安全应该考虑系统性，投标人安全方案设计包括但不限于：
（1）物理设施安全：通过门禁系统、视频监控、环境监控等实现数据中心环境、物理访问控制、设施层面的安全。</t>
  </si>
  <si>
    <t>（2）边界安全防护：包括但不限于安全域划分、网络病毒防护、网络入侵侦测和响应、防火墙、流量清洗、Web过滤等。</t>
  </si>
  <si>
    <t>（3）主机安全：包括但不限于系统漏洞扫描、系统加固、系统入侵侦测和响应、主机访问控制、集中认证等。</t>
  </si>
  <si>
    <t>（4）虚拟化安全：包括但不限于Hypervisor自身漏洞产生的威胁，虚拟机攻击Hypervisor，虚拟机之间的攻击和嗅探，病毒木马植入和误配置等产生的安全风险。</t>
  </si>
  <si>
    <t>（5）应用安全：包括但不限于漏洞扫描，WEB安全、邮件安全等。</t>
  </si>
  <si>
    <t>（6）认证安全：提供统一的安全认证体系。</t>
  </si>
  <si>
    <t>（7）数据安全：全流程数据保障，包括但不限于数据加密，授权访问，备份容灾，审计等，确保数据传输、交换、处理和存储时不会发生增加、修改、丢失和泄露等，以及运用数据库审计系统对访问数据库服务器的行为进行全方位审计：</t>
  </si>
  <si>
    <t>（8）数据安全保密性需求，满足在数据存储、传输过程中的安全保密性需求。城市大数据中心涉及大量的敏感数据，在其处理过程中，特别是与各单位数据交换过程中，需要进行数据加密传输和存储，要保证数据的安全保密性。</t>
  </si>
  <si>
    <t>l 数据完整性需求：满足在数据存储、传输过程中的完整性需求。在内部要保证数据存储和传输过程中不被篡改和破坏；在与各级单位数据传输的过程中，要保证数据不被篡改和破坏。</t>
  </si>
  <si>
    <t>（9）安全管理：包括但不限于安全信息与事件管理、安全合规性管理、弱点管理等方面。</t>
  </si>
  <si>
    <t>4.2.3.1实施要求</t>
  </si>
  <si>
    <t xml:space="preserve">投标人应配备经验丰富的项目经理、技术负责人及数据处理和分析展现工程师组成的项目核心团队承担本项目工作，明确核心团队人员在本项目中的岗位职责、任职资格及管理权限，明确项目经理和技术负责人调动相关资源的权力，以确保项目顺利实施。
投标人应承诺项目经理、技术负责人必须自始至终专职承担本项目工作，未经招标人许可不得更换。投标人应提出具体管理措施，以确保该承诺得到落实。在项目执行期间，投标人更换项目经理、技术负责人和主要技术人员，必须得到招标人同意。在项目实施过程中，投标人须按照招标人的要求更换招标人认为不合适的人员。
项目核心成员应满足以下条件：
（1）提供至少五人的驻场服务，项目单位和项目所有参与人员签署保密协议，遵循有关的法律法规，做好数据保护； 
</t>
  </si>
  <si>
    <t>4.2.3.2安全要求</t>
  </si>
  <si>
    <t> 数据完整性需求：满足在数据存储、传输过程中的完整性需求。在内部要保证数据存储和传输过程中不被篡改和破坏；在与各级单位数据传输的过程中，要保证数据不被篡改和破坏。</t>
  </si>
  <si>
    <t> 数据可用性需求：业务功能模块稳定运行效率，必须能够有效规避任何单点故障，包括但不限于应用程序错误、数据库系统故障、网络端口故障、网线接触故障、磁盘系统介质故障、系统瘫痪等，可实现 7*24 小时稳定运行，故障恢复时间小于 2 小时，系统稳定性大于 99.9%，系统可用性大于99.9%。</t>
  </si>
  <si>
    <t>4.2.4.2人员要求</t>
  </si>
  <si>
    <t>人员要求</t>
  </si>
  <si>
    <t>1、建设完成后，建设方至少安排两个人员在采购人指定的地点工作，完成市大数据管理平台的运维和数据分析工作。</t>
  </si>
  <si>
    <t>属于项目管理范畴</t>
  </si>
  <si>
    <t>2、上述人员应具备丰富的数据分析经验，能够熟练使用大数据管理平台相关产品根据采购人指定的业务逻辑进行业务数据的技术分析。</t>
  </si>
  <si>
    <t>3、运维方应保证大数据管理平台运维工作专人负责，不得随意调换运维人员，如果确需调整应提前两周通知采购人并备案。</t>
  </si>
  <si>
    <t>5.2计划工期</t>
  </si>
  <si>
    <t>计划工期</t>
  </si>
  <si>
    <t>2018年7月完成项目建设，并于2018年4月完成初验。</t>
  </si>
  <si>
    <t>5.3标准规范</t>
  </si>
  <si>
    <t>标准规范</t>
  </si>
  <si>
    <t xml:space="preserve">本项目建设所需参考的标准与规范要求包含但不限于以下内容：
（1）信息化技术标准与规范要求
l 《软件工程软件生存周期过程用于项目管理的指南》GB/T 20156；
l 《信息技术软件生存周期过程》GB/T 8566；
l 《计算机软件需求说明编制指南》（GB9385-1988）；
l 《功能建模方法IDEF0》（IEEE 1320.1-1998）；
l 《信息建模方法》（IEEE 1320.2-1998）；
l 《计算机软件产品开发文件编制指南》（GB/T 8567-1988）；
l 《计算机信息系统安全保护等级划分准则》（GB/T 17859-1999）；
l 《信息技术 安全技术 信息技术安全性评估准则》（GB/T 18336-2001）；
l 《信息技术 开放系统互联 高层安全模型》（GB/T 17965-2000）；
l 《信息技术 开放系统互联 基本参考模型》（GB/T 9387）；
l 《信息技术 开放系统互联 应用层结构》（GB/T 17176）；
l 《信息技术 开放系统互联 开放系统安全框架》（GB/T 18794）；
l 《信息技术 开放系统互联 通用高层安全》（GB/T 18237）；
l 《安全防范工程技术规范》（GB50348-2004）；     
</t>
  </si>
  <si>
    <t>（2）专业领域政策和标准
l 《北京市公共安全图像信息系统管理办法》（北京市人民政府令第185号）；
l 《安全防范工程程序要求》（GA/T75-94）；
l 《安全防范系统验收规则》（GA/308-2001）；
l 《视频安防监控系统技术要求》（GA/367-2001）；
l 《北京市图像信息管理系统技术规范》（DB11/Z 384-2006）。</t>
  </si>
  <si>
    <t>5.4项目管理</t>
  </si>
  <si>
    <t>项目管理</t>
  </si>
  <si>
    <t>投标人在项目实施过程中，需对项目进行规范化管理，要有项目管理组织、项目管理计划、项目进度计划、项目验收计划等方案，确保项目实施质量。  
1、投标人应成立相应的项目指挥小组，并指定一名专职的项目经理，负责项目协调和调度工作。</t>
  </si>
  <si>
    <t xml:space="preserve">2、投标人应成立包括一名专职项目经理在内的技术支持小组，负责对参与项目实施的各方技术人员进行产品、技术培训，提供项目整体实施和试点工作的技术方案，对工程实施过程中出现的疑难问题提供技术支持。 </t>
  </si>
  <si>
    <t>3、投标人应配合项目监理方以及第三方测评的工作，从而保障项目的成功实施。</t>
  </si>
  <si>
    <t>5.5培训</t>
  </si>
  <si>
    <t>培训</t>
  </si>
  <si>
    <t>投标人应向采购人提供免费培训，直至采购人相关操作人员完全熟练掌握。培训方式应包括原厂商培训和现场集中培训。投标人须针对不同的培训对象、并按不同的产品在投标文件中提出全面、详细的培训计划，包括但不限于培训内容、培训时间、地点、授课老师等。 
投标人派出的培训教员应具备丰富的相同课程教学经验，所有的培训教员应以中文授课，投标人应为所有被培训人员提供培训用文字资料和讲义等相关用品。  投标人应按采购人约定合理地安排培训时间。  
培训人员：采购人参加培训人员按照各标项交付内容的培训要求安排。经培训后的培训人员应能独立地、熟练地完成系统软件、设备日常使用及管理维护工作，并能及时排除常见故障。</t>
  </si>
  <si>
    <t>5.6测试及验收</t>
  </si>
  <si>
    <t>测试及验收</t>
  </si>
  <si>
    <t>在系统开发完成并初验合格后，进入系统的整体试运行期。系统经过3个月正常运行期，所有功能、性能指标经过第三方测评机构测评通过并达到技术规范要求时，进行系统的最终验收。由中标人向采购人提出终验申请，采购人组织项目验收，终验合格后，经双方确认，形成终验报告，由双方项目负责人签字生效。在双方签署验证证书后进入免费保修期。
验收需要投标人提交的文档至少包括：系统建设的详细工程日志、系统的需求说明书、系统的概要设计、详细设计说明书、系统的数据库设计说明书、系统的使用说明书、系统的操作说明书、系统的测试大纲、系统的测试报告。
验收需要投标人提交全部源程序，以及开发文档。</t>
  </si>
  <si>
    <t>5.7售后服务</t>
  </si>
  <si>
    <t>售后服务</t>
  </si>
  <si>
    <t xml:space="preserve">投标人应具备与本项目匹配的服务能力，明确做出服务承诺，详细阐述实施的组织保障、时间保障、技术保障等，以及保修期内的维修、维护内容及服务方式和范围。  
1、服务支持队伍要求。
为保证响应时间及服务质量，投标人应具用本地化服务能力，除投标人是注册登记地在北京市外，其他投标人应具有在北京市的分支机构作为承担售后服务工作的常驻服务机构。服务机构应具备必要技术人员和技术服务能力，以响应采购人的技术服务要求。  </t>
  </si>
  <si>
    <t>2、售后服务质量保证。
1）免费保修期二年：系统免费质保期从系统整体通过最终验收之日起算。保修期内中标人应对本项目应用系统免费提供7×24小时售后服务。</t>
  </si>
  <si>
    <t>2）项目建设期间及质保期均属于免费服务期，该期限内的所有售后服务，包括但不限于软件维护维修、应用系统升级等所产生的费用均由中标人承担。</t>
  </si>
  <si>
    <t>3）响应时间：投标人在投标文件中应明确承诺项目建设期间及质保期内的售后服务响应时间，并不得低于以下标准：
l 提供7×24小时电话或电子邮件服务，接到用户报修通知1小时内做出明确响应和安排，2小时内做出故障诊断报告。
l 如需现场服务的，具有解决故障能力的工程师应在1小时内到达现场。
l 接到用户报修通知之时8小时内解决软件故障；24小时内解决硬件故障或将替换产品安装到位。</t>
  </si>
  <si>
    <t>4）服务内容
l 升级服务。提出在正常条件下保证系统正常稳定运行的系统扩充、版本更新升级及功能更新服务措施。应用系统提供的某些功能在本项目中有特殊的版本时，投标人在今后推出的所有新版本中必须支持该功能。投标人提供的新版本必须是向下兼容的，并无偿提供数据迁移服务，数据迁移必须保证数据的完整性、一致性。</t>
  </si>
  <si>
    <t>l 优化服务。提出在正常条件下改进系统性能的各项建议，包括系统资源分配与效率改进建议、软件配置规划和性能优化建议、系统容量预测建议等。</t>
  </si>
  <si>
    <t>咨询服务。在质保期内提供免费的系统软件应用和维护技术咨询服务。</t>
  </si>
  <si>
    <t>全媒体的综合展示能力：多渠道的展示能力，包括移动终端、笔记本电脑、大屏等多种终端展示。提供多元化的模板展示，包括柱形图、折线图、雷达图、GIS地图、热力图、散点图等多种展示模板。实现看板化展现方式，可自适应看板内容，预定义风格、样式。</t>
    <phoneticPr fontId="6" type="noConversion"/>
  </si>
  <si>
    <t>开发中</t>
  </si>
  <si>
    <t xml:space="preserve">园区应系统数据接入：
访问数据汇聚页面，点击“数据接入"-&gt;"流式任务"，根据数据类型，创建任务名称类型、流程、周期配置，完成数据接入。
委办局业务数据汇聚：
1.中心用户访问汇聚共享页面，“远程通道”-&gt;“通道用户”，创建委办局用户，点击“通道管理”，创建委办局数据汇聚的远程通道信息。
2.委办局用户访问汇聚共享节点系统，点击“新建数据源”，选择数据源类型，配置数据源信息。点击“数据通道”，新建或选择通道信息。点击“任务管理“-&gt;“交换整合"，配置数据交换任务信息，执行成功后，数据结构和数据都发送到远程通道中。
3.中心用户访问数据接入界面，"数据源管理"-&gt;"采集任务管理"，将远程通道中的数据写入到大数据平台汇聚库中。
互联网数据汇聚：
1.访问数据汇聚页面，点击“数据接入”-&gt;“深网爬虫”-&gt;“分类管理、根据需要爬取的内容创建分类信息。
2.点击“爬虫管理”-&gt;"添加爬虫"，创建爬虫任务（配置爬取地址，过滤关键字等）完成爬虫任务创建，完成后单击“启动”开始数据的爬取。根据需求创建相应的代理服务。
执行成功后，爬取的互联网数据将写入汇聚库中。
</t>
    <phoneticPr fontId="6" type="noConversion"/>
  </si>
  <si>
    <t>本阶段暂不测试</t>
  </si>
  <si>
    <t>pad、手机终端开发中···</t>
  </si>
  <si>
    <t>不提供专用的数据导入导出工具，支持数据文件备份。</t>
  </si>
  <si>
    <t>当前演示用例提供对多个服务器上的多个.log日志文件进行全文检索，其他需要实施开发。</t>
  </si>
  <si>
    <t>提供全文检索功能</t>
  </si>
  <si>
    <t>当前演示用例提供.log日志文件，其他需要实施开发。</t>
  </si>
  <si>
    <t>当前演示用例提供全文检索，其他需要实施开发</t>
  </si>
  <si>
    <t>其他分区功能不支持</t>
  </si>
  <si>
    <t>实现共享连接</t>
  </si>
  <si>
    <t>在Client内部设计了一个连接池，用来缓存与不同服务端的连接。如果一个连接在最大空闲期maxIdleTime内没有被使用的话，该连接将自动关闭与Server的连接，以此来释放该连接在服务器端和客户端的系统资源。最大空闲期配置项为：ipc.client.connection.maxidletime</t>
  </si>
  <si>
    <t>其他对业务、系统、应用部分的用户角色管理，由应用系统内部设置，由实施部门负责。</t>
  </si>
  <si>
    <t>当前演示样例可以实现Hive和HBase的加密，其他具体加密需求需要根据项目内容进行实施开发。</t>
  </si>
  <si>
    <t>当前测试用例可以支持des加密、md5加密，其他需要实施开发。</t>
  </si>
  <si>
    <t>该项需要网络供应商提供。</t>
  </si>
  <si>
    <t>待开发</t>
    <phoneticPr fontId="6" type="noConversion"/>
  </si>
  <si>
    <t>数据质量管理系统---检查规则管理--新增规则功能无效，无法验证“制定稽查规则”需求项。</t>
  </si>
  <si>
    <t>数据质量管理系统---检查规则管理--新增规则功能无效，无法验证“监测规则建立”需求项。并且无“规则导入”和“规则校验”功能项</t>
  </si>
  <si>
    <t>“数据质量管理系统”无“短信”和“邮件提醒”功能</t>
  </si>
  <si>
    <t>在“数据质量管理系统”中，没有“数据自动增强”功能项。</t>
  </si>
  <si>
    <t>在“数据质量管理系统”中，没有“冗余数据修复与融合”功能项。</t>
  </si>
  <si>
    <t>在“数据质量管理系统”中，没有“自动修复提升”功能项。</t>
  </si>
  <si>
    <t xml:space="preserve">数据质量管理系统---点击“管理”---“检查规则管理”点击新增规则报告“Execute DataDictionary Error : [Incorrect result size: expected 1, actual 3]”
</t>
  </si>
  <si>
    <t xml:space="preserve">在“数据质量管理系统”中，没有“人工定义修复提升”功能项。
</t>
  </si>
  <si>
    <t>月统计报告以及机构统计报告中只能展现出数据质量的问题数，待处理数、处理中数、新增问题数等，无法评估数据质量问题，包括重复性、关联性、正确性、完全性、一致性、合规性等</t>
  </si>
  <si>
    <t xml:space="preserve">元数据管理系统中，源系统统计图表只显示入仓的表和实际表的数量，不能完全体现“统一数据视图”功能
</t>
  </si>
  <si>
    <t>元数据管理系统中只能对源系统元数据、ETL任务、仓库库表元数据进行查询，无法”呈现整个过程的管理“</t>
  </si>
  <si>
    <t>元数据管理系统，无法验证”对目标定义、转换规则等相关信息的管理“</t>
  </si>
  <si>
    <t>1、目前实现PC端的数据可视化展示，无（大屏、手机、PAD）终端的数据可视化展示
2、管理系统--地图配置无法打开，点击该菜单后，系统全部掉线，需要重新登陆</t>
  </si>
  <si>
    <t>”提供城市运行核心的各项关键数据可视化呈现服务“该部分尚未开发</t>
  </si>
  <si>
    <t>数据标准管理系统中无法验证”数据标准和数据的实时对比、分析和稽查“</t>
  </si>
  <si>
    <t>“数据质量管理系统”，无法验证“数据质量评估“功能项</t>
  </si>
  <si>
    <t>”数据质量管理系统“，无法验证“数据质量清洗”功能项</t>
  </si>
  <si>
    <t>无法验证”数据质量清洗服务“功能</t>
  </si>
  <si>
    <t>无法验证”大屏以及移动端的可视化展示“</t>
  </si>
  <si>
    <t>”支持海量数据准实时展现的速度性能要求“暂时无法验证</t>
  </si>
  <si>
    <t>暂时无法验证</t>
  </si>
  <si>
    <t>城市大数据平台功能建设</t>
    <phoneticPr fontId="6" type="noConversion"/>
  </si>
  <si>
    <t>城市大数据平台</t>
    <phoneticPr fontId="6" type="noConversion"/>
  </si>
  <si>
    <t>通过</t>
    <phoneticPr fontId="6" type="noConversion"/>
  </si>
  <si>
    <t>未通过</t>
    <phoneticPr fontId="6" type="noConversion"/>
  </si>
  <si>
    <t>部分通过</t>
    <phoneticPr fontId="6" type="noConversion"/>
  </si>
  <si>
    <t>开发中</t>
    <phoneticPr fontId="6" type="noConversion"/>
  </si>
  <si>
    <t>其他</t>
    <phoneticPr fontId="6" type="noConversion"/>
  </si>
  <si>
    <t>部分功能点通过，部分未通过</t>
    <phoneticPr fontId="6" type="noConversion"/>
  </si>
  <si>
    <t>功能点验证通过</t>
    <phoneticPr fontId="6" type="noConversion"/>
  </si>
  <si>
    <t>功能点验证失败</t>
    <phoneticPr fontId="6" type="noConversion"/>
  </si>
  <si>
    <t>该功能点验证未开始</t>
    <phoneticPr fontId="6" type="noConversion"/>
  </si>
  <si>
    <t>聂巍</t>
    <phoneticPr fontId="6" type="noConversion"/>
  </si>
  <si>
    <t>合计</t>
    <phoneticPr fontId="6" type="noConversion"/>
  </si>
  <si>
    <t>需求要求根据浏览者的习惯，动态调整主题内容；验证案例属于统一管理平台功能，验证案例与需求不符。状态：待开发。</t>
    <phoneticPr fontId="6" type="noConversion"/>
  </si>
  <si>
    <t>领导驾驶舱</t>
    <phoneticPr fontId="6" type="noConversion"/>
  </si>
  <si>
    <t>首页-添加功能</t>
    <phoneticPr fontId="6" type="noConversion"/>
  </si>
  <si>
    <t>1、使用业务用户登录领导驾驶舱；
2、点击添加功能，可以订阅感兴趣的有权限的应用</t>
    <phoneticPr fontId="6" type="noConversion"/>
  </si>
  <si>
    <t>1、使用业务用户登录领导驾驶舱；
2、点击搜索按钮，可以模糊搜索发布的信息，如输入“北京”，可以把北京相关的信息列出来。</t>
    <phoneticPr fontId="6" type="noConversion"/>
  </si>
  <si>
    <t>2. 要求能够反映当前阶段城市综合专题的融合分析情况，如循环经济、产业结构分析、通州人口影响分析等，并进行可视化展现。</t>
  </si>
  <si>
    <t>待评估项。需了解各系统接口情况，制定相应的对接方案</t>
  </si>
  <si>
    <t>大数据平台功能？</t>
  </si>
  <si>
    <t>数据接入</t>
  </si>
  <si>
    <t xml:space="preserve">委办局业务数据汇聚：
1.中心用户访问汇聚共享页面，“远程通道”-&gt;“通道用户”，创建委办局用户，点击“通道管理”，创建委办局数据汇聚的远程通道信息。
2.委办局用户访问汇聚共享节点系统，点击“新建数据源”，选择数据源类型，配置数据源信息。点击“数据通道”，新建或选择通道信息。点击“任务管理“-&gt;“交换整合"，配置数据交换任务信息，执行成功后，数据结构和数据都发送到远程通道中。
3.中心用户访问数据接入界面，"数据源管理"-&gt;"采集任务管理"，将远程通道中的数据写入到大数据平台汇聚库中。
互联网数据汇聚：
1.访问数据汇聚页面，点击“数据接入”-&gt;“深网爬虫”-&gt;“分类管理、根据需要爬取的内容创建分类信息。
2.点击“爬虫管理”-&gt;"添加爬虫"，创建爬虫任务（配置爬取地址，过滤关键字等）完成爬虫任务创建，完成后单击“启动”开始数据的爬取。根据需求创建相应的代理服务。
执行成功后，爬取的互联网数据将写入汇聚库中。
第三方数据汇聚：
访问数据汇聚页面，点击“数据接入"-&gt;"流式任务"，根据第三方数据类型，创建任务名称类型、流程、周期配置，完成第三方数据的汇聚。
</t>
  </si>
  <si>
    <t>郑自秀</t>
  </si>
  <si>
    <t>标准化处理</t>
  </si>
  <si>
    <t>去空处理：
1、访问数据汇聚系统，点击“数据标准管理”-&gt;“数据规则管理”，添加去空处理规则。
2、点击“数据标准管理”-&gt;“数据标准化管理”-&gt;“标准化清洗管理”，创建清洗任务，根据任务创建向导执行，进入对象配置界面，配置规则时对需求去空处理的表字段选择相应的去空处理规则，最后完成任务创建，执行任务就可以完成去空处理。</t>
  </si>
  <si>
    <t xml:space="preserve">数据汇聚
</t>
  </si>
  <si>
    <t>1.点击“数据接入”-&gt;"数据源管理"，访问数据源管理页面，点击新建数据源，选择FTP，配置数据源信息，点击测试连接，确定。
2.点击“采集任务管理”，进入任务创建页面，配置来源、目标、字段映射、周期等信息，任务完成并执行任务。</t>
  </si>
  <si>
    <t>编目管理</t>
  </si>
  <si>
    <t>1.访问编目管理页面，点击“编目元数据“-&gt;"核心元数据管理”，配置与维护编目核心元数据信息（资源名称、资源类型、资源共享方式、更新周期、开放条件等）。
2.点击“资源目录管理”-&gt;"编目注册"，根据组织机构分类信息，进入资源注册界面，可选择“注册资源”或“下载模板-&gt;上传资源”。
3.点击“注册资源”进入核心元数据信息配置页面，填写数据对象、数据关系、数据结构、数据字典等信息，完成注册。
4.管理人员审核完成后，点击“资源目录服务”-&gt;“目录导航”，通过目录导航或搜索，选择目标资源目录，可查看数据资源详细信息、以及接入到大数据平台的具体方式。
预期结果：完成信息资源目录注册、可查看数据资源详细信息，导入到大数据平台的方式。</t>
  </si>
  <si>
    <t xml:space="preserve">点击”数据接入"-&gt;"深网爬虫"-“爬虫管理”，创建爬虫任务（配置爬取地址，过滤关键字等），完 成爬虫任务创建，完成后单击“运行”开始数据的爬取，爬取的互联网数据自动清洗、去重后入库。
——举个具体的例子，体现出清洗、去重、归类等功能内容。
目前只体现出文本的抓取，而图片、表格的抓取功能是否具备？
</t>
  </si>
  <si>
    <t>测试示例有待完善</t>
  </si>
  <si>
    <t>投标人必须全面了解各委办局数据情况和特点，形成数据质量统计报告。质量统计报告需要评估数据质量问题，包括重复性、关联性、正确性、完全性、一致性、合规性等。</t>
  </si>
  <si>
    <t>2）冗余数据修复与融合：异构系统或多个数据源的冲突信息进行选择性合并。</t>
  </si>
  <si>
    <t>编目：
1.点击“编目元数据”-&gt;"核心元数据管理"，对编目核心元数据进行新增/删除/编辑，实现目录元数据结构的管理。
2.点击“数据集管理”，配置编目资源的数据集信息（中文名称、英文名称、描述）。点击“资源目录管理”-&gt;"组织机构管理"，选择资源提供方所属的组织机构名称，点击“新增关联数据集”，完成编目数据资源与组织机构的关联。
目录注册：
1.点击“资源目录管理”-&gt;"编目注册"，进入编目注册页面，选择资源提供方所属的组织机构名称，在显示的信息资源列表中选择要注册的信息资源，点击“注册资源”。
2.进入注册资源界面，配置核心元数据信息，完成资源目录注册。
目录审核/发布/更新：
点击“资源目录管理”-&gt;"目录审核管理"，选择“资源目录审核”勾选待审核信息资源，点击“批量通过并发布”或“批量不通过”，实现目录审核的批量处理。
资源目录服务：
1.点击“资源目录服务”-&gt;"目录导航"，访问目录导航页面，通过目录树或关键字搜索，点击资源名称，进入资源列表显示，可对目标目录资源进行详细信息查看、目录订阅申请等操作。
2.中心审核人员点击“资源目录服务”-&gt;"资源订阅申请"，在订阅申请任务列表中，查看未审核状态的资源信息，进行“审批”“查看详情”操作。
标签管理：
点击“系统管理”-&gt;"标签管理",进入标签管理页面，以列表的形式展示所有的标签信息，可自定义添加标签信息。</t>
  </si>
  <si>
    <t>5、支持海量数据准实时展现的速度性能要求。</t>
  </si>
  <si>
    <t>物联网管理平台数据采集：
点击“数据接入”-&gt;"流式任务"，创建一个File到Hdfs的流式任务,执行成功后完成物联网数据接入。
政务协同办公平台、北京通、园区综合管理平台的数据采集：
点击“数据接入：-&gt;"流式任务"，创建一个Http到Jdbc的流式任务,任务完成后实现数据接入。</t>
  </si>
  <si>
    <t>需要调研各数据源的接口方案</t>
  </si>
  <si>
    <t>数据汇聚</t>
  </si>
  <si>
    <t>支持文件数据源（Excel、CSV）导入到Hive库。
点击“数据接入”-&gt;“数据源管理”，创建Excel、CSV数据源信息。点击“采集任务管理”，创建采集任务选择Excel或CVS数据源，目标源选择Hive，完成任务创建。</t>
  </si>
  <si>
    <t>1.点击“数据接入”-&gt;"数据源管理"，访问数据源管理页面，点击新建数据源，选择对应的关系型数据源，在新建数据源界面中配置数据源信息（地址、端口、连接密码等），点击测试连接，确定。
2.点击“采集任务管理”，进入任务创建页面，配置来源、目标、字段映射、周期等信息，任务完成并执行任务。
预期结果：数据接入成功</t>
  </si>
  <si>
    <t>目前数据库环境还不完善，后续根据需求陆续完善</t>
  </si>
  <si>
    <t xml:space="preserve">点击“数据接入”-&gt;"流式任务"，进入任务创建界面，新建流式任务名称，进入流程配置，选择APP（kafka-source、hdfs-file-sink），创建流程，执行流式任务
</t>
  </si>
  <si>
    <t>支持视频文件的接入，实时的视频流需要根据实际需求提供接入服务</t>
  </si>
  <si>
    <t>支持音频文件的接入，实时的音频流需要根据实际需求提供接入服务</t>
  </si>
  <si>
    <t>1、支持SFTP、FTP向HDFS导入功能。
2、访问数据汇聚系统，点击“数据接入”-&gt;“数据源管理”，创建FTP数据源信息。
3、点击“数据接入”-&gt;“采集任务管理”，创建采集任务选择FTP数据源，目标源选择HDFS，完成任务创建。
-暂不支持向Hbase的导入。</t>
  </si>
  <si>
    <t>标签展示：
点击“系统管理”-&gt;"标签管理",进入标签目录编辑界面，进行标签信息的自定义创建，并以列表形式展示所有的标签信息.
标签统计：
点击“系统管理”-&gt;"标签管理",修改关键词标签抽取数，注册资源时，系统根据自动抽取规则抽取出相应的关键词数量。
标签查询：
点击“资源目录服务“-&gt;"目录导航",在搜索栏中输入标签信息，可在页面上显示出所有该标签下的信息资源。</t>
  </si>
  <si>
    <t>标签统计在开发中</t>
  </si>
  <si>
    <t>支持关系型数据到Hive库的导入功能。
点击“数据接入”-&gt;“采集任务管理”，创建采集任务，根据任务创建向导配置相应的配置项，完成采集任务的创建，单击启动任务，则完成数据采集功能。
—暂不支持导出功能。</t>
  </si>
  <si>
    <t>接口对接开发中</t>
  </si>
  <si>
    <t>元数据创建：
1.点击新增，进入元数据管理页面
2.填写元数据信息（属性信息、校验配置、属性流配置）
3.点击确定
预期结果：新增的元数据显示在页面动态显示在页面上
元数据维护管理：
1.进入相应元数据管理页面
2.对元数据进行维护管理：设为有效、无效，编辑，删除等操作
预期结果：页面上相应的元数据状态更新显示正确
数据集管理：
1.访问数据集管理页面：编目管理→编目元数据→数据集管理
2.新增数据集，绑定拓展元数据并保存
预期结果：显示在页面上，可以查看、删除和修改
目录分类结构的创建和维护：
1.访问目录分类页面：编目管理→资源目录管理→目录分类管理
2.点击设置按钮
3.在相应目录下点击新增按钮
4.输入目录信息并保存
预期结果：新增的目录显示在页面中，显示为待审核状态（蓝色字体）</t>
  </si>
  <si>
    <t xml:space="preserve">编目：
1.点击“编目元数据”-&gt;"核心元数据管理"，对编目核心元数据进行新增/删除/编辑，实现目录元数据结构的管理。
2.点击“数据集管理”，配置编目资源的数据集信息（中文名称、英文名称、描述）。点击“资源目录管理”-&gt;"组织机构管理"，选择资源提供方所属的组织机构名称，点击“新增关联数据集”，完成编目数据资源与组织机构的关联。
目录注册：
1.点击“资源目录管理”-&gt;"编目注册"，进入编目注册页面，选择资源提供方所属的组织机构名称，在显示的信息资源列表中选择要注册的信息资源，点击“注册资源”。
2.进入注册资源界面，配置核心元数据信息，完成资源目录注册。
目录审核/发布：
点击“资源目录管理”-&gt;"目录审核管理"，选择“资源目录审核”勾选待审核信息资源，点击“批量通过并发布”或“批量不通过”，实现目录审核的批量处理。
</t>
  </si>
  <si>
    <t xml:space="preserve">目录导航：
点击“资源目录服务“-&gt;"目录导航",通过目录树展开/折叠方式实现资源目录的浏览。
目录查询：
点击“资源目录服务“-&gt;"目录导航"，在搜索栏中输入关键字，实现目录信息的查询。
目录信息订阅：
1.资源申请方点击“资源目录服务“-&gt;"目录导航"，通过目录树导航或搜索栏关键字检索，接入资源信息列表，选择目标资源，点击订阅申请，勾选申请订阅的数据项和填写申请描述，点击确定完成申请。
2.资源申请方审核人员点击“资源订阅审核”，进入“我的订阅”界面，对于“未提交”审核状态的信息，支持查看详情、编辑、提交、删除等操作，点击提交完成订阅申请。
3.资源提供方点击“资源订阅审核”，接入订阅审核界面，查看资源订阅申请信息，根据需求进行“审核通过”或“审核不通过”操作。
</t>
  </si>
  <si>
    <t>数据接入
（统一界面属于统一门户范畴？），统一门户不属于应用功能</t>
  </si>
  <si>
    <t>统一监控界面有待讨论</t>
  </si>
  <si>
    <t>属于平台功能？</t>
  </si>
  <si>
    <t>该功能测试中，未体现在界面功能上。</t>
  </si>
  <si>
    <t>点击“数据接入”-&gt;“采集任务管理”，创建采集任务，在选择数据源界面中选择增量表与增量字段后，任务创建完成后采集数据则会根据配置完成增量采集，如果不选择增量表与增量字段则系统按全量采集处理。</t>
  </si>
  <si>
    <t>属于实施内容，根据具体需求提供数据保障服务</t>
  </si>
  <si>
    <t>属于实施内容</t>
  </si>
  <si>
    <t xml:space="preserve">建立业务监测板块，实现多领域业务监测及分析成果的可视化展现，能够向所有使用者共性推送城市常态运行情况和全市重大事件跟踪情况，并根据使用者身份及管辖范围的不同，个性化推送主管领域的运行状态情况。同时可根据重点工作的相关进展情况进行跟踪，以重大专题形式进行展示。
1. 要求能够反映城市规划建设管理、城市运行、经济运行与产业发展、社会民生服务等多领域的城市运行状态信息，并进行可视化展现。
</t>
  </si>
  <si>
    <t>1、使用业务用户登录领导驾驶舱；
2、点击搜索按钮，可以搜索发布的信息，如输入“北京”，可以把北京相关的信息列出来。</t>
    <phoneticPr fontId="6" type="noConversion"/>
  </si>
  <si>
    <t>功能已实现。资料查阅与内容管理相关联，添加后可以搜索</t>
    <phoneticPr fontId="6" type="noConversion"/>
  </si>
  <si>
    <r>
      <t>3. 要求能够根据使用者的浏览习惯，</t>
    </r>
    <r>
      <rPr>
        <sz val="10"/>
        <color rgb="FFFF0000"/>
        <rFont val="微软雅黑"/>
        <family val="2"/>
        <charset val="134"/>
      </rPr>
      <t>动态调整</t>
    </r>
    <r>
      <rPr>
        <sz val="10"/>
        <color theme="1"/>
        <rFont val="微软雅黑"/>
        <family val="2"/>
        <charset val="134"/>
      </rPr>
      <t>使用者关心或感兴趣的主题内容。</t>
    </r>
    <phoneticPr fontId="6" type="noConversion"/>
  </si>
  <si>
    <r>
      <t>2. 可根据使用者</t>
    </r>
    <r>
      <rPr>
        <sz val="10"/>
        <color rgb="FFFF0000"/>
        <rFont val="微软雅黑"/>
        <family val="2"/>
        <charset val="134"/>
      </rPr>
      <t>分管领域或个性化定制</t>
    </r>
    <r>
      <rPr>
        <sz val="10"/>
        <color theme="1"/>
        <rFont val="微软雅黑"/>
        <family val="2"/>
        <charset val="134"/>
      </rPr>
      <t>需求，设定默认领域的舆情分析展示；</t>
    </r>
    <phoneticPr fontId="6" type="noConversion"/>
  </si>
  <si>
    <r>
      <t>3. 根据用户查看舆情信息情况</t>
    </r>
    <r>
      <rPr>
        <sz val="10"/>
        <color rgb="FFFF0000"/>
        <rFont val="微软雅黑"/>
        <family val="2"/>
        <charset val="134"/>
      </rPr>
      <t>智能推送</t>
    </r>
    <r>
      <rPr>
        <sz val="10"/>
        <color theme="1"/>
        <rFont val="微软雅黑"/>
        <family val="2"/>
        <charset val="134"/>
      </rPr>
      <t>舆情信息并对舆情信息</t>
    </r>
    <r>
      <rPr>
        <sz val="10"/>
        <color rgb="FFFF0000"/>
        <rFont val="微软雅黑"/>
        <family val="2"/>
        <charset val="134"/>
      </rPr>
      <t>智能排序</t>
    </r>
    <r>
      <rPr>
        <sz val="10"/>
        <color theme="1"/>
        <rFont val="微软雅黑"/>
        <family val="2"/>
        <charset val="134"/>
      </rPr>
      <t>。</t>
    </r>
    <phoneticPr fontId="6" type="noConversion"/>
  </si>
  <si>
    <r>
      <t>使用者可针对自己所感兴趣的</t>
    </r>
    <r>
      <rPr>
        <sz val="10"/>
        <color rgb="FFFF0000"/>
        <rFont val="微软雅黑"/>
        <family val="2"/>
        <charset val="134"/>
      </rPr>
      <t>信息内容进行订阅</t>
    </r>
    <r>
      <rPr>
        <sz val="10"/>
        <color theme="1"/>
        <rFont val="微软雅黑"/>
        <family val="2"/>
        <charset val="134"/>
      </rPr>
      <t>（可通过标签化等形式实现），</t>
    </r>
    <r>
      <rPr>
        <sz val="10"/>
        <rFont val="微软雅黑"/>
        <family val="2"/>
        <charset val="134"/>
      </rPr>
      <t>在进行信息主动推送时可按与订阅信息</t>
    </r>
    <r>
      <rPr>
        <sz val="10"/>
        <color rgb="FFFF0000"/>
        <rFont val="微软雅黑"/>
        <family val="2"/>
        <charset val="134"/>
      </rPr>
      <t>关联度由高到低排序</t>
    </r>
    <r>
      <rPr>
        <sz val="10"/>
        <color theme="1"/>
        <rFont val="微软雅黑"/>
        <family val="2"/>
        <charset val="134"/>
      </rPr>
      <t>，方便使用者优先了解其关注点。</t>
    </r>
    <phoneticPr fontId="6" type="noConversion"/>
  </si>
  <si>
    <r>
      <rPr>
        <sz val="10"/>
        <rFont val="微软雅黑"/>
        <family val="2"/>
        <charset val="134"/>
      </rPr>
      <t>系统要能够支持多维度的</t>
    </r>
    <r>
      <rPr>
        <sz val="10"/>
        <color rgb="FFFF0000"/>
        <rFont val="微软雅黑"/>
        <family val="2"/>
        <charset val="134"/>
      </rPr>
      <t>信息查询</t>
    </r>
    <r>
      <rPr>
        <sz val="10"/>
        <rFont val="微软雅黑"/>
        <family val="2"/>
        <charset val="134"/>
      </rPr>
      <t>和</t>
    </r>
    <r>
      <rPr>
        <sz val="10"/>
        <color rgb="FFFF0000"/>
        <rFont val="微软雅黑"/>
        <family val="2"/>
        <charset val="134"/>
      </rPr>
      <t>资料查阅</t>
    </r>
    <r>
      <rPr>
        <sz val="10"/>
        <rFont val="微软雅黑"/>
        <family val="2"/>
        <charset val="134"/>
      </rPr>
      <t>，包括但不限于以下内容：</t>
    </r>
    <r>
      <rPr>
        <sz val="10"/>
        <color theme="1"/>
        <rFont val="微软雅黑"/>
        <family val="2"/>
        <charset val="134"/>
      </rPr>
      <t xml:space="preserve">
1. 支持模糊查询；
</t>
    </r>
    <phoneticPr fontId="6" type="noConversion"/>
  </si>
  <si>
    <r>
      <t>允许用户对领导驾驶舱系统在</t>
    </r>
    <r>
      <rPr>
        <sz val="10"/>
        <color rgb="FFFF0000"/>
        <rFont val="微软雅黑"/>
        <family val="2"/>
        <charset val="134"/>
      </rPr>
      <t>各终端</t>
    </r>
    <r>
      <rPr>
        <sz val="10"/>
        <color theme="1"/>
        <rFont val="微软雅黑"/>
        <family val="2"/>
        <charset val="134"/>
      </rPr>
      <t>（电脑端、</t>
    </r>
    <r>
      <rPr>
        <sz val="10"/>
        <color rgb="FFFF0000"/>
        <rFont val="微软雅黑"/>
        <family val="2"/>
        <charset val="134"/>
      </rPr>
      <t>PAD端</t>
    </r>
    <r>
      <rPr>
        <sz val="10"/>
        <color theme="1"/>
        <rFont val="微软雅黑"/>
        <family val="2"/>
        <charset val="134"/>
      </rPr>
      <t>或手机端）的展示界面进行个性化配置，并能</t>
    </r>
    <r>
      <rPr>
        <sz val="10"/>
        <color rgb="FFFF0000"/>
        <rFont val="微软雅黑"/>
        <family val="2"/>
        <charset val="134"/>
      </rPr>
      <t>记录每次的配置情况</t>
    </r>
    <r>
      <rPr>
        <sz val="10"/>
        <color theme="1"/>
        <rFont val="微软雅黑"/>
        <family val="2"/>
        <charset val="134"/>
      </rPr>
      <t>；允许系统管理员对领导驾驶舱系统在各终端（电脑端、PAD端或手机端）的展示界面进行个性化配置，并能将配置情况分配给单一用户或者组用户使用。通过提供配置选项进行展示管理，使配置工作更方便，展示风格更个性化。
在用户使用时，各板块均应具备</t>
    </r>
    <r>
      <rPr>
        <sz val="10"/>
        <color rgb="FFFF0000"/>
        <rFont val="微软雅黑"/>
        <family val="2"/>
        <charset val="134"/>
      </rPr>
      <t>“批示”</t>
    </r>
    <r>
      <rPr>
        <sz val="10"/>
        <color theme="1"/>
        <rFont val="微软雅黑"/>
        <family val="2"/>
        <charset val="134"/>
      </rPr>
      <t>服务功能，能够对相关内容在界面上直接进行标注、批示等操作，相关内容便捷</t>
    </r>
    <r>
      <rPr>
        <sz val="10"/>
        <color rgb="FFFF0000"/>
        <rFont val="微软雅黑"/>
        <family val="2"/>
        <charset val="134"/>
      </rPr>
      <t>推送至综合办公系统</t>
    </r>
    <r>
      <rPr>
        <sz val="10"/>
        <color theme="1"/>
        <rFont val="微软雅黑"/>
        <family val="2"/>
        <charset val="134"/>
      </rPr>
      <t xml:space="preserve">。
</t>
    </r>
    <r>
      <rPr>
        <sz val="10"/>
        <color rgb="FFFF0000"/>
        <rFont val="微软雅黑"/>
        <family val="2"/>
        <charset val="134"/>
      </rPr>
      <t>展示管理的内容</t>
    </r>
    <r>
      <rPr>
        <sz val="10"/>
        <color theme="1"/>
        <rFont val="微软雅黑"/>
        <family val="2"/>
        <charset val="134"/>
      </rPr>
      <t>包括但不限于：页面布局管理、业务展示指标配置管理、可视化管理等。
1.页面布局管理
在各终端展示时可以按照用户</t>
    </r>
    <r>
      <rPr>
        <sz val="10"/>
        <color rgb="FFFF0000"/>
        <rFont val="微软雅黑"/>
        <family val="2"/>
        <charset val="134"/>
      </rPr>
      <t>个性化</t>
    </r>
    <r>
      <rPr>
        <sz val="10"/>
        <color theme="1"/>
        <rFont val="微软雅黑"/>
        <family val="2"/>
        <charset val="134"/>
      </rPr>
      <t>需求对各板块的页面布局进行</t>
    </r>
    <r>
      <rPr>
        <sz val="10"/>
        <color rgb="FFFF0000"/>
        <rFont val="微软雅黑"/>
        <family val="2"/>
        <charset val="134"/>
      </rPr>
      <t>配置管理</t>
    </r>
    <r>
      <rPr>
        <sz val="10"/>
        <color theme="1"/>
        <rFont val="微软雅黑"/>
        <family val="2"/>
        <charset val="134"/>
      </rPr>
      <t>，包括但不限于以下几方面：
1) 提供对应用板块的选择功能，例如可选择是否显示“信息推送”栏目；</t>
    </r>
    <phoneticPr fontId="6" type="noConversion"/>
  </si>
  <si>
    <t>领导驾驶舱</t>
    <phoneticPr fontId="6" type="noConversion"/>
  </si>
  <si>
    <t>系统管理</t>
    <phoneticPr fontId="6" type="noConversion"/>
  </si>
  <si>
    <t>业务监测应用管理</t>
    <phoneticPr fontId="6" type="noConversion"/>
  </si>
  <si>
    <t>1、使用管理用户登录统一管理平台；
2、点击系统管理菜单，点击业务应用监测管理，进入管理界面；
3、点击新增，可以添加业务应用，并可以进行布局选择。</t>
    <phoneticPr fontId="6" type="noConversion"/>
  </si>
  <si>
    <t>2) 提供对各应用板块的展示位置、大小、字体、字号、主题颜色等属性的选择配置，例如可选择“左导航右展示”或“上导航下展示”；</t>
    <phoneticPr fontId="6" type="noConversion"/>
  </si>
  <si>
    <t>可以支持布局选择，但是不支持大小、字体、字号、主题颜色等属性的选择配置</t>
    <phoneticPr fontId="6" type="noConversion"/>
  </si>
  <si>
    <r>
      <t>1、总体：个性化配置PC端及手机端已完成，</t>
    </r>
    <r>
      <rPr>
        <sz val="10"/>
        <color rgb="FFFF0000"/>
        <rFont val="微软雅黑"/>
        <family val="2"/>
        <charset val="134"/>
      </rPr>
      <t>PAD端暂不支持</t>
    </r>
    <r>
      <rPr>
        <sz val="10"/>
        <color theme="1"/>
        <rFont val="微软雅黑"/>
        <family val="2"/>
        <charset val="134"/>
      </rPr>
      <t>；批示功能已实现。
2、应用板块的选择功能已实现。</t>
    </r>
    <phoneticPr fontId="6" type="noConversion"/>
  </si>
  <si>
    <t>1、不同终端展示：使用管理用户登录不同的终端，如PC、手机APP；
2、配置管理：使用业务用户登录领导驾驶舱，点击添加功能，实现应用的配置管理。</t>
    <phoneticPr fontId="6" type="noConversion"/>
  </si>
  <si>
    <t>PAD端暂不支持</t>
    <phoneticPr fontId="6" type="noConversion"/>
  </si>
  <si>
    <t>1、使用管理用户登录统一管理平台；
2、点击系统管理菜单，点击业务应用监测管理，进入管理界面；
3、点击新增页面，再点击布局选择，点击配置栏目，可以针对指标进行排序。</t>
    <phoneticPr fontId="6" type="noConversion"/>
  </si>
  <si>
    <r>
      <t xml:space="preserve">2.业务展示指标配置管理
对各领域的业务展示指标可进行后台配置管理，包括但不限于以下几方面：
1) </t>
    </r>
    <r>
      <rPr>
        <sz val="10"/>
        <color rgb="FFFF0000"/>
        <rFont val="微软雅黑"/>
        <family val="2"/>
        <charset val="134"/>
      </rPr>
      <t>排序管理</t>
    </r>
    <r>
      <rPr>
        <sz val="10"/>
        <color theme="1"/>
        <rFont val="微软雅黑"/>
        <family val="2"/>
        <charset val="134"/>
      </rPr>
      <t>：要求能提供按用户浏览习惯、按用户搜索关键字、按固定顺序等多模式</t>
    </r>
    <r>
      <rPr>
        <sz val="10"/>
        <color rgb="FFFF0000"/>
        <rFont val="微软雅黑"/>
        <family val="2"/>
        <charset val="134"/>
      </rPr>
      <t>进行指标排序</t>
    </r>
    <r>
      <rPr>
        <sz val="10"/>
        <color theme="1"/>
        <rFont val="微软雅黑"/>
        <family val="2"/>
        <charset val="134"/>
      </rPr>
      <t>，且各模式使用的指标序列号可以自定义设置。例如，可定义指标1-3按用户浏览习惯排序，指标4-5使用搜索关键字排序；</t>
    </r>
    <phoneticPr fontId="6" type="noConversion"/>
  </si>
  <si>
    <t>1、管理员用户登录(admin/admin)系统，左侧菜单栏--系统管理--业务监测应用管理；
2、点击新增应用，页面输入以下信息，应用系统名称：城市运行，部门：市经济信息化委，注册日期：2018/07/06，发布日期：2018/07/06，应用系统状态：是，点击保存。
3、选中该应用，点击新增页面按钮，点击布局选择页签，选择页面布局1，点击每个栏目，为每个栏目勾选相关指标，选择指标维度（对象、全部、时间），选择时间粒度：年份，选择展示方式：（柱状图、折线图、饼图、环形图、玫瑰图、玫瑰环形图、表格、仪表盘），配置完成后，点击基本信息页签，输入页面名称城市规划建设管理，点击保存。
4、继续点击新增页面按钮，为该应用添加子页面：经济运行与产业发展。
5、系统管理--菜单管理，点击新增菜单，页面内输入，菜单中文名：城市运行，英文名：
Urban operation，菜单激活标志：否，菜单功能URL：--，点击保存。点击系统管理--角色管理，选择角色局领导，点击相应操作栏中的功能权限，选择页签应用初始化，勾选应用城市运行，点击保存。点击相应操作栏中的指标权限，勾选与使用者相关的指标，点击保存。点击导航栏中的退出按钮，用角色为局领导的用户user1，登录系统，点击添加按钮，添加应用城市运行，桌面出现应用城市运行，双击应用，跳转页面，展示城市规划建设管理相关运行状态，点击左上角目录图表，选择经济运行与产业发展页面，则页面展示相关运行状态</t>
    <phoneticPr fontId="6" type="noConversion"/>
  </si>
  <si>
    <r>
      <t>2) 能针对单一用户或者</t>
    </r>
    <r>
      <rPr>
        <sz val="10"/>
        <color rgb="FFFF0000"/>
        <rFont val="微软雅黑"/>
        <family val="2"/>
        <charset val="134"/>
      </rPr>
      <t>组用户</t>
    </r>
    <r>
      <rPr>
        <sz val="10"/>
        <color theme="1"/>
        <rFont val="微软雅黑"/>
        <family val="2"/>
        <charset val="134"/>
      </rPr>
      <t>的个性化要求，配置各个指标的可视化展示形式。</t>
    </r>
    <phoneticPr fontId="6" type="noConversion"/>
  </si>
  <si>
    <t>调研阶段，经过同信息中心客户确认，信息发布、审核比较敏感，需要通过人工方式进行，因此，不存在通过系统进行权限管理问题。</t>
    <phoneticPr fontId="6" type="noConversion"/>
  </si>
  <si>
    <t>1、日志管理--日志查询，输入开始时间2018/04/06，结束时间：2018/0706，点击查询。
2、关于数据的保存，通过大数据平台历史库实现，根据数据保存策略，进行数据清理即可。</t>
    <phoneticPr fontId="6" type="noConversion"/>
  </si>
  <si>
    <t>内容管理-资料库管理</t>
    <phoneticPr fontId="6" type="noConversion"/>
  </si>
  <si>
    <t>关于数据的保存时间，应该属于大数据平台处理的内容，与领导驾驶舱无关</t>
    <phoneticPr fontId="6" type="noConversion"/>
  </si>
  <si>
    <t>需要在申请硬件配置时支持双机热备即可，不属于应用开发范畴</t>
    <phoneticPr fontId="6" type="noConversion"/>
  </si>
  <si>
    <t>系统本身的用户管理功能已实现，但是与公服的对接需要同公服调研后进行</t>
    <phoneticPr fontId="6" type="noConversion"/>
  </si>
  <si>
    <r>
      <t>系统要能够支持网页端和Android等移动端应用，实现用户管理、权限管理、日志管理、配置管理和运维管理等功能。
1.用户管理
要支持用户组和用户管理，不同用户组能够进行不同的操作。
用户管理要包括用户前台管理及用户后台管理。
1) 用户前台管理要实现用户注册、用户登录、用户基本资料修改、用户密码修改、用户地址修改和</t>
    </r>
    <r>
      <rPr>
        <sz val="10"/>
        <color rgb="FFFF0000"/>
        <rFont val="微软雅黑"/>
        <family val="2"/>
        <charset val="134"/>
      </rPr>
      <t>密码找回</t>
    </r>
    <r>
      <rPr>
        <sz val="10"/>
        <color theme="1"/>
        <rFont val="微软雅黑"/>
        <family val="2"/>
        <charset val="134"/>
      </rPr>
      <t>等功能。</t>
    </r>
    <phoneticPr fontId="6" type="noConversion"/>
  </si>
  <si>
    <r>
      <t>2) 用户后台管理要实现用户查询、用户新增、用户资料修改、用户账户冻结、用户等级管理、</t>
    </r>
    <r>
      <rPr>
        <sz val="10"/>
        <color rgb="FFFF0000"/>
        <rFont val="微软雅黑"/>
        <family val="2"/>
        <charset val="134"/>
      </rPr>
      <t>用户错误密码尝试登录次数设置</t>
    </r>
    <r>
      <rPr>
        <sz val="10"/>
        <color theme="1"/>
        <rFont val="微软雅黑"/>
        <family val="2"/>
        <charset val="134"/>
      </rPr>
      <t>和用户密码重置等功能。</t>
    </r>
    <phoneticPr fontId="6" type="noConversion"/>
  </si>
  <si>
    <t>4) 要求系统支持功能权限和数据权限的赋权管理；</t>
    <phoneticPr fontId="6" type="noConversion"/>
  </si>
  <si>
    <t>功能权限通过功能权限实现，数据权限通过指标权限实现</t>
    <phoneticPr fontId="6" type="noConversion"/>
  </si>
  <si>
    <t>支持用户、角色、功能、数据的多重管理机制实现数据的安全管理</t>
    <phoneticPr fontId="6" type="noConversion"/>
  </si>
  <si>
    <r>
      <t>3.日志管理
系统要能够管理查询系统访问日志，定期生成系统日志报表，报告系统运行情况，能够根据用户登录及访问日志可以生成用户访问情况表，能够根据日志分析用户的访问习惯，并进行</t>
    </r>
    <r>
      <rPr>
        <sz val="10"/>
        <color rgb="FFFF0000"/>
        <rFont val="微软雅黑"/>
        <family val="2"/>
        <charset val="134"/>
      </rPr>
      <t>主动推送</t>
    </r>
    <r>
      <rPr>
        <sz val="10"/>
        <color theme="1"/>
        <rFont val="微软雅黑"/>
        <family val="2"/>
        <charset val="134"/>
      </rPr>
      <t>。</t>
    </r>
    <phoneticPr fontId="6" type="noConversion"/>
  </si>
  <si>
    <t>主动推送暂未实现</t>
    <phoneticPr fontId="6" type="noConversion"/>
  </si>
  <si>
    <t>配置版本</t>
    <phoneticPr fontId="6" type="noConversion"/>
  </si>
  <si>
    <t>PC端已实现，手机端待确认，PAD开发中</t>
    <phoneticPr fontId="6" type="noConversion"/>
  </si>
  <si>
    <t>可以实现全流程的系统监控，但是自动处置未实现</t>
    <phoneticPr fontId="6" type="noConversion"/>
  </si>
  <si>
    <t>1、管理员用户登录(admin/admin)系统，左侧菜单栏--监控运维--统一监控系统，可以查看所有监控的信息</t>
    <phoneticPr fontId="6" type="noConversion"/>
  </si>
  <si>
    <t>3. 业务展示指标调用
要实现与业务指标成果库对接，调用业务展示指标数据，提出详细系统对接方案。</t>
    <phoneticPr fontId="6" type="noConversion"/>
  </si>
  <si>
    <t>金信</t>
    <phoneticPr fontId="6" type="noConversion"/>
  </si>
  <si>
    <t>肖燏</t>
    <phoneticPr fontId="6" type="noConversion"/>
  </si>
  <si>
    <t>1、管理员用户登录(admin/admin)系统，左侧菜单栏--系统管理--业务监测应用管理
2、点击新增页面，点击配置栏目，可选择配置指标</t>
    <phoneticPr fontId="6" type="noConversion"/>
  </si>
  <si>
    <t>数据分析</t>
    <phoneticPr fontId="6" type="noConversion"/>
  </si>
  <si>
    <t>分布式挖掘系统、高维模型分析系统</t>
    <phoneticPr fontId="6" type="noConversion"/>
  </si>
  <si>
    <t>用户管理、角色管理、菜单管理等</t>
    <phoneticPr fontId="6" type="noConversion"/>
  </si>
  <si>
    <t>统一管理平台和领导驾驶舱</t>
    <phoneticPr fontId="6" type="noConversion"/>
  </si>
  <si>
    <t>数据可视化系统</t>
    <phoneticPr fontId="6" type="noConversion"/>
  </si>
  <si>
    <t>1、管理员用户登录(admin/admin)系统，左侧菜单栏--数据可视化--数据可视化系统
2、根据需求进行具体的配置和分析和展现</t>
    <phoneticPr fontId="6" type="noConversion"/>
  </si>
  <si>
    <t>1、管理员用户登录(admin/admin)系统，左侧菜单栏--大数据存储与计算——大数据管理系统，可以实现节点和组件的安装与部署
2、管理员用户登录(admin/admin)系统，左侧菜单栏--数据分析——批量日志分析系统，可以查看相关日志信息</t>
    <phoneticPr fontId="6" type="noConversion"/>
  </si>
  <si>
    <r>
      <t>（2）历史库：对汇聚库中原始数据在</t>
    </r>
    <r>
      <rPr>
        <sz val="10"/>
        <color rgb="FFFF0000"/>
        <rFont val="微软雅黑"/>
        <family val="2"/>
        <charset val="134"/>
      </rPr>
      <t>去重</t>
    </r>
    <r>
      <rPr>
        <sz val="10"/>
        <color theme="1"/>
        <rFont val="微软雅黑"/>
        <family val="2"/>
        <charset val="134"/>
      </rPr>
      <t>、去空等初步处理过的数据进行存储。</t>
    </r>
    <phoneticPr fontId="6" type="noConversion"/>
  </si>
  <si>
    <t>此部分需求为基于数据的设计开发服务，由于没有数据支持，相关工作暂无法开展，属于待开发阶段</t>
    <phoneticPr fontId="6" type="noConversion"/>
  </si>
  <si>
    <t xml:space="preserve">提供城市运行核心的各项关键数据可视化呈现服务
提供地球、城市、建筑物、设备等的数据可视化呈现服务，包括但不限于采用热力图、空间流动线、空间分布图、三维图表、光影粒子效果等表达方式。
按照时间和空间两个维度进行同步呈现，全面掌控数据变化态势，显现规律，支持决策。
 提供空间数据实时监控、历史回放、模拟推演服务。
 提供集地理信息、GPS数据、倾斜摄影数据、BIM建筑模型数据、统计数据、摄像头采集画面等多类型数据融合一体化的显示服务。
 提供模型数据与相关的监测数据进行关联可视化展示及预警状态展示的服务。
 利用可视化场景的缩放、漫游、量算、标绘以及图层控制提供展示服务。
 利用Web UI和三维可视化与Portal门户的集成，提供实时数据驱动下的各种显示效果服务，提供数据下钻联动，实现从宏观报表到微观实体模型逐级展示的可视化服务。
</t>
    <phoneticPr fontId="6" type="noConversion"/>
  </si>
  <si>
    <t>孙小烨</t>
    <phoneticPr fontId="6" type="noConversion"/>
  </si>
  <si>
    <t>九鼎</t>
    <phoneticPr fontId="6" type="noConversion"/>
  </si>
  <si>
    <t>孙小烨
卢学宝</t>
    <phoneticPr fontId="6" type="noConversion"/>
  </si>
  <si>
    <t>卢学宝</t>
    <phoneticPr fontId="6" type="noConversion"/>
  </si>
  <si>
    <t>批量数据处理系统</t>
    <phoneticPr fontId="6" type="noConversion"/>
  </si>
  <si>
    <t>数据编目管理系统</t>
    <phoneticPr fontId="6" type="noConversion"/>
  </si>
  <si>
    <r>
      <t>2）监测与告警
投标人在发现数据质量问题时，向管理人员提供监测与告警服务，包括但不限于系统提示、</t>
    </r>
    <r>
      <rPr>
        <sz val="10"/>
        <color rgb="FFFF0000"/>
        <rFont val="微软雅黑"/>
        <family val="2"/>
        <charset val="134"/>
      </rPr>
      <t>短信和邮件</t>
    </r>
    <r>
      <rPr>
        <sz val="10"/>
        <color theme="1"/>
        <rFont val="微软雅黑"/>
        <family val="2"/>
        <charset val="134"/>
      </rPr>
      <t>。</t>
    </r>
    <phoneticPr fontId="6" type="noConversion"/>
  </si>
  <si>
    <r>
      <t xml:space="preserve">数据质量管理系统
</t>
    </r>
    <r>
      <rPr>
        <sz val="10"/>
        <color rgb="FFFF0000"/>
        <rFont val="微软雅黑"/>
        <family val="2"/>
        <charset val="134"/>
      </rPr>
      <t>统一监控系统（短信和邮件）</t>
    </r>
    <phoneticPr fontId="6" type="noConversion"/>
  </si>
  <si>
    <t>泰豪</t>
    <phoneticPr fontId="6" type="noConversion"/>
  </si>
  <si>
    <t>问题代办
问题浏览</t>
    <phoneticPr fontId="6" type="noConversion"/>
  </si>
  <si>
    <t>批量数据采集系统
实时数据采集系统
深网爬虫系统
众包采集系统</t>
    <phoneticPr fontId="6" type="noConversion"/>
  </si>
  <si>
    <t>批量数据采集系统</t>
    <phoneticPr fontId="6" type="noConversion"/>
  </si>
  <si>
    <t>接入数据标准系统</t>
    <phoneticPr fontId="6" type="noConversion"/>
  </si>
  <si>
    <t>批量数据采集系统
实时数据采集系统
深网爬虫系统
众包采集系统
接入数据标准系统
批量数据处理系统
实时数据处理系统
数据编目管理系统
元数据管理系统
数据质量管理系统
数据标准管理系统</t>
    <phoneticPr fontId="6" type="noConversion"/>
  </si>
  <si>
    <t>需要根据最终部署的系统进行更新</t>
    <phoneticPr fontId="6" type="noConversion"/>
  </si>
  <si>
    <t>待补充</t>
    <phoneticPr fontId="6" type="noConversion"/>
  </si>
  <si>
    <t>需要九鼎补充数据接入的验证步骤</t>
    <phoneticPr fontId="6" type="noConversion"/>
  </si>
  <si>
    <t xml:space="preserve">1.设计etl任务、数据质量评估规则、数据清洗规则
2.执行etl任务，首先把模拟的委办局的数据经清洗后放入汇聚库，再进一步清洗，放入历史库
3.执行etl任务，将历史库中的数据清洗，映射之后放入基础库和主题库
4.执行etl任务，将基础库和主题库中数据清洗后放入数据集市
5.通过数据治理系统，展示数据质量管理，数据标准管理和数据编目管理系统的功能
6.通过整个流程演示，可以综合看到数据生命周期的整个过程
</t>
    <phoneticPr fontId="6" type="noConversion"/>
  </si>
  <si>
    <t>1.配置etl作业流程和作业调度的功能
2.字段映射，转换规则，装载配置等同过具体任务脚本实现</t>
    <phoneticPr fontId="6" type="noConversion"/>
  </si>
  <si>
    <t>质量检查报表</t>
    <phoneticPr fontId="6" type="noConversion"/>
  </si>
  <si>
    <t>海威</t>
    <phoneticPr fontId="6" type="noConversion"/>
  </si>
  <si>
    <t>大数据管理系统、批量日志分析系统</t>
    <phoneticPr fontId="6" type="noConversion"/>
  </si>
  <si>
    <t>大数据管理系统、统一监控系统</t>
    <phoneticPr fontId="6" type="noConversion"/>
  </si>
  <si>
    <t>1、管理员用户登录(admin/admin)系统，左侧菜单栏--大数据存储与计算--&gt;大数据管理系统，可以查看具体系统指标；
2、点击左侧菜单栏--监控运维--统一监控系统，可以查看系统总体运行状况。</t>
    <phoneticPr fontId="6" type="noConversion"/>
  </si>
  <si>
    <t>孙菊风</t>
    <phoneticPr fontId="6" type="noConversion"/>
  </si>
  <si>
    <t>需补充排序验证步骤</t>
    <phoneticPr fontId="6" type="noConversion"/>
  </si>
  <si>
    <t>需补充手机端、PAD端的验证步骤</t>
    <phoneticPr fontId="6" type="noConversion"/>
  </si>
  <si>
    <t>需补充支持大小、字体、字号、主题颜色属性的选择配置的验证步骤</t>
    <phoneticPr fontId="6" type="noConversion"/>
  </si>
  <si>
    <t>需补充PAD端的验证步骤</t>
    <phoneticPr fontId="6" type="noConversion"/>
  </si>
  <si>
    <t>生产环境配置双机备份</t>
    <phoneticPr fontId="6" type="noConversion"/>
  </si>
  <si>
    <t>需补充主动推送验证步骤</t>
    <phoneticPr fontId="6" type="noConversion"/>
  </si>
  <si>
    <t>需补充自动处置验证步骤</t>
    <phoneticPr fontId="6" type="noConversion"/>
  </si>
  <si>
    <t>统一监控系统</t>
    <phoneticPr fontId="6" type="noConversion"/>
  </si>
  <si>
    <t>数据标准管理系统
数据质量管理系统</t>
    <phoneticPr fontId="6" type="noConversion"/>
  </si>
  <si>
    <t>数据标准体系维护
检查规则管理</t>
    <phoneticPr fontId="6" type="noConversion"/>
  </si>
  <si>
    <t>需补充规则导入功能的验证步骤</t>
    <phoneticPr fontId="6" type="noConversion"/>
  </si>
  <si>
    <t>需补充短信和邮件的验证步骤</t>
    <phoneticPr fontId="6" type="noConversion"/>
  </si>
  <si>
    <t>1、管理员用户登录(admin/admin)系统，左侧菜单栏--数据管理--数据质量管理系统    
2、点击左侧菜单：质量检查报表--月统计报告</t>
    <phoneticPr fontId="6" type="noConversion"/>
  </si>
  <si>
    <t>1、管理员用户登录(admin/admin)系统，左侧菜单栏--数据管理--数据质量管理系统    
2、点击左侧菜单：检查规则管理、检查模板管理，进行相关质量检查规则的设置</t>
    <phoneticPr fontId="6" type="noConversion"/>
  </si>
  <si>
    <t xml:space="preserve">1、管理员用户登录(admin/admin)系统，左侧菜单栏--数据管理--数据标准管理系统                           
2、点击数据标准维护，修改维护现有数据标准。                                     
3、管理员用户登录(admin/admin)系统，左侧菜单栏--数据管理--数据质量管理系统                           
4、点击检查规则管理，配置检查规则查看检查规则运行情况。  </t>
    <phoneticPr fontId="6" type="noConversion"/>
  </si>
  <si>
    <t>1、管理员用户登录(admin/admin)系统，左侧菜单栏--数据管理--数据质量管理系统                           
2、点击检查规则管理、检查模板管理、检查规则运行情况</t>
    <phoneticPr fontId="6" type="noConversion"/>
  </si>
  <si>
    <t>1、管理员用户登录(admin/admin)系统，左侧菜单栏--数据管理--数据质量管理系统                           
2、点击检查规则管理、检查规则运行情况   问题浏览、质量检查报告等系统提示</t>
    <phoneticPr fontId="6" type="noConversion"/>
  </si>
  <si>
    <t>需补充基于规则的问题统计的验证步骤</t>
    <phoneticPr fontId="6" type="noConversion"/>
  </si>
  <si>
    <t>需补充去重处理的验证步骤</t>
    <phoneticPr fontId="6" type="noConversion"/>
  </si>
  <si>
    <t>聂巍</t>
    <phoneticPr fontId="6" type="noConversion"/>
  </si>
  <si>
    <t>刘晓杰</t>
    <phoneticPr fontId="6" type="noConversion"/>
  </si>
  <si>
    <r>
      <t>1、分布式文件系统
实现基于Hadoop的分布式文件系统，建设具有高度容错性的数据存储系统，提供高吞吐量的数据访问。支持大小文件共存，充分利用存储空间，</t>
    </r>
    <r>
      <rPr>
        <sz val="10"/>
        <color rgb="FFFF0000"/>
        <rFont val="微软雅黑"/>
        <family val="2"/>
        <charset val="134"/>
      </rPr>
      <t>支持文件去重，</t>
    </r>
    <r>
      <rPr>
        <sz val="10"/>
        <rFont val="微软雅黑"/>
        <family val="2"/>
        <charset val="134"/>
      </rPr>
      <t>自动识别重复文件，</t>
    </r>
    <r>
      <rPr>
        <sz val="10"/>
        <color theme="1"/>
        <rFont val="微软雅黑"/>
        <family val="2"/>
        <charset val="134"/>
      </rPr>
      <t>提升空间利用率，支持实时高性能访问。</t>
    </r>
    <phoneticPr fontId="6" type="noConversion"/>
  </si>
  <si>
    <t>需要根据最终部署的系统进行更新；同时，除了流式处理，针对具体的接入需求，每个方面都要补充。</t>
    <phoneticPr fontId="6" type="noConversion"/>
  </si>
  <si>
    <t>需要根据最终部署的系统进行更新；需补充具体测试用例。</t>
    <phoneticPr fontId="6" type="noConversion"/>
  </si>
  <si>
    <t>可以配置，但是由于没有具体数据库进行连接验证</t>
    <phoneticPr fontId="6" type="noConversion"/>
  </si>
  <si>
    <t>Hbase，MongoDB开发中</t>
    <phoneticPr fontId="6" type="noConversion"/>
  </si>
  <si>
    <t>pdf，world，xml、html，json数据接入：
点击“数据接入”-&gt;"流式任务"，进入任务创建界面，配置任务名称和类型后，进入流程配置，source选择“file"，根据需求配置执行周期，任务完成实现数据接入。
Hdfs、excel数据接入：
1.点击“数据接入”-&gt;"数据源管理"，访问数据源管理页面，点击新建数据源，在“文件数据源”选择excel/在“其他数据源”选择“hdfs”，进入新建数据源界面，配置数据源信息（地址、端口、连接密码等），点击测试连接，确定。
2.点击“采集任务管理”，进入任务创建页面，配置来源、目标、字段映射、周期等信息，任务完成并执行任务。</t>
    <phoneticPr fontId="6" type="noConversion"/>
  </si>
  <si>
    <t>OK。需要根据最终部署的系统进行更新</t>
    <phoneticPr fontId="6" type="noConversion"/>
  </si>
  <si>
    <t>此为共享交换的功能，需补充</t>
    <phoneticPr fontId="6" type="noConversion"/>
  </si>
  <si>
    <t>数据导出功能开发中</t>
  </si>
  <si>
    <t>不支持向hbase 的导入（SFTP/FTP文件向hbase的导入场景不明确）</t>
  </si>
  <si>
    <t>需要实施部门确定项目需求及需求范围，邮件发送产品部门进行开发。</t>
  </si>
  <si>
    <t>此功能对应一期大数据平台数据采集接入</t>
    <phoneticPr fontId="6" type="noConversion"/>
  </si>
  <si>
    <t>此为数据接入的功能，需补充</t>
    <phoneticPr fontId="6" type="noConversion"/>
  </si>
  <si>
    <t>需补充HBAse的导入功能。需要根据最终部署的系统进行更新</t>
    <phoneticPr fontId="6" type="noConversion"/>
  </si>
  <si>
    <t>需要根据最终部署的系统进行更新；需补充导出功能验证步骤</t>
    <phoneticPr fontId="6" type="noConversion"/>
  </si>
  <si>
    <t>金信</t>
    <phoneticPr fontId="6" type="noConversion"/>
  </si>
  <si>
    <t>批量数据处理系统</t>
    <phoneticPr fontId="6" type="noConversion"/>
  </si>
  <si>
    <t>数据编目管理系统</t>
    <phoneticPr fontId="6" type="noConversion"/>
  </si>
  <si>
    <t>需要根据最终部署的系统进行更新。统计相关功能需补充验证步骤。</t>
    <phoneticPr fontId="6" type="noConversion"/>
  </si>
  <si>
    <t>1、管理员用户登录(admin/admin)系统，左侧菜单栏--数据管理--数据质量管理系统                           
2、点击：我的代办--问题代办、浏览--问题浏览</t>
    <phoneticPr fontId="6" type="noConversion"/>
  </si>
  <si>
    <t>1、管理员用户登录(admin/admin)系统，左侧菜单栏--数据管理--元数据管理系统                           
2、点击元数据统计，浏览元数据统计信息
3、点击元数据浏览--源系统元数据查询--北京统计局，可以查看数据表定义</t>
    <phoneticPr fontId="6" type="noConversion"/>
  </si>
  <si>
    <t>1、管理员用户登录(admin/admin)系统，左侧菜单栏--数据管理--元数据管理系统                           
2、点击数据浏览--源系统元数据查询、ETL元数据查询、仓库库表元数据查询实现不同阶段元数据的浏览管理</t>
    <phoneticPr fontId="6" type="noConversion"/>
  </si>
  <si>
    <t>2、实现元数据统一管理
把分散在不同系统、不同工具、不同人员中的元数据信息进行统一管理，实现数据从业务层至技术层的全面贯通。完成从源数据取数、ETL（抽取、转换和加载）、OLAP（在线分析处理）、应用和呈现整个过程的元数据管理。</t>
    <phoneticPr fontId="6" type="noConversion"/>
  </si>
  <si>
    <r>
      <t>3、实现数据透明管理
通过对数据源定义、目标定义、转换规则等相关的关键信息的管理，达到数据透明的管理目标，具体包括的数据结构透明、数据含义透明、</t>
    </r>
    <r>
      <rPr>
        <sz val="10"/>
        <color rgb="FFFF0000"/>
        <rFont val="微软雅黑"/>
        <family val="2"/>
        <charset val="134"/>
      </rPr>
      <t>数据转换规则</t>
    </r>
    <r>
      <rPr>
        <sz val="10"/>
        <color theme="1"/>
        <rFont val="微软雅黑"/>
        <family val="2"/>
        <charset val="134"/>
      </rPr>
      <t>透明等。</t>
    </r>
    <phoneticPr fontId="6" type="noConversion"/>
  </si>
  <si>
    <t>转换规则信息需要补充</t>
    <phoneticPr fontId="6" type="noConversion"/>
  </si>
  <si>
    <t>需补充转换规则信息</t>
    <phoneticPr fontId="6" type="noConversion"/>
  </si>
  <si>
    <t>元数据统计</t>
    <phoneticPr fontId="6" type="noConversion"/>
  </si>
  <si>
    <t>数据浏览</t>
    <phoneticPr fontId="6" type="noConversion"/>
  </si>
  <si>
    <t>检查规则管理</t>
    <phoneticPr fontId="6" type="noConversion"/>
  </si>
  <si>
    <t>1、管理员用户登录(admin/admin)系统，左侧菜单栏--数据管理--数据质量管理系统  
2、点击检查规则管理，设置并执行相应的检查规则，形成质量检查报表
3、通过问题代办 ,查看数据规则运行相关问题</t>
    <phoneticPr fontId="6" type="noConversion"/>
  </si>
  <si>
    <t xml:space="preserve">1、管理员用户登录(admin/admin)系统，左侧菜单栏--数据管理--数据标准管理系统  
2、点击公共标准维护、指标标准维护可对数据标准进行维护
3、点击数据标准浏览，进行各数据标准信息的浏览
4、管理员用户登录(admin/admin)系统，左侧菜单栏--数据管理--数据质量管理系统
5、点击检查规则管理，进行数据质量的检查和查询  
</t>
    <phoneticPr fontId="6" type="noConversion"/>
  </si>
  <si>
    <t>数据标准管理系统
数据质量管理系统</t>
    <phoneticPr fontId="6" type="noConversion"/>
  </si>
  <si>
    <t>公共标准维护、指标标准维护
检查规则管理</t>
    <phoneticPr fontId="6" type="noConversion"/>
  </si>
  <si>
    <r>
      <t>通过建设数据标准管理系统，旨在解决原来普遍存在的数据标准和数据分开两张皮的问题，做到数据标准和数据的</t>
    </r>
    <r>
      <rPr>
        <sz val="10"/>
        <color rgb="FFFF0000"/>
        <rFont val="微软雅黑"/>
        <family val="2"/>
        <charset val="134"/>
      </rPr>
      <t>实时</t>
    </r>
    <r>
      <rPr>
        <sz val="10"/>
        <color theme="1"/>
        <rFont val="微软雅黑"/>
        <family val="2"/>
        <charset val="134"/>
      </rPr>
      <t>对比、分析和稽查，随时发现数据质量问题，随时给出问题原因分析，及时纠正各种数据质量问题，达到数据标准和数据的高度统一。</t>
    </r>
    <phoneticPr fontId="6" type="noConversion"/>
  </si>
  <si>
    <r>
      <t>数据质量管理子系统主要包括数据质量评估，数据质量清洗和数据质量监测三部分。
1、数据质量评估
能够对人口、法人、宏观经济、公共信用等结构化数据，以及</t>
    </r>
    <r>
      <rPr>
        <sz val="10"/>
        <color rgb="FFFF0000"/>
        <rFont val="微软雅黑"/>
        <family val="2"/>
        <charset val="134"/>
      </rPr>
      <t>电子证照、音频、视频、图片、日志等非结构化数据</t>
    </r>
    <r>
      <rPr>
        <sz val="10"/>
        <color theme="1"/>
        <rFont val="微软雅黑"/>
        <family val="2"/>
        <charset val="134"/>
      </rPr>
      <t>，开展数据质量评估工作。</t>
    </r>
    <phoneticPr fontId="6" type="noConversion"/>
  </si>
  <si>
    <t>非结构化数据质量检查首先需要转换成结构化数据再进行质量检查</t>
    <phoneticPr fontId="6" type="noConversion"/>
  </si>
  <si>
    <t>检查规则管理、问题浏览、月统计报告</t>
    <phoneticPr fontId="6" type="noConversion"/>
  </si>
  <si>
    <t xml:space="preserve">1、管理员用户登录(admin/admin)系统，左侧菜单栏--数据管理--数据质量管理系统  
2、点击检查规则管理、问题浏览、月统计报告，查看数据质量评估情况。              </t>
    <phoneticPr fontId="6" type="noConversion"/>
  </si>
  <si>
    <t>卢学宝</t>
    <phoneticPr fontId="6" type="noConversion"/>
  </si>
  <si>
    <t>批量数据处理系统</t>
    <phoneticPr fontId="6" type="noConversion"/>
  </si>
  <si>
    <t>待补充</t>
    <phoneticPr fontId="6" type="noConversion"/>
  </si>
  <si>
    <t>检查规则管理、问题浏览、检查规则运行情况</t>
    <phoneticPr fontId="6" type="noConversion"/>
  </si>
  <si>
    <t xml:space="preserve">1、管理员用户登录(admin/admin)系统，左侧菜单栏--数据管理--数据质量管理系统  
2、点击检查规则管理、问题浏览、检查规则运行情况，查看数据监测情况。              </t>
    <phoneticPr fontId="6" type="noConversion"/>
  </si>
  <si>
    <t>为实现敏感隐私数据的保护，平台应按照数据价值、法律要求及对组织的敏感程度和关键程度进行分级，根据制定的数据敏感性规则，分别新建维度表，用于存储经标记过的人口、法人等数据库记录的敏感性等级。并开发相关的限制关系，在数据访问层，根据相应的敏感性等级约束访问操作。</t>
    <phoneticPr fontId="6" type="noConversion"/>
  </si>
  <si>
    <t>批量数据处理系统、大数据信息资源中心</t>
    <phoneticPr fontId="6" type="noConversion"/>
  </si>
  <si>
    <t>需要通过设计和脚本开发实现</t>
    <phoneticPr fontId="6" type="noConversion"/>
  </si>
  <si>
    <t>选型中</t>
    <phoneticPr fontId="6" type="noConversion"/>
  </si>
  <si>
    <t>1.根据数据的处理阶段和应用方向，对数据进行建模，如基础库，主题库，数据集市等
2.在数据的处理过程中，数据分层处理，主要体现在etl上，通过对作业进行上下游依赖配置，可以清晰的展示出来
3.查看etl任务验证</t>
    <phoneticPr fontId="6" type="noConversion"/>
  </si>
  <si>
    <t>聂巍</t>
    <phoneticPr fontId="6" type="noConversion"/>
  </si>
  <si>
    <t>1&gt;测试多维分析：1.登录高维模型分析系统。2.点击项目learn_scs，选择模型查看已创建模型。3.选择多维数据集scs_sales_cube，查看cube。
2&gt;测试查询：点击查询-&gt;已保存查询，选择某一个查询，点击重新提交。对多维数据集执行SQL查询。点击“可视化”按钮，实现对数据的可视化显示。
3&gt;测试上下钻取：参考测试项4.1.4.4.2.2</t>
    <phoneticPr fontId="6" type="noConversion"/>
  </si>
  <si>
    <t>3、支持通过XML、JSON和HTTP查询和获取结果；</t>
    <phoneticPr fontId="6" type="noConversion"/>
  </si>
  <si>
    <t>Spark</t>
    <phoneticPr fontId="6" type="noConversion"/>
  </si>
  <si>
    <t>Spark的实时计算功能</t>
    <phoneticPr fontId="6" type="noConversion"/>
  </si>
  <si>
    <t>Spark、Storm</t>
    <phoneticPr fontId="6" type="noConversion"/>
  </si>
  <si>
    <t>流式处理技术</t>
    <phoneticPr fontId="6" type="noConversion"/>
  </si>
  <si>
    <r>
      <t>2、 流处理组件需要能够支持storm和spark streaming两种技术，提供的Storm应用开发语言，支持类SQL语法，支持多种输入、输出数据源及相关的序列化、反序列化方式，支持滑动窗口，批次窗口等多种窗口模型，</t>
    </r>
    <r>
      <rPr>
        <sz val="10"/>
        <color rgb="FFFF0000"/>
        <rFont val="微软雅黑"/>
        <family val="2"/>
        <charset val="134"/>
      </rPr>
      <t>支持时间窗口、事件长度窗口，分组窗口，外部时间窗口等多种维度窗口</t>
    </r>
    <r>
      <rPr>
        <sz val="10"/>
        <color theme="1"/>
        <rFont val="微软雅黑"/>
        <family val="2"/>
        <charset val="134"/>
      </rPr>
      <t>。</t>
    </r>
    <phoneticPr fontId="6" type="noConversion"/>
  </si>
  <si>
    <t>事件长度窗口，分组窗口，外部时间窗口 概念比较模糊，不能判断spark和storm是否支持</t>
    <phoneticPr fontId="6" type="noConversion"/>
  </si>
  <si>
    <t>10、具有基于布尔规则、正则表达式等灵活自定义的语义规则的配置能力。</t>
    <phoneticPr fontId="6" type="noConversion"/>
  </si>
  <si>
    <t>7、可实现自动文本分词、并对不同的词设置不同的权重，具有内容摘要提取功能；</t>
    <phoneticPr fontId="6" type="noConversion"/>
  </si>
  <si>
    <r>
      <t>2、资源分配管理
（1）多用户以单一数据库的不同管理单位存在情况下，支持和实现计算资源的</t>
    </r>
    <r>
      <rPr>
        <sz val="10"/>
        <color rgb="FFFF0000"/>
        <rFont val="微软雅黑"/>
        <family val="2"/>
        <charset val="134"/>
      </rPr>
      <t>动态分配和调整</t>
    </r>
    <r>
      <rPr>
        <sz val="10"/>
        <color theme="1"/>
        <rFont val="微软雅黑"/>
        <family val="2"/>
        <charset val="134"/>
      </rPr>
      <t>，避免过度消耗；</t>
    </r>
    <phoneticPr fontId="6" type="noConversion"/>
  </si>
  <si>
    <t>数据可视化系统</t>
    <phoneticPr fontId="6" type="noConversion"/>
  </si>
  <si>
    <t>登录数据可视化系统，进入系统管理点击外观设置，实现样式、BI风格、首页自适应</t>
    <phoneticPr fontId="6" type="noConversion"/>
  </si>
  <si>
    <t>需补充手机、大屏、PAD端的验证步骤</t>
    <phoneticPr fontId="6" type="noConversion"/>
  </si>
  <si>
    <t xml:space="preserve">1.登录数据可视化系统
2.点击管理系统，可以增加用户菜单。
3.点击数据配置，可以连接数据源或者数据包。
4.进入仪表板选择已经配置数据的应用，点击选择呈现方式。系统提供实时数据驱动下的各种显示效果。分析功能提供数据变化态势，显示规律，支持决策。                                                                                                  </t>
    <phoneticPr fontId="6" type="noConversion"/>
  </si>
  <si>
    <t>没有量化指标</t>
    <phoneticPr fontId="6" type="noConversion"/>
  </si>
  <si>
    <t>没有量化指标，功能可以实现</t>
    <phoneticPr fontId="6" type="noConversion"/>
  </si>
  <si>
    <t>统一监控系统</t>
    <phoneticPr fontId="6" type="noConversion"/>
  </si>
  <si>
    <t>验证步骤不具有操作性，需细化</t>
    <phoneticPr fontId="6" type="noConversion"/>
  </si>
  <si>
    <t>统一管理平台</t>
    <phoneticPr fontId="6" type="noConversion"/>
  </si>
  <si>
    <t>2、运维管理
Ø 软件批量安装部署工具：针对分布式集群节点数量多的特点，要求提供批量规划、安装部署工具，能够提供模版式的一键安装功能。该工具应能批量并行地安装部署集群服务器节点的相关软件，加快安装部署的速度。</t>
    <phoneticPr fontId="6" type="noConversion"/>
  </si>
  <si>
    <t xml:space="preserve">1&gt;测试对于资源根据队列进行分配：登录大数据管理系统。选择多租户管理-&gt;查看队列资源分配。
2&gt;测试使用MapReduce计算pi提交任务到队列default，实现对任务所需的CPU资源与内存资源进行控制：在Linux命令行切换到hdfs用户，执行如下命令：hadoop jar /usr/hdp/current/hadoop-mapreduce-client/hadoop-mapreduce-examples.jar pi -Dmapred.job.queue.name=default 5 10                      2.打印的输出结果会有计算后pi的值如下：Estimated value of Pi is 3.28000000000000000000                                
</t>
  </si>
  <si>
    <t>测试运维行为日志：1.登录大数据管理系统。2.点击操作，查看所有行为操作记录。</t>
  </si>
  <si>
    <t>测试运维行为日志：1.登录大数据管理系统。2.点击操作-&gt;单条操作记录，查看操作详细日志记录。</t>
  </si>
  <si>
    <t>测试性能指标：1.登录大数据管理系统。2.点击仪表盘，查看集群相关性能指标。如CPU使用、网络使用等。3.点击组件，查看单个组件的性能指标。如HDFS磁盘使用登录。                                                                      测试监控报警：1.登录大数据管理系统。2.点击报警，查看集群报警。可以创建报警通知，配置邮箱信息，实现系统报警邮件通知。</t>
  </si>
  <si>
    <t xml:space="preserve">1&gt;测试交互式分析-HiveSQL：1.登录大数据使用系统。2.选择数据文件浏览-&gt;代码库，执行查询个体/私有经济额统计，查看查询结果。                     2&gt;测试交互式分析-SparkSQL：1.登录大数据使用系统。2.选择数据开发工作台-&gt;SparkSql，执行SQL语句：select * from default.student limit 10，查看查询结果。                                                 验证：登录http://10.10.10.33:8088/cluster/apps页面，可以看到不同的ApplicationType(分别为HIVE/SPARK)。当前RUNNING有一个spark thrift server 的job。点击右侧的applicationMaster ，进入spark页面，可以看到执行的spark job。                                                                                        </t>
  </si>
  <si>
    <t>2、规则管理
可实现接入大数据管理平台的所有数据处理规则的列表展示。</t>
    <phoneticPr fontId="6" type="noConversion"/>
  </si>
  <si>
    <t>1、平台数据资源管理
可实现接入大数据管理平台的所有数据的列表展示，查询等功能。</t>
    <phoneticPr fontId="6" type="noConversion"/>
  </si>
  <si>
    <t>元数据管理系统</t>
    <phoneticPr fontId="6" type="noConversion"/>
  </si>
  <si>
    <t>调整负责人，重新分配。功能已实现。</t>
    <phoneticPr fontId="6" type="noConversion"/>
  </si>
  <si>
    <t>调整负责人，重新分配。需增加功能，针对ETL开发结果进行展现</t>
    <phoneticPr fontId="6" type="noConversion"/>
  </si>
  <si>
    <t>海威</t>
    <phoneticPr fontId="6" type="noConversion"/>
  </si>
  <si>
    <t>用户登录</t>
    <phoneticPr fontId="6" type="noConversion"/>
  </si>
  <si>
    <t>l 数据可用性需求：业务功能模块稳定运行效率，必须能够有效规避任何单点故障，包括但不限于应用程序错误、数据库系统故障、网络端口故障、网线接触故障、磁盘系统介质故障、系统瘫痪等，可实现 7*24 小时稳定运行，故障恢复时间小于 2 小时，系统稳定性大于 99.9%，系统可用性大于99.9%。</t>
    <phoneticPr fontId="6" type="noConversion"/>
  </si>
  <si>
    <t>城市信息化建设需要统一赋权管理，对所有系统权限的使用进行赋权，同时考虑数据安全。数据平台统一赋权系统，实现对所有系统如智慧北京运行监测中心、领导驾驶舱、园区综合管理平台等的统一授权管理。本次副中心项目建设，需要通过大数据平台对所有系统的管理用户进行授权，该平台管理用户随后可以对其下属用户进行相应权限分配管理，并将其用户权限管理数据反馈大数据平台进行备案备份。
1、对象管理
副中心目前建设的智慧政务办公协同平台、物联网管理平台、园区管理平台等均通过本平台进行系统注册、认证。通过大数据管理平台统一进行系统管理权限设置。</t>
    <phoneticPr fontId="6" type="noConversion"/>
  </si>
  <si>
    <t>1、管理员用户和普通用户分别登录系统，界面不同。
2、点击主题按钮，可以进行个性化主题设置。
3、点击领导驾驶舱，通过添加、删除功能，可以设置自己关注的应用。</t>
    <phoneticPr fontId="6" type="noConversion"/>
  </si>
  <si>
    <t>统一管理平台</t>
    <phoneticPr fontId="6" type="noConversion"/>
  </si>
  <si>
    <t>系统管理</t>
    <phoneticPr fontId="6" type="noConversion"/>
  </si>
  <si>
    <t>功能可以支持，需提供应用的URL地址</t>
    <phoneticPr fontId="6" type="noConversion"/>
  </si>
  <si>
    <t>与公服的接口待定</t>
    <phoneticPr fontId="6" type="noConversion"/>
  </si>
  <si>
    <t>与应用的接口待定</t>
    <phoneticPr fontId="6" type="noConversion"/>
  </si>
  <si>
    <r>
      <t>1、权限管理模型：权限管理体现在对业务、系统、应用、数据等不同层面的权限控制，集成RBAC的多租户资源访问，可以为用户/用户组定义多种不同的角色类型。在核心通用组件中，其涉及的内容主要包括：用户管理、角色管理、用户权限分配与查询、角色权限分配与查询、</t>
    </r>
    <r>
      <rPr>
        <sz val="10"/>
        <color rgb="FFFF0000"/>
        <rFont val="微软雅黑"/>
        <family val="2"/>
        <charset val="134"/>
      </rPr>
      <t>权限申请与审批</t>
    </r>
    <r>
      <rPr>
        <sz val="10"/>
        <color theme="1"/>
        <rFont val="微软雅黑"/>
        <family val="2"/>
        <charset val="134"/>
      </rPr>
      <t xml:space="preserve">、权限设置、权限审计、权限维护方面的内容。同时支持对用户进行批量授权管理。
</t>
    </r>
    <phoneticPr fontId="6" type="noConversion"/>
  </si>
  <si>
    <t xml:space="preserve">数据权限操作：1.登录大数据安全管理系统。2.选择tellhow_hive-&gt;访问-&gt;LEVEL3，赋予用户user1访问表his.private_csum的所有字段的读权限。                                       测试：登录大数据使用系统。2.选择数据文件浏览-&gt;代码库，执行查询个体/私有经济额统计，查询结果已经限制权限。                                                                                                        </t>
  </si>
  <si>
    <t xml:space="preserve">数据脱敏操作：1.登录大数据安全管理系统。2.选择tellhow_hive-&gt;数据脱敏-&gt;encryptEnterprie，设置需要的脱敏的表字段t_interprice_foung_info.qyzch，用户user1访问时设置脱敏类型为：jiami({col})。                                                                         测试：登录大数据使用系统。2.选择数据文件浏览-&gt;代码库，执行查询加密数据/解密数据，查询结果已经加密/解密。                                                                                                        </t>
  </si>
  <si>
    <t>审计日志操作：1.登录大数据安全管理系统。2.选择审计，查看审计日志信息。</t>
  </si>
  <si>
    <t>登录大数据安全管理系统，点击加密-&gt;密钥管理。   1&gt;测试查看密钥：选择tellhow_kms查看密钥。    2&gt;测试添加密钥：选择tellhow_kms，点击添加密钥。   3&gt;测试更新密钥：选择tellhow_kms，选择某一条密钥，点击编辑，进行更新。   4&gt;测试密钥备份/恢复：密钥保存在mysql数据库中，可以对数据库进行备份和恢复。</t>
  </si>
  <si>
    <t>登录大数据安全管理系统，点击审计-&gt;管理员，对密钥进行审计。</t>
  </si>
  <si>
    <t>调整负责人，重新分配。</t>
    <phoneticPr fontId="6" type="noConversion"/>
  </si>
  <si>
    <t>无</t>
    <phoneticPr fontId="6" type="noConversion"/>
  </si>
  <si>
    <t>肖燏</t>
    <phoneticPr fontId="6" type="noConversion"/>
  </si>
  <si>
    <t>第一轮验证结果</t>
    <phoneticPr fontId="6" type="noConversion"/>
  </si>
  <si>
    <t>验证步骤复核结果</t>
    <phoneticPr fontId="6" type="noConversion"/>
  </si>
  <si>
    <t>第一轮验证复核结果</t>
    <phoneticPr fontId="6" type="noConversion"/>
  </si>
  <si>
    <t>有待讨论，数据大数据平台存储功能</t>
  </si>
  <si>
    <t>（1）用户页面设计
Ø 移动端：
移动端以城市运行监测及重点工作跟踪两大模块为主要显示界面，在所需要了解模块内容时点击可自动放大显示更多内容；其余版面中信息推送模块，展示自定义后的信息标题，其余部分显示办公事项提醒及昨日市情等其他功能，可仅显示模块名称，其他内容隐藏展示，只有在用户进行点击时才显示当天的全部事项，且提醒模块可设置自动弹出或自定义弹出等功能。</t>
    <phoneticPr fontId="6" type="noConversion"/>
  </si>
  <si>
    <t>项目应完成不少于20个用户页面及指标配置主题的设计和实现，其中页面设计和指标配置的详细需求如下：</t>
    <phoneticPr fontId="6" type="noConversion"/>
  </si>
  <si>
    <t>Ø PC端：
全屏展示城市的运行监测情况，将业务的运行及监测情况及简单的指数分析、占比等模块进行类大屏的功能展示；将重点工作跟踪模块按工作重要程度排序展示在主界面上，并可进行拉伸收缩，当通过鼠标进行滑动到此界面时可将折叠的信息全部显示；将信息推送、办公事项提醒、昨日市情等信息提醒及推送模块以标签的形式列在重点工作模块的旁边，同样，当有需要时通过鼠标即可全部展示，且提醒模块可设置自动弹出或自定义弹出等功能。</t>
    <phoneticPr fontId="6" type="noConversion"/>
  </si>
  <si>
    <t>（2）指标配置
根据各领导主管区域及权限不同，其指标项的配置应进行差异化配置，且指标项的配置应符合实际应用需求，按照业务的关联程度进行相关信息的排序及展示；配置不少于20套的不同角色使用界面及主题，按照用户领域的不同，可进行主题、背景、颜色、模块功能展示等内容的差异化设计。</t>
    <phoneticPr fontId="6" type="noConversion"/>
  </si>
  <si>
    <t>1、管理员用户登录(admin/admin)系统，左侧菜单栏--系统管理--业务监测应用管理，点击新增应用，页面输入以下信息，应用系统名称：城市运行，部门：市经济信息化委，注册日期：2018/07/06，发布日期：2018/07/06，应用系统状态：是，点击保存。选中该应用，点击新增页面按钮，点击布局选择页签，选择页面布局1，点击每个栏目，为每个栏目配置相关指标，配置完成后，点击基本信息页签，输入页面名称城市规划建设管理，点击保存。继续点击新增页面按钮，为该应用添加子页面：经济运行与产业发展。系统管理--菜单管理，点击新增菜单，页面内输入，菜单中文名：城市运行，英文名：
Urban operation，菜单激活标志：否，菜单功能URL：--，点击保存。点击系统管理--角色管理，选择角色局领导，点击相应操作栏中的功能权限，选择页签应用初始化，勾选应用城市运行，点击保存。点击相应操作栏中的指标权限，勾选与使用者相关的指标，点击保存。点击导航栏中的退出按钮，用角色为局领导的用户user1，登录系统，点击添加按钮，添加应用城市运行，桌面出现应用城市运行，双击应用，跳转页面，展示城市规划建设管理相关运行状态，点击左上角目录图表，选择经济运行与产业发展页面，则页面展示相关运行状态</t>
    <phoneticPr fontId="6" type="noConversion"/>
  </si>
  <si>
    <t>不能设置背景、颜色</t>
    <phoneticPr fontId="6" type="noConversion"/>
  </si>
  <si>
    <t>投标人须满足以下系统性能要求：
（1）在线与并发
系统至少支持 100 用户同时在线，50 并发用户数；
具备扩展至300用户同时在线，100并发用户的能力。</t>
    <phoneticPr fontId="6" type="noConversion"/>
  </si>
  <si>
    <t xml:space="preserve">领导驾驶舱应保证在不同的终端（如pad、手机、电脑），主要是移动端的功能正常使用需求，并要保证信息或数据的同步。
其中电脑使用windows操作系统，PAD和手机使用安卓操作系统，相应版本以具体建设时期的主流版本为准。
对于移动终端达到的要求分别为手机型号支持20个，PAD型号支持20个；PC端统一采用B/S架构设计，应支持IE11、火狐、谷歌等主流浏览器。
</t>
    <phoneticPr fontId="6" type="noConversion"/>
  </si>
  <si>
    <t>PAD端暂未开始</t>
    <phoneticPr fontId="6" type="noConversion"/>
  </si>
  <si>
    <t>领导驾驶舱综合展现系统是要与政务部门的业务系统和城市大数据管理平台进行对接，在各个系统的集成方面要以系统的高度为满足需求提供应用的系统模式为主导，并以实现该系统模式的具体技术解决方案和运作方案为实施方案，以达到各系统间良好集成的目的。</t>
    <phoneticPr fontId="6" type="noConversion"/>
  </si>
  <si>
    <t>最终集成方案未确定</t>
    <phoneticPr fontId="6" type="noConversion"/>
  </si>
  <si>
    <t>符合GB/T22239-2008《信息系统安全等级保护基本要求》三级等保能力要求，安全管理水平达到ISO27001要求。安全应该考虑系统性，投标人安全方案设计包括但不限于：
（1）物理设施安全：通过门禁系统、视频监控、环境监控等实现数据中心环境、物理访问控制、设施层面的安全。</t>
    <phoneticPr fontId="6" type="noConversion"/>
  </si>
  <si>
    <t>1、大数据平台应具备以下八大基础能力： 
全方位的数据接入能力：提供园区物联网管理平台等园区应用系统以及委办局业务系统、互联网社会数据等多渠道的数据接入能力；</t>
    <phoneticPr fontId="6" type="noConversion"/>
  </si>
  <si>
    <t>全生态的数据存储能力：兼容关系数据库、分布式数据库、内存数据库、NoSQL数据库等多种数据库，支持关系型、文本、图片、音视频等多种类型数据的存储。</t>
    <phoneticPr fontId="6" type="noConversion"/>
  </si>
  <si>
    <t>全流程的数据管理能力：实现数据资源从采集、存储交换、清洗融合到应用门户展示的全流程贯通。</t>
    <phoneticPr fontId="6" type="noConversion"/>
  </si>
  <si>
    <t>孙小烨/卢学宝/肖燏</t>
    <phoneticPr fontId="6" type="noConversion"/>
  </si>
  <si>
    <t>多层次的数据分析能力：涵盖基础分析、融合分析和智慧分析三大部分，基础分析包括数据清洗、存储加工处理等，融合分析包括数据仓库挖掘分析服务、数据流的实时决策服务和聚类分析等，智慧分析包括机器学习算法、分析日志、人工智能图像、语音识别、语义分析等。</t>
    <phoneticPr fontId="6" type="noConversion"/>
  </si>
  <si>
    <t>”全媒体的综合展示能力“目前只实现pc端可视化展示，无移动端、大屏可视化展示</t>
    <phoneticPr fontId="6" type="noConversion"/>
  </si>
  <si>
    <t>3、大数据管理软件拥有国内自主知识产权，提供相关发明专利证明,大数据平台软件开发企业必须具有自主研发能力（须提供中华人民共和国国家版权局颁发的软件著作权登记证书），以保障后续产品的连续性，以及后续根据业务需要进行定制开发的能力；</t>
    <phoneticPr fontId="6" type="noConversion"/>
  </si>
  <si>
    <t>6、服务性系统的可用和易用是推广的基础。因此，准确而详细地理解各用户群特征、任务和使用环境，在“有效性”（完成特定任务和达到特定目标时所具有的正确性和完整程度）、“效率”（完成任务的正确性和完整程度与所使用资源，如时间，之间的比率）以及“满意度”（在使用产品过程中具有的主观满意和接受程度）等方面满足各类用户对系统的要求。</t>
    <phoneticPr fontId="6" type="noConversion"/>
  </si>
  <si>
    <t>3、系统应具备良好的可扩展性，可根据需求的变化实现系统的扩展部署。本系统应提供Web Services服务的发布接口，并可根据需求，对系统中使用的软件和工具提供升级扩展服务，如系统中使用的Hadoop生态圈中的开源工具等。</t>
    <phoneticPr fontId="6" type="noConversion"/>
  </si>
  <si>
    <t xml:space="preserve">1、所提供的Hadoop平台软件性能指标要求如下：
组件 指标项 性能
MapReduce WordCount平均处理性能（GB/min/Node) 8
 </t>
    <phoneticPr fontId="6" type="noConversion"/>
  </si>
  <si>
    <t xml:space="preserve">符合GB/T22239-2008《信息系统安全等级保护基本要求》三级等保能力要求，安全管理水平达到ISO27001要求。安全应该考虑系统性，投标人安全方案设计包括但不限于：
1、大数据平台满足等保标准的相关标准要求，并提供大数据平台通过国家等级保护测评的证明材料；
</t>
    <phoneticPr fontId="6" type="noConversion"/>
  </si>
  <si>
    <t xml:space="preserve">配件 要求 数量 备注
CPU 14核，2.4G，缓存35MB 2 
内存 32GB DDR4 8 
GPU NVIDIA TESLA P40 24GB 8 </t>
    <phoneticPr fontId="6" type="noConversion"/>
  </si>
  <si>
    <t>1.统一登录平台-&gt;系统管理-&gt;用户管理，实现平台用户的增删改查处理
2..统一登录平台-&gt;系统管理-&gt;角色管理，实现平台用户的权限管理</t>
    <phoneticPr fontId="6" type="noConversion"/>
  </si>
  <si>
    <t>4、大数据平台的Spark SQL兼容部分Hive语法(以Hive-Test-benchmark测试集上的64个SQL语句为准)和标准SQL语法(以tpc-ds测试集上的99个SQL语句为准)；</t>
    <phoneticPr fontId="6" type="noConversion"/>
  </si>
  <si>
    <t>（1）市级政务云
按照《北京市市级政务云管理办法（试行）》的要求，本项目相关系统和软件需部署在市级政务云上。包括：平台可运行程序、中间件、数据库软件、报表软件、操作系统等。</t>
    <phoneticPr fontId="6" type="noConversion"/>
  </si>
  <si>
    <t>需求要求针对具体业务指标的调研、分析、处理和展现，目前依赖业务需求调研。状态：待开发。</t>
    <phoneticPr fontId="6" type="noConversion"/>
  </si>
  <si>
    <t>领导驾驶舱</t>
    <phoneticPr fontId="6" type="noConversion"/>
  </si>
  <si>
    <t>统一管理平台</t>
    <phoneticPr fontId="6" type="noConversion"/>
  </si>
  <si>
    <r>
      <t>全方位的安全保障能力：依据国内相关标准进行平台安全能力建设，实现分角色授权，细粒度访问控制，对数据进行分级管理，敏感数据进行加密，</t>
    </r>
    <r>
      <rPr>
        <sz val="10"/>
        <color rgb="FFFF0000"/>
        <rFont val="微软雅黑"/>
        <family val="2"/>
        <charset val="134"/>
      </rPr>
      <t>实现数据水印等防篡改措施</t>
    </r>
    <r>
      <rPr>
        <sz val="10"/>
        <color theme="1"/>
        <rFont val="微软雅黑"/>
        <family val="2"/>
        <charset val="134"/>
      </rPr>
      <t>。</t>
    </r>
    <phoneticPr fontId="6" type="noConversion"/>
  </si>
  <si>
    <r>
      <t>高可靠的开放兼容能力：平台高可用，支持容灾备份和业务系统的高容错性。基于政务外网环境进行部署，实现租户隔离和资源隔离，以及</t>
    </r>
    <r>
      <rPr>
        <sz val="10"/>
        <color rgb="FFFF0000"/>
        <rFont val="微软雅黑"/>
        <family val="2"/>
        <charset val="134"/>
      </rPr>
      <t>软件包的数字签名保护</t>
    </r>
    <r>
      <rPr>
        <sz val="10"/>
        <color theme="1"/>
        <rFont val="微软雅黑"/>
        <family val="2"/>
        <charset val="134"/>
      </rPr>
      <t>，确保平台安全可靠。平台具有开放兼容性，支持标准sql和大数据生态圈的通用组件。</t>
    </r>
    <phoneticPr fontId="6" type="noConversion"/>
  </si>
  <si>
    <t>开发状态</t>
    <phoneticPr fontId="6" type="noConversion"/>
  </si>
  <si>
    <t>待开发</t>
    <phoneticPr fontId="6" type="noConversion"/>
  </si>
  <si>
    <t>待测试</t>
  </si>
  <si>
    <t>待测试</t>
    <phoneticPr fontId="6" type="noConversion"/>
  </si>
  <si>
    <t>已完成</t>
  </si>
  <si>
    <t>已完成</t>
    <phoneticPr fontId="6" type="noConversion"/>
  </si>
  <si>
    <t>非开发项目</t>
  </si>
  <si>
    <t>已完成</t>
    <phoneticPr fontId="6" type="noConversion"/>
  </si>
  <si>
    <t>部分完成</t>
  </si>
  <si>
    <t>部分完成</t>
    <phoneticPr fontId="6" type="noConversion"/>
  </si>
  <si>
    <t>非开发项目</t>
    <phoneticPr fontId="6" type="noConversion"/>
  </si>
  <si>
    <t>无需测试</t>
  </si>
  <si>
    <t>备注2</t>
    <phoneticPr fontId="6" type="noConversion"/>
  </si>
  <si>
    <t>备注3</t>
    <phoneticPr fontId="6" type="noConversion"/>
  </si>
  <si>
    <t>备注1</t>
    <phoneticPr fontId="6" type="noConversion"/>
  </si>
  <si>
    <t>需要根据最新部署的系统名称进行更新</t>
    <phoneticPr fontId="6" type="noConversion"/>
  </si>
  <si>
    <t>无需验证</t>
  </si>
  <si>
    <t>待补充</t>
  </si>
  <si>
    <t>待完善</t>
  </si>
  <si>
    <t>待完善</t>
    <phoneticPr fontId="6" type="noConversion"/>
  </si>
  <si>
    <t>待完善</t>
    <phoneticPr fontId="6" type="noConversion"/>
  </si>
  <si>
    <t>待补充</t>
    <phoneticPr fontId="6" type="noConversion"/>
  </si>
  <si>
    <t>此部分需求为基于数据的设计开发服务，由于没有数据支持，相关工作暂无法开展，属于待开发阶段或部分完成阶段</t>
    <phoneticPr fontId="6" type="noConversion"/>
  </si>
  <si>
    <t>部分完成</t>
    <phoneticPr fontId="6" type="noConversion"/>
  </si>
  <si>
    <t>开发状态说明</t>
    <phoneticPr fontId="6" type="noConversion"/>
  </si>
  <si>
    <t>待确认</t>
    <phoneticPr fontId="6" type="noConversion"/>
  </si>
  <si>
    <t>功能未开发</t>
    <phoneticPr fontId="6" type="noConversion"/>
  </si>
  <si>
    <t>功能正在开发</t>
    <phoneticPr fontId="6" type="noConversion"/>
  </si>
  <si>
    <t>完成部分功能，其余功能未开发</t>
    <phoneticPr fontId="6" type="noConversion"/>
  </si>
  <si>
    <t>功能开发完成</t>
    <phoneticPr fontId="6" type="noConversion"/>
  </si>
  <si>
    <t>功能完成情况需要确认验证</t>
    <phoneticPr fontId="6" type="noConversion"/>
  </si>
  <si>
    <t>该项目为综述、管理类等说明，无需开发</t>
    <phoneticPr fontId="6" type="noConversion"/>
  </si>
  <si>
    <t>验证步骤状态说明</t>
    <phoneticPr fontId="6" type="noConversion"/>
  </si>
  <si>
    <t>无需验证</t>
    <phoneticPr fontId="6" type="noConversion"/>
  </si>
  <si>
    <t>功能点无测试用例</t>
    <phoneticPr fontId="6" type="noConversion"/>
  </si>
  <si>
    <t>功能点测试用例部分缺失，需完善</t>
    <phoneticPr fontId="6" type="noConversion"/>
  </si>
  <si>
    <t>功能点测试用例需进一步验证是否有效</t>
    <phoneticPr fontId="6" type="noConversion"/>
  </si>
  <si>
    <t>该项目为综述、管理类等说明，无需测试验证</t>
    <phoneticPr fontId="6" type="noConversion"/>
  </si>
  <si>
    <t>功能点测试用例能覆盖所有测试项</t>
    <phoneticPr fontId="6" type="noConversion"/>
  </si>
  <si>
    <t>无需测试</t>
    <phoneticPr fontId="6" type="noConversion"/>
  </si>
  <si>
    <t>不是软件功能，无需测试</t>
    <phoneticPr fontId="6" type="noConversion"/>
  </si>
  <si>
    <t>公司名称</t>
    <phoneticPr fontId="6" type="noConversion"/>
  </si>
  <si>
    <t>验证步骤状态</t>
    <phoneticPr fontId="6" type="noConversion"/>
  </si>
  <si>
    <t>测试结果状态</t>
    <phoneticPr fontId="6" type="noConversion"/>
  </si>
  <si>
    <t>九鼎金信</t>
    <phoneticPr fontId="6" type="noConversion"/>
  </si>
  <si>
    <t>待开发占比</t>
    <phoneticPr fontId="6" type="noConversion"/>
  </si>
  <si>
    <t>开发中占比</t>
    <phoneticPr fontId="6" type="noConversion"/>
  </si>
  <si>
    <t>部分完成占比</t>
    <phoneticPr fontId="6" type="noConversion"/>
  </si>
  <si>
    <t>已完成占比</t>
    <phoneticPr fontId="6" type="noConversion"/>
  </si>
  <si>
    <t>待确认占比</t>
    <phoneticPr fontId="6" type="noConversion"/>
  </si>
  <si>
    <t>非开发项目占比</t>
    <phoneticPr fontId="6" type="noConversion"/>
  </si>
  <si>
    <t>待补充占比</t>
    <phoneticPr fontId="6" type="noConversion"/>
  </si>
  <si>
    <t>待完善占比</t>
    <phoneticPr fontId="6" type="noConversion"/>
  </si>
  <si>
    <t>无需验证占比</t>
    <phoneticPr fontId="6" type="noConversion"/>
  </si>
  <si>
    <t>通过占比</t>
    <phoneticPr fontId="6" type="noConversion"/>
  </si>
  <si>
    <t>未通过占比</t>
    <phoneticPr fontId="6" type="noConversion"/>
  </si>
  <si>
    <t>部分通过占比</t>
    <phoneticPr fontId="6" type="noConversion"/>
  </si>
  <si>
    <t>待测试占比</t>
    <phoneticPr fontId="6" type="noConversion"/>
  </si>
  <si>
    <t>无需测试占比</t>
    <phoneticPr fontId="6" type="noConversion"/>
  </si>
  <si>
    <t>测试状态说明</t>
    <phoneticPr fontId="6" type="noConversion"/>
  </si>
  <si>
    <t>2、大数据平台的HDFS组件，需要支持多HDFS文件数据块存储功能。</t>
    <phoneticPr fontId="6" type="noConversion"/>
  </si>
  <si>
    <t>ETL数据整合工具作为构建数据仓库的一个环节，负责将分布的、异构数据源中的数据如关系数据、平面数据文件等抽取到临时中间层后进行清洗、转换、集成。通过ETL数据资源集成工作，为大数据平台（如数据交换系统、大数据资源库）提供数据基础和数据保障。集成的数据来源包括北京市共享交换系统数据和各委办局业务系统数据。</t>
    <phoneticPr fontId="6" type="noConversion"/>
  </si>
  <si>
    <t>2、数据质量清洗
数据质量清洗的基础是建立在以上数据质量评估之上的，基于数据探查和数据质量评估，理解数据当前的质量情况，辅助制定规则及改进计划，从而完善清洗规则。</t>
    <phoneticPr fontId="6" type="noConversion"/>
  </si>
  <si>
    <t>3、数据质量监测：建立各个维度的数据监测模型与规则，对所有数据进行质量监测，快速发现和找出问题数据，并建立起问题数据的迅速修复的机制。</t>
    <phoneticPr fontId="6" type="noConversion"/>
  </si>
  <si>
    <t>2、能够提供数据质量清洗服务。应包括数据自动增强服务、冗余数据修复与融合、自动修复提升、业务规则管理、人工定义修复提升规则。</t>
    <phoneticPr fontId="6" type="noConversion"/>
  </si>
  <si>
    <t>支持对历史数据的抽取，并形成全生命周期视图，为部分应用频繁使用某类历史数据做分析提供数据支撑。能够实现人口、法人等数据的全生命周期管理。</t>
    <phoneticPr fontId="6" type="noConversion"/>
  </si>
  <si>
    <t>需支持实时视频结构化分析与历史视频结构化分析。
1、结构化解析功能</t>
    <phoneticPr fontId="6" type="noConversion"/>
  </si>
  <si>
    <t>数据建模主要是数据仓库的建模，主要任务是处理已有的数据，在现存数据库基础上进行数据处理，其设计应着眼于有效地抽取、综合、集成和挖掘已有数据库的数据资源，需采用数据仓库的设计方法。</t>
    <phoneticPr fontId="6" type="noConversion"/>
  </si>
  <si>
    <t>应满足如下要求：
Ø 多计算框架支持：支持离线批量处理、流式处理、在线处理、交互式探索等多种计算框架；</t>
    <phoneticPr fontId="6" type="noConversion"/>
  </si>
  <si>
    <t>实现提供便捷、高效的数据内容检索能力。
1、多种数据源同时接入
支持传统关系型数据库、Hadoop环境下数据查询引擎及全文检索引擎的接入，并且可以由上层统一对多个数据源进行并发检索。</t>
    <phoneticPr fontId="6" type="noConversion"/>
  </si>
  <si>
    <t>数据分析之影像数据分析</t>
    <phoneticPr fontId="6" type="noConversion"/>
  </si>
  <si>
    <t>人工智能之智能深度学习</t>
    <phoneticPr fontId="6" type="noConversion"/>
  </si>
  <si>
    <t>2、能将数据接入现有的训练系统，完成模型调优或训练；</t>
    <phoneticPr fontId="6" type="noConversion"/>
  </si>
  <si>
    <t>3、 能采用增量学习的方法进行模型训练迭代，同时需要具备线上训练能力，能在线上环境中使用实时数据，不断自我演进；</t>
    <phoneticPr fontId="6" type="noConversion"/>
  </si>
  <si>
    <t>提供强大的全文检索，高亮显示，层面搜索，近实时索引，动态聚类，数据库整合，丰富的文档（如Word中，PDF格式）处理和地理信息搜索等能力。</t>
    <phoneticPr fontId="6" type="noConversion"/>
  </si>
  <si>
    <t>2、支持ACID强事务一致性，提供分布式事务机制， 支持单表和多表并发IUD(Insert、Update、Delete)，支持灵活选择建立行存表、列存表；</t>
    <phoneticPr fontId="6" type="noConversion"/>
  </si>
  <si>
    <r>
      <t>3、支持完善的分区管理功能：分区drop、add、</t>
    </r>
    <r>
      <rPr>
        <sz val="10"/>
        <color rgb="FFFF0000"/>
        <rFont val="微软雅黑"/>
        <family val="2"/>
        <charset val="134"/>
      </rPr>
      <t>truncate、merge、split、exchange、cluster、alter index unusable；</t>
    </r>
    <phoneticPr fontId="6" type="noConversion"/>
  </si>
  <si>
    <t>资源管理是数据仓库产品在多用户环境下对不同用户发起的任务请求进行资源的占用限定和优先级设置等机制。
1、优先级管理：多用户以单一数据库的不同管理单位存在情况下，支持和实现计算和网络资源的动态分配和调整，高优先级任务可以顺利获取足够资源，保证其能够较为快速的完成。</t>
    <phoneticPr fontId="6" type="noConversion"/>
  </si>
  <si>
    <t>（2）多用户情况下数据库对每个用户所能使用的磁盘资源的进行限制，避免单一用户占据较多磁盘资源；</t>
    <phoneticPr fontId="6" type="noConversion"/>
  </si>
  <si>
    <r>
      <t>（4）系统应当具备工作负载管理能力，能够管理CPU、</t>
    </r>
    <r>
      <rPr>
        <sz val="10"/>
        <color rgb="FFFF0000"/>
        <rFont val="微软雅黑"/>
        <family val="2"/>
        <charset val="134"/>
      </rPr>
      <t xml:space="preserve"> I/O</t>
    </r>
    <r>
      <rPr>
        <sz val="10"/>
        <color theme="1"/>
        <rFont val="微软雅黑"/>
        <family val="2"/>
        <charset val="134"/>
      </rPr>
      <t>等资源，既支持管理系统资源，也支持丰富的工作调度功能；</t>
    </r>
    <phoneticPr fontId="6" type="noConversion"/>
  </si>
  <si>
    <t>3、负载管理：系统应当具备优先级管理调度功能。对于优先级不同的SQL具备不同的响应时间，对于高优先级的SQL提供更快的响应。</t>
    <phoneticPr fontId="6" type="noConversion"/>
  </si>
  <si>
    <t>4、连接池工具：提供连接池工具，实现共享连接，减少用户连接时间同时，允许物理连接数大大高于硬件设备所能提供的支持。自动释放空闲连接的长时间占用的物理资源，提高系统资源的利用率。</t>
    <phoneticPr fontId="6" type="noConversion"/>
  </si>
  <si>
    <t>支持多终端（如：大屏、手机、PAD、PC）的数据可视化展现,实现内容和规格自适应，样式和风格可预定义及更换。</t>
    <phoneticPr fontId="6" type="noConversion"/>
  </si>
  <si>
    <t>平台管理建设方面，需要考虑服务资源管理、权限管理、平台监控、多租户等。实现安装部署、性能监控、告警、用户管理、权限管理、审计、服务管理、健康检查、日志采集、升级和补丁等功能，方便运行维护。
1、服务资源管理
信息资源服务管理功能模块主要包括服务资源的申请和审批、服务情况统计分析功能，对于使用者的角色可以分为服务申请角色和服务管理角色。</t>
    <phoneticPr fontId="6" type="noConversion"/>
  </si>
  <si>
    <t>大数据平台应支持根据业务优先级进行MapReduce任务调度的功能，对于高优先级的业务，将优先保证业务资源，确保高优先级任务能够按时完成。</t>
    <phoneticPr fontId="6" type="noConversion"/>
  </si>
  <si>
    <t>调整负责人，重新分配。需增加功能，针对信息调研、模型设计、ETL开发模板进行展现 对标数据标准管理系统-&gt;文档管理</t>
    <phoneticPr fontId="6" type="noConversion"/>
  </si>
  <si>
    <t>4、标签管理
可实现大数据平台建立的各种标签的统计、查询和列表展示。</t>
    <phoneticPr fontId="6" type="noConversion"/>
  </si>
  <si>
    <t>6、监控管理
具体包括平台性能监控、数据监控、资源监控等功能，可对产生的异常报警。</t>
    <phoneticPr fontId="6" type="noConversion"/>
  </si>
  <si>
    <t>制定大数据平台管理的安全方案，对数据导入、查询、分析、导出等流程进行安全管理，制定系统应急预案，确保大数据管理平台安全稳定运行。针对海量用户数据，提供异地实时容灾和备份功能保障客户数据的机密性、完整性和可用性。</t>
    <phoneticPr fontId="6" type="noConversion"/>
  </si>
  <si>
    <t>2、用户赋权
大数据平台设置各个系统统一认证赋权模块，主要为每个系统授权一个管理员用户，由管理员用户管理各自系统用户授权。与综合办公平台的认证信息进行对接，获取用户认证信息。</t>
    <phoneticPr fontId="6" type="noConversion"/>
  </si>
  <si>
    <t>2、数据保密：在文件系统数据加密基础上，Hive实现表级加密，HBase实现列族级加密，在创建表时指定采用的加密算法，即可实现对敏感数据的加密存储。</t>
    <phoneticPr fontId="6" type="noConversion"/>
  </si>
  <si>
    <t>5、对外接口安全管控：实现业务部门数据提取及访问接口安全。包括服务调用鉴权、报文加解密、SQL脚本安全、安全网关等功能。</t>
    <phoneticPr fontId="6" type="noConversion"/>
  </si>
  <si>
    <t xml:space="preserve">与部署在六里桥云机房的市级政务大数据平台进行对接集成。实现基础数据资源的互联互通，开发统一界面，实现两个平台的统一管理与监控。
</t>
    <phoneticPr fontId="6" type="noConversion"/>
  </si>
  <si>
    <t>智能化的全程监控能力：实现模板化一键安装和集群扩容，以可视化的方式进行组件的配置和管理。对平台性能、数据和资源情况进行全面监控，对异常情况进行实时报警。</t>
    <phoneticPr fontId="6" type="noConversion"/>
  </si>
  <si>
    <t>2、大数据平台应具备不少于500个数据节点以及相对应管理节点。</t>
    <phoneticPr fontId="6" type="noConversion"/>
  </si>
  <si>
    <t>4、大数据平台软件基于Apache开源社区，保持开放性，并在可靠性、安全性、管理性方面进行了增强，不使用私有架构和组件替代开源组件（如私有文件系统等），并能够跟随社区发展进行版本升级；</t>
    <phoneticPr fontId="6" type="noConversion"/>
  </si>
  <si>
    <t>5、在进行界面设计时要注重友好性，便于操作，考虑使用习惯。在展现层面采用统一的风格和基调，并且提供统一的操作界面和方式。</t>
    <phoneticPr fontId="6" type="noConversion"/>
  </si>
  <si>
    <t xml:space="preserve">1、支持线性‘边增长边建设’模型。如果平台数据增加，只需增加相应的数据节点和管理节点。
</t>
    <phoneticPr fontId="6" type="noConversion"/>
  </si>
  <si>
    <t>1、大数据平台所有业务组件的管理节点（包括OMS Manager）均实现双机HA，业务无单点故障；</t>
    <phoneticPr fontId="6" type="noConversion"/>
  </si>
  <si>
    <t>3、大数据平台支持对集群内服务器硬盘故障自动容错处理，支持硬盘热插拔，故障硬盘的业务恢复时间&lt;2分钟；</t>
    <phoneticPr fontId="6" type="noConversion"/>
  </si>
  <si>
    <t>当前环境不满足测试需求，无法提供相应的测试内容</t>
  </si>
  <si>
    <t>5、系统可靠性指标满足下表要求：</t>
    <phoneticPr fontId="6" type="noConversion"/>
  </si>
  <si>
    <t xml:space="preserve"> Terasort平均处理性能（GB/min/Node) 6</t>
    <phoneticPr fontId="6" type="noConversion"/>
  </si>
  <si>
    <t>2、大数据平台能够支持按照用户需要对HBase和Hive中的数据进行列加密。即可以按照用户需要，对所有数据进行加密，也可以只对部分关键数据进行加密；</t>
    <phoneticPr fontId="6" type="noConversion"/>
  </si>
  <si>
    <t>3、大数据平台在对HBase和Hive进行数据加密时，能够支持AES128、和SM4算法；</t>
    <phoneticPr fontId="6" type="noConversion"/>
  </si>
  <si>
    <t>2）包括但不限于残缺数据规则，错误数据规则，重复数据规则。</t>
    <phoneticPr fontId="6" type="noConversion"/>
  </si>
  <si>
    <t xml:space="preserve"> 海威
祝庆鑫</t>
    <phoneticPr fontId="6" type="noConversion"/>
  </si>
  <si>
    <t xml:space="preserve">2、数据监控
数据监控包括对数据实时访问信息、服务器资源使用情况和数据资源使用情况进行监控，并根据实际管理需要设定预警阀值，超过阀值可通过异常预警模块提醒系统管理员进行及时处理。
</t>
    <phoneticPr fontId="6" type="noConversion"/>
  </si>
  <si>
    <t>7、异常报警
处理系统异常的方式包括账号锁定/服务停止、短信提醒和邮件提醒三种方式。</t>
    <phoneticPr fontId="6" type="noConversion"/>
  </si>
  <si>
    <t>3、平台门户建设
本平台通过综合服务门户进行统一登录，提供GUI界面的人机接口，各操作能提供图像用户界面，比如存储系统的操作维护管理是否能提供图形用户界面。</t>
    <phoneticPr fontId="6" type="noConversion"/>
  </si>
  <si>
    <t>3、模板管理
可实现大数据平台建立的各种模板的统计、查询和列表展示。</t>
    <phoneticPr fontId="6" type="noConversion"/>
  </si>
  <si>
    <t>调整负责人，重新分配。需增加功能，针对逻辑模型设计结果进行展现，模型需要导入到元数据管理系统。元数据管理 增加模型管理功能
模型ID 模型名字 模型分类(数据模型、挖掘模型) 模型描述</t>
    <phoneticPr fontId="6" type="noConversion"/>
  </si>
  <si>
    <t>调整负责人，重新分配。需增加功能，针对标签（待定）进行展现，标签按清单做输入。元数据管理 增加标签管理功能 
标签ID 标签名称 标签分类 标签描述</t>
    <phoneticPr fontId="6" type="noConversion"/>
  </si>
  <si>
    <t>5、大数据平台支持基于角色的用户权限管理和统一的用户管理界面。</t>
    <phoneticPr fontId="6" type="noConversion"/>
  </si>
  <si>
    <t>3）自动修复提升：修复规则类型包括但不限于函数依赖规则、字典规则、值域规则，规则可基于表或者视图定义。</t>
    <phoneticPr fontId="6" type="noConversion"/>
  </si>
  <si>
    <t xml:space="preserve">投标人需根据数据清洗规则对数据进行清洗提升数据质量，对更新的数据，包括但不限于实时更新、定期更新等，投标人能够实现对更新数据的定期清洗，通过工具建立清洗任务，并自动执行。
数据质量清洗包括但不限于以下清洗方式：
1）数据自动增强：从数据中提取相应信息补充缺失的数据、或对现有不完整的数据按标准补全，增强的信息可用于补充缺失的数据，也可将增强后的信息与原有信息进行对比，检查数据一致性问题。
</t>
    <phoneticPr fontId="6" type="noConversion"/>
  </si>
  <si>
    <t>4）业务规则管理：提供重复性规则、关联性规则、完全性规则、合规性规则、一致性规则和正确性规则等数据业务清洗规则，以及各类业务清洗规则的合理配置、优化与提升。</t>
    <phoneticPr fontId="6" type="noConversion"/>
  </si>
  <si>
    <t>数据处理服务之质量清洗服务</t>
    <phoneticPr fontId="6" type="noConversion"/>
  </si>
  <si>
    <t xml:space="preserve">
5）人工定义修复提升规则：规则类型包括但不限于函数依赖规则、字典规则、值域规则和SQL规则。</t>
    <phoneticPr fontId="6" type="noConversion"/>
  </si>
  <si>
    <t>在数据比对融合系统基础上，投标人能够智能探索各数据列之间是否关联，从而发现隐藏的列与列之间的关联关系；通过提供数据融合策略配置，包括自定义合并规则、按数据来源、更新日期、出现频率等策略对数据进行关联融合服务。</t>
    <phoneticPr fontId="6" type="noConversion"/>
  </si>
  <si>
    <t>投标人需通过数据标准管理系统，制定数据标准、制定稽查规则等，实现大数据中心数据标准全过程统一管理。</t>
    <phoneticPr fontId="6" type="noConversion"/>
  </si>
  <si>
    <t>数据管理服务之数据标准管理服务</t>
    <phoneticPr fontId="6" type="noConversion"/>
  </si>
  <si>
    <r>
      <t xml:space="preserve">投标人需对接入委办局的数据质量进行全过程监测管理。具体包括以下工作：
1）数据质量监测
监测规则建立：投标人需结合各委办局数据特点建立对应的监测规则。支持的规则类型包括但不限于：函数依赖规则、字典规则、值域规则和SQL规则。函数依赖、字典规则和值域规则应基于表或者视图建立，SQL规则应基于数据源建立。
</t>
    </r>
    <r>
      <rPr>
        <sz val="10"/>
        <color rgb="FFFF0000"/>
        <rFont val="微软雅黑"/>
        <family val="2"/>
        <charset val="134"/>
      </rPr>
      <t>规则导入：投标人可制定质量监测规则并导入规则。</t>
    </r>
    <r>
      <rPr>
        <sz val="10"/>
        <color theme="1"/>
        <rFont val="微软雅黑"/>
        <family val="2"/>
        <charset val="134"/>
      </rPr>
      <t xml:space="preserve">
规则维护：投标人能够对制定的规则进行维护，包括规则修改，规则删除等。
规则校验：投标人应基于业务数据，对定义的规则进行校验，给出校验报告。</t>
    </r>
    <phoneticPr fontId="6" type="noConversion"/>
  </si>
  <si>
    <r>
      <t>投标人需根据数据和业务特点，建立数据清洗规则：
1）</t>
    </r>
    <r>
      <rPr>
        <sz val="10"/>
        <color rgb="FFFF0000"/>
        <rFont val="微软雅黑"/>
        <family val="2"/>
        <charset val="134"/>
      </rPr>
      <t>包括但不限于完整性问题，一致性问题，准确性问题，关联性问题。</t>
    </r>
    <phoneticPr fontId="6" type="noConversion"/>
  </si>
  <si>
    <r>
      <t>3）提交质量报告
在建立起数据质量监测服务体系之后，要求投标人定期根据数据质量监测的成果，按照数据来源单位，对主要数据表通过</t>
    </r>
    <r>
      <rPr>
        <sz val="10"/>
        <color rgb="FFFF0000"/>
        <rFont val="微软雅黑"/>
        <family val="2"/>
        <charset val="134"/>
      </rPr>
      <t>完整性问题、一致性问题、准确性问题、关联性问题</t>
    </r>
    <r>
      <rPr>
        <sz val="10"/>
        <color theme="1"/>
        <rFont val="微软雅黑"/>
        <family val="2"/>
        <charset val="134"/>
      </rPr>
      <t>等形成月度、</t>
    </r>
    <r>
      <rPr>
        <sz val="10"/>
        <color rgb="FFFF0000"/>
        <rFont val="微软雅黑"/>
        <family val="2"/>
        <charset val="134"/>
      </rPr>
      <t>季度</t>
    </r>
    <r>
      <rPr>
        <sz val="10"/>
        <color theme="1"/>
        <rFont val="微软雅黑"/>
        <family val="2"/>
        <charset val="134"/>
      </rPr>
      <t>的数据质量报告。</t>
    </r>
    <phoneticPr fontId="6" type="noConversion"/>
  </si>
  <si>
    <t>3、数据管理系统：实现全流程的数据管理能力。包括数据汇聚、质量管理、编目加工、全生命周期管理等功能。可实现接入大数据平台的所有数据资源、处理规则和标签的列表展示，查询等功能。</t>
    <phoneticPr fontId="6" type="noConversion"/>
  </si>
  <si>
    <t>4）人工处理工作
对于无法通过系统处理的质量问题，需要投标人定义问题，修复提升清洗规则，如还不能处理的，需要投标人建立问题数据工单，将问题数据派发给责任部门处理，能够对问题数据的人工修复、工单跟踪、管理、监督、数据审核等工单处理过程闭环管理。</t>
    <phoneticPr fontId="6" type="noConversion"/>
  </si>
  <si>
    <t>3、活动目标检测：支持识别活动目标的速度、颜色、方向；</t>
    <phoneticPr fontId="6" type="noConversion"/>
  </si>
  <si>
    <t>4、支持模糊检索功能。</t>
    <phoneticPr fontId="6" type="noConversion"/>
  </si>
  <si>
    <t>1.进入配置-主机-触发器，为监控项配置阈值预警触发器
2.进入配置-动作，可以为触发器配置操作。
3.进入检测中-问题-历史数据，可以查询之前系统发生问题的记录</t>
    <phoneticPr fontId="6" type="noConversion"/>
  </si>
  <si>
    <t>1.数据实时监控：进入配置-主机-监控项
2.服务器资源使用情况：进入配置-主机-监控项，选择需要查看的服务器资源</t>
    <phoneticPr fontId="6" type="noConversion"/>
  </si>
  <si>
    <t>1.配置-主机-监控项：查看Tomcat与Mysql相关的监控项
2.配置-主机-监控项：查看部门监控、ip监控、用户监控、系统监控相关的监控项
3.配置-主机-触发器：自定义创建阈值
4.配置-动作：配置邮件发送或者是锁定用户</t>
    <phoneticPr fontId="6" type="noConversion"/>
  </si>
  <si>
    <t>待定</t>
    <phoneticPr fontId="6" type="noConversion"/>
  </si>
  <si>
    <t>1.检测中-最新数据：按类选择监控项，点击最后方的图形或历史数据可查看以往数据和最新数据</t>
    <phoneticPr fontId="6" type="noConversion"/>
  </si>
  <si>
    <t>1检测中-最新数据：查看日志监控项</t>
    <phoneticPr fontId="6" type="noConversion"/>
  </si>
  <si>
    <t>1.管理-报警媒介类型
2.配置-动作</t>
    <phoneticPr fontId="6" type="noConversion"/>
  </si>
  <si>
    <t xml:space="preserve">
5、数据可视化系统：实现全媒体的综合展示能力。包括移动终端、大屏、pc端等多终端展示和柱状图、累积柱状图、饼图、曲线图、地图等多种展示形式。</t>
    <phoneticPr fontId="6" type="noConversion"/>
  </si>
  <si>
    <t xml:space="preserve">数据即席查询是指通过用户界面配置好的基础上，进行完整的资源库中数据查询，提供给精通业务、熟悉信息分析技术的分析人员，凭借丰富的政府行业知识和经验，及时深入地掌握基础公共服务的情况，为基础公共服务政策制定、资源规划、主动服务的实施、监管提供支撑。
数据即席查询包括元数据配置、查询方案配置、查询引擎、数据展示，数据导出等功能。 </t>
    <phoneticPr fontId="6" type="noConversion"/>
  </si>
  <si>
    <t>1、大数据管理平台应为物联网数据源和其他业务信息系统进行数据访问时提供数据接口服务。</t>
    <phoneticPr fontId="6" type="noConversion"/>
  </si>
  <si>
    <t>1、能对影像数据进行检索分析，对检索结果进行后处理，包括但不限于利用分类算法对待分析对象进行类别划分，利用聚类算法对不同类别对象进行结果归集，利用查找算法对感兴趣的目标进行筛选，利用推荐算法对筛选结果进行重排等；</t>
    <phoneticPr fontId="6" type="noConversion"/>
  </si>
  <si>
    <t>1.数据可视化-&gt;数据可视化系统-&gt;数据连接管理：用于管理即席查询的数据源，包括文件及数据库
2.数据可视化-&gt;数据可视化系统-&gt;数据管理-&gt;业务包管理：用于元数据配置管理
3.数据可视化-&gt;数据可视化系统-&gt;仪表盘-&gt;新建仪表板：用于查询方案配置管理
4.数据可视化-&gt;数据可视化系统-&gt;仪表盘-&gt;即席查询：实现数据展示及数据导出功能</t>
    <phoneticPr fontId="6" type="noConversion"/>
  </si>
  <si>
    <t>排序功能由用户根据需要拖动进行排序</t>
    <phoneticPr fontId="6" type="noConversion"/>
  </si>
  <si>
    <t>1、管理员身份登录系统（admin/admin）,系统管理--日志管理--日志报表，输入起始时间：2018/07/01-2018/07/06，点击查询</t>
    <phoneticPr fontId="6" type="noConversion"/>
  </si>
  <si>
    <t xml:space="preserve">1.PC端登录数据可视化系统
2.点击管理系统，可以增加用户菜单。
3.点击数据配置，可以连接数据源或者数据包。
4.进入仪表板选择已经配置数据的应用，点击选择呈现方式。系统提供实时数据驱动下的各种显示效果。分析功能提供数据变化态势，显示规律，支持决策。                                                                                                  </t>
  </si>
  <si>
    <t>1、目前实现PC端的数据可视化展示，无（大屏、手机、PAD）终端的数据可视化展示
2、管理系统--地图配置无法打开，点击该菜单后，系统全部掉线，需要重新登陆</t>
    <phoneticPr fontId="6" type="noConversion"/>
  </si>
  <si>
    <t>登录大数据管理系统http://10.10.10.31:9999（admin/admin）。点击组件，查看已安装的组件列表。</t>
  </si>
  <si>
    <t>产品部不提供等保证明。请联系其他部门。</t>
  </si>
  <si>
    <t>三级等保证明？</t>
  </si>
  <si>
    <t xml:space="preserve">1&gt;hive数据加密操作：1.登录大数据安全管理系统。2.选择tellhow_hive-&gt;数据脱敏-&gt;encryptEnterprie，设置需要的脱敏的表字段t_interprice_foung_info.qyzch，用户user1访问时设置脱敏类型为：jiami({col})。 测试：登录大数据使用系统。2.选择数据文件浏览-&gt;代码库，执行查询加密数据/解密数据，查询结果已经加密/解密。  
2&gt;hbase数据加密操作：导入jar包HBaseMD5.jar(在s1节点/opt路径)，java -jar HBaseMD5.jar运行，提示请输入密码，输入rowkey，会生成加密rowkey。                                                                                                  </t>
  </si>
  <si>
    <t>加密算法需要开发满足测试要求，开发周期较长</t>
  </si>
  <si>
    <t>1&gt;测试数据库起停审计：1.登录大数据管理系统。2.点击操作，查看IMPALA数据库的操作审计信息。           2&gt;测试用户登录注销审计、用户锁定解锁审计、数据库对象增删改审计：登录安装impala的服务器s5，查看路径/var/log/impala下的日志记录。</t>
  </si>
  <si>
    <t xml:space="preserve">登录命令行，执行以下命令。                                                          1&gt;测试HDFS-API：查看HDFS文件系统剩余的容量：curl -u admin:admin http://10.1.3.33:9999/api/v1/clusters/seabox/hosts/master/host_components/NAMENODE?fields=metrics/dfs/FSNamesystem/CapacityRemainingGB
2&gt;测试HBASE-API：Hbase：
curl -u admin:admin -H "X-Requested-By: ambari" -X GET http://10.1.3.33:9999/api/v1/clusters/seabox/services/HBASE     3&gt;测试SPAKR-API：SPARK：
curl -u admin:admin -H "X-Requested-By: ambari" -X GET http://10.1.3.33:9999/api/v1/clusters/seabox/services/SPARK
</t>
  </si>
  <si>
    <t>需平台安装storm组件提供该功能</t>
  </si>
  <si>
    <t>1、管理员用户登录(admin/admin)系统，左侧菜单栏--数据分析
2、点击分布式挖掘系统，实现数据的分析挖掘；
3、点击高维模型分析系统，可以实现基于CUBE的数据分析</t>
  </si>
  <si>
    <t>需要重新配置spark-R 环境</t>
  </si>
  <si>
    <t>登录分析挖掘系统，点击FLOWS。选择adult_Analytics，点击加载。运行所有，查看分析结果。 结果显示对人口基础信息进行聚类分析。                                        1&gt;测试提供丰富的统计方法和图形分析，包括：标准差、方差。在adult_data.hex步骤，查看mean（标准差）、sigma（方差）。在"数据"步骤，点击factor的"绘图"步骤。选择rect类型、lable类型、max值，查看柱状图。
2&gt;测试提供多种无监督和有监督学习算法应用于结构化和非结构化数据：在"设置解析步骤"，可以查看处理文件为结构化数据，存储在hdfs路径/h2o/input/adult.data。在"建立一个模型步骤"，可以查看使用算法为kmeans，同时支持其他算法。
3&gt;测试支持快速模型评估和评分。参考步骤4.1.4.4.3.1。在"模型"步骤中，对模型进行评估和评分。</t>
  </si>
  <si>
    <t>不支持自动模型调优；不支持界面托拉拽。</t>
  </si>
  <si>
    <t>1.登录批量日志分析系统。
2.点击选择日志，选择组件名称进行筛选，例如HBASE等。
3.点击组件日志，选择hbase_regionserver，查看日志详情。
4.点击日志统计，查看不同级别的日志记录统计等信息。</t>
  </si>
  <si>
    <t>登录大数据检索系统http://10.10.10.35:8886，选择集合hadoop_logs，点击查询，选择wt下拉菜单，里面包括json/xml等格式，点击执行查询。选择右边上面http，可以通过Http下载查询结果。</t>
  </si>
  <si>
    <t>登录大数据检索系统http://10.10.10.35:8886，选择dashboard，查看solr集群信息。</t>
  </si>
  <si>
    <t>登录大数据检索系统http://10.10.10.35:8886，选择集合hadoop_logs，点击analysis，输入"welcome to china"，选择FieldType为text，点击analysis value。查看分词结果为3个单词welcome、to、china。</t>
  </si>
  <si>
    <t>需要开发补充中文分词的功能</t>
  </si>
  <si>
    <t>登录大数据检索系统http://10.10.10.35:8886，选择集合hadoop_logs，输入sort规则：logtime  asc。点击查询。</t>
  </si>
  <si>
    <t>测试支持格式化文档log日志文件：登录大数据检索系统http://10.10.10.35:8886，选择集合hadoop_logs，点击查询所有。</t>
  </si>
  <si>
    <t>需要开发补充WORD/PDF处理的功能</t>
  </si>
  <si>
    <t>登录分布式挖掘系统http://10.10.10.32:54321/flow/index.html，点击FLOWS。选择PicAnalytics-&gt;加载并运行所有。
1&gt;测试模型验证：训练集：查看"train1.hex"步骤，训练集为train1。测试集：查看"预测"步骤，测试集为frame: "train1.test0"。验证结果：查看"预测"步骤，查看Error，显示正确率为1-0.0464=96%
2&gt;测试模型导出：选择模型步骤，点击"导出"。填写导出路径，例：hdfs://10.1.3.208:8020/h2o/out。</t>
  </si>
  <si>
    <t xml:space="preserve">登录大数据使用系统。
1&gt;测试交互式内存计算：  选择数据开发工作台-&gt;SparkSql，执行SQL语句：select * from default.student limit 10，查看查询结果。
2&gt;测试交互式分析-访问HDFS数据：选择数据文件浏览-&gt;HDFS文件系统，访问HDFS数据。
3&gt;测试交互式分析-支持传统应用的接口：选择数据文件浏览-&gt;代码库，执行查询个体/私有经济额统计，查看查询结果。                                                                                                        </t>
  </si>
  <si>
    <t xml:space="preserve">测试使用spark计算框架计算pi：1. 连接spark2所在节点，在Linux命令行切换到hdfs用户，执行如下命令： /usr/hdp/2.5.0.0-1245/spark2/bin/spark-submit  --master local --class org.apache.spark.examples.SparkPi /usr/hdp/2.5.0.0-1245/spark2/examples/jars/spark-examples_2.11-2.0.0.2.5.0.0-1245.jar
2.打印的输出结果会有计算后pi的值如下：Pi is roughly 3.145835729178646                                              
</t>
  </si>
  <si>
    <t>测试全文检索：登录大数据检索系统http://10.10.10.32:54321/flow/index.html，选择集合hadoop_logs，点击查询所有。</t>
  </si>
  <si>
    <t>1&gt;测试hive查询：登录大数据使用系统。选择数据文件浏览-&gt;代码库，执行查询个体/私有经济额统计，查看查询结果。
2&gt;测试对表的某一列或者多列进行加密：参考步骤4.1.4.3.8
3&gt;测试根据指定的分隔符查询表数据：连接hive数据库，执行以下命令：insert overwrite local directory '/tmp/testout' row format delimited fields terminated by ',' select xxx from xxx;。完成后在linux命令行执行以下命令验证：ll /tmp/testout</t>
  </si>
  <si>
    <t>1.配置hive事务性：登录大数据管理系统http://10.10.10.31:9999（admin/admin）。选择组件-&gt;hive，在settings中勾选ACID Transactions选项，重启相关组件，开启ACID功能。
创建表：create table test_trancaction (user_id Int,name String)
clustered by (user_id) into 3 buckets stored as orc TBLPROPERTIES ('transactional'='true');
2、测试多表导入：  from test_trancaction
insert overwrite table a
  select user_id
   group by user_id
insert overwrite table b
  select name
   group by name;
测试单表并发插入：insert into test_transaction values(1,'peach'),(2,'peach2'),(3,'peach3'),(4,'peach4'),(5,'peach5');                      
测试单表并发更新：update test_transaction set name='peach_update' where user_id=1;
测试单表并发删除：delete from test_transaction where user_id=3;                                
3&gt;测试支持行列存表：create table if not exists testfile_table( site string, url  string, pv   bigint, label string) row format delimited fields terminated by '\t' stored as textfile（EQUENCEFILE、RCFILE、ORCFILE）;</t>
  </si>
  <si>
    <t>1&gt;测试分区：在hive命令行中(登录使用系统)输入如下命令：create table t2 (id int) partitioned by (country string);
2&gt;添加分区：alter table t2 add partition (country='GB');
3&gt;删除分区：alter table t2 drop partition (country='GB');
4&gt;查询分区：show partitions t2;
5&gt;修改分区：alter table t2  partition (country='GB') set location 'hdfs://10.1.3.208:8020/tmp/testt2/GB';</t>
  </si>
  <si>
    <t xml:space="preserve">准备工作：对于资源根据队列进行分配：登录大数据管理系统http://10.10.10.31:9999（admin/admin）。选择多租户管理-&gt;查看队列资源分配，创建队列Statistic并赋予队列资料10%。
1&gt;在ResouceManager所在节点，Linux命令行切换到hdfs用户，执行如下命令，创建/terasort路径：  hadoop fs -mkdir /terasort。再执行以下命令，生成大量数据。
hadoop jar /usr/hdp/current/hadoop-mapreduce-client/hadoop-mapreduce-examples.jar teragen -D mapred.job.queue.name=Statistic -Dmapreduce.map.memory.mb=4096 -Dmapreduce.map.cpu.vcores=2 -Dmapred.map.tasks=10 200000000  /terasort/20g
2&gt;在ResouceManager所在节点，Linux命令行切换到user1用户，执行如下命令，提交优先级高的任务：hadoop jar /usr/hdp/current/hadoop-mapreduce-client/hadoop-mapreduce-examples.jar pi   -D mapreduce.job.priority=HIGH -D mapred.job.queue.name=Statistic  5 10
3&gt;在ResouceManager所在节点，Linux命令行切换到user2用户，执行如下命令，提交优先级低的任务：hadoop jar /usr/hdp/current/hadoop-mapreduce-client/hadoop-mapreduce-examples.jar pi   -D mapreduce.job.priority=LOW -D mapred.job.queue.name=Statistic  5 10
4&gt;登录http://10.10.10.33:8088/cluster/apps页面，先停止第一个terasort任务，然后分别查看user1/user2用户提交的任务，优先度高的任务可以顺利获取足够资源。                          
</t>
  </si>
  <si>
    <t xml:space="preserve">1.测试对于资源根据队列进行分配：登录大数据管理系统。选择多租户管理-&gt;查看队列资源分配。  
2.测试验证资源分配：1.登录大数据操作系统。2.点击选择数据文件浏览-&gt;代码库，执行查询个体/私有经济额统计，登录http://10.10.10.33:8088/cluster/apps页面，查看user1用户提交的任务到队列statistic。2.登录大数据操作系统。2.点击选择数据文件浏览-&gt;代码库，执行查询个体/私有经济额统计，登录http://10.10.10.33:8088/cluster/apps页面，查看hdfs用户提交的任务到队列default。
</t>
  </si>
  <si>
    <t xml:space="preserve">1.测试对于资源根据队列进行分配：登录大数据管理系统。选择多租户管理-&gt;查看队列资源分配。  
2.测试验证资源分配：1.登录大数据操作系统。2.点击选择数据文件浏览-&gt;代码库，执行查询个体/私有经济额统计，登录http://10.10.10.33:8088/cluster/apps页面，查看user1用户提交的任务到队列statistic。2.登录大数据操作系统。2.点击选择数据文件浏览-&gt;代码库，执行查询个体/私有经济额统计，登录http://10.10.10.33:8088/cluster/apps页面，查看hdfs用户提交的任务到队列default。
3.测试事务处理：登录大数据管理系统http://10.10.10.31:9999（admin/admin）。选择组件-&gt;hive，在settings中勾选ACID Transactions选项，重启相关组件，开启ACID功能。登录大数据操作系统http://10.10.10.34:8888/（hdfs/hdfs）。点击选择数据开发工作台-&gt;HIVE，执行更新语句：update default.student set name='tom' where id='3'，执行完成后，执行查看语句：select * from default.student where id='3'，表示事务性正常。
</t>
  </si>
  <si>
    <t>不支持IO资源管理</t>
  </si>
  <si>
    <t xml:space="preserve">准备工作：对于资源根据队列进行分配：登录大数据管理系统http://10.10.10.31:9999（admin/admin）。选择多租户管理-&gt;查看队列资源分配，创建队列Statistic并赋予队列资料10%。
1&gt;在ResouceManager所在节点，Linux命令行切换到hdfs用户，执行如下命令，创建/terasort路径：  hadoop fs -mkdir /terasort。再执行以下命令，生成大量数据。
hadoop jar /usr/hdp/current/hadoop-mapreduce-client/hadoop-mapreduce-examples.jar teragen -D mapred.job.queue.name=Statistic -Dmapreduce.map.memory.mb=4096 -Dmapreduce.map.cpu.vcores=2 -Dmapred.map.tasks=10 200000000  /terasort/20g
2&gt;登录大数据使用系统http://10.10.10.34:8888/（user1/123456），选择数据开发工作台-&gt;HIVE，选择右上角设置，添加设置mapred.job.queue.name=Statistic，mapreduce.job.priority=HIGH。输入SQL语句：select * from default.student a default.student b on a.id=b.id union all select * from default.student a default.student b on a.id=b.id。
3&gt;登录大数据使用系统http://10.10.10.34:8888/（user2/123456），选择数据开发工作台-&gt;HIVE，选择右上角设置，添加设置mapred.job.queue.name=Statistic，mapreduce.job.priority=LOW。输入SQL语句：select * from default.student a default.student b on a.id=b.id union all select * from default.student a default.student b on a.id=b.id。
4&gt;登录http://10.10.10.33:8088/cluster/apps页面，先停止第一个terasort任务，然后分别用user1/user2用户登录大数据使用系统，提交步骤2、3的SQL语句，优先度高的任务可以顺利获取足够资源。                          
</t>
  </si>
  <si>
    <t xml:space="preserve">分配资源队列：1.登录大数据操作系统。2.点击选择数据文件浏览-&gt;代码库，执行查询个体/私有经济额统计，登录http://10.10.10.33:8088/cluster/apps页面，查看user1用户提交的任务到队列statistic。2.登录大数据操作系统。2.点击选择数据文件浏览-&gt;代码库，执行查询个体/私有经济额统计，登录http://10.10.10.33:8088/cluster/apps页面，查看hdfs用户提交的任务到队列default。
</t>
  </si>
  <si>
    <t>测试性能指标：1.登录大数据管理系统。2.点击仪表盘，查看集群相关性能指标。如CPU使用、网络使用等。3.点击组件，查看单个组件的性能指标。如HDFS磁盘使用登录。
测试监控报警：1.登录大数据管理系统。2.点击报警，查看集群报警。可以创建报警通知，配置邮箱信息，实现系统报警邮件通知。</t>
  </si>
  <si>
    <t>测试软件批量安装部署：1.登录大数据管理系统。2.点击管理-&gt;组件，自定义选择多个组件，点击添加进行安装。</t>
  </si>
  <si>
    <t>应急预案、异地实时容灾和备份功能，需要实施部门根据项目内容进行计划部署。</t>
  </si>
  <si>
    <t>需要提供支持数据备份和恢复的技术及组件，异地灾备目前环境不支持</t>
  </si>
  <si>
    <t xml:space="preserve">1&gt;测试用户权限分配与查询：1&gt;测试数据权限操作：1.登录大数据安全管理系统http://10.10.10.31:6080（admin/admin）。2.选择tellhow_hive-&gt;访问-&gt;LEVEL3，赋予用户user1访问表his.private_csum的所有字段的读权限。                                                                           测试验证数据权限操作：：登录大数据使用系统http://10.10.10.34:8888/（user1/123456）。2.选择数据文件浏览-&gt;代码库，执行查询个体/私有经济额统计，查询结果已经限制权限。  </t>
  </si>
  <si>
    <t>申请、审批功能需要开发</t>
  </si>
  <si>
    <t>1&gt;测试Hive表级加密：登录大数据安全管理系统。选择tellhow_hive-&gt;访问-&gt;LEVEL3，赋予用户user1访问表his.private_csum的所有字段的读权限。
2&gt;测试HBASE列级加密：导入jar包HBaseMD5.jar(在s1节点/opt路径)，java -jar HBaseMD5.jar运行，提示请输入密码，输入rowkey，会生成加密rowkey。</t>
  </si>
  <si>
    <t>其他功能需补充</t>
  </si>
  <si>
    <t>Hive、hbase 建表语句不支持加密算法</t>
  </si>
  <si>
    <t>1&gt;测试兼容关系数据库、分布式数据库、内存数据库、NoSQL数据库：登录大数据管理系统http://10.10.10.31:9999（admin/admin）。选择组件，查看hive/redis/hbase组件。 连接s1服务器，执行以下命令连接数据库服务mysql -uroot -p123456。执行查看语句： show databases;查看结果。                   
2&gt;测试支持多种类型数据存储：登录大数据操作系统http://10.10.10.34:8888/（hdfs/hdfs）。点击选择数据文件浏览-&gt;HDFS文件浏览，选择路径/filedemo，查看多种类型文件。</t>
  </si>
  <si>
    <t xml:space="preserve">平台支持，当前环境不支持测试。不支持软件包的数字签名保护。标准sql参考步骤：4.2.4.7 
</t>
  </si>
  <si>
    <t>大数据平台软件著作权</t>
  </si>
  <si>
    <t>功能-UseCase601</t>
  </si>
  <si>
    <t>性能-UseCase111，为291（MB/min/Node)</t>
  </si>
  <si>
    <t>性能-UseCase112，为7945（MB/min/Node)</t>
  </si>
  <si>
    <t>性能-UseCase101，为154（GB/min/Node)</t>
  </si>
  <si>
    <t>性能-UseCase105，为906（GB/min/Node)</t>
  </si>
  <si>
    <t>性能-UseCase107，为11968（条/Sec/Node）</t>
  </si>
  <si>
    <t>性能-UseCase109，为12717（条/Sec/Node）</t>
  </si>
  <si>
    <t>性能-UseCase106，为20128（条/Sec/Node）</t>
  </si>
  <si>
    <t>环境不具备</t>
  </si>
  <si>
    <t>环境不具备</t>
    <phoneticPr fontId="6" type="noConversion"/>
  </si>
  <si>
    <t>环境不具备占比</t>
    <phoneticPr fontId="6" type="noConversion"/>
  </si>
  <si>
    <t>环境不具备</t>
    <phoneticPr fontId="6" type="noConversion"/>
  </si>
  <si>
    <t>环境不具备</t>
    <phoneticPr fontId="6" type="noConversion"/>
  </si>
  <si>
    <t>当前环境不满足测试需求，无法提供相应的测试内容</t>
    <phoneticPr fontId="6" type="noConversion"/>
  </si>
  <si>
    <t>当前环境不满足测试需求</t>
    <phoneticPr fontId="6" type="noConversion"/>
  </si>
  <si>
    <t>3、若采用购买服务获取互联网数据时，应配备必要的技术团队保障数据服务稳定开展。</t>
    <phoneticPr fontId="6" type="noConversion"/>
  </si>
  <si>
    <t>4、对在上述采集范围内需按需采集的临时专项数据采集服务，应按照建设方规定的合理时限完成数据保障服务。</t>
    <phoneticPr fontId="6" type="noConversion"/>
  </si>
  <si>
    <t>此部分需求为基于数据的设计开发服务，由于没有数据支持，相关工作暂无法开展，属于待开发阶段</t>
  </si>
  <si>
    <t>Ø 基础数据处理和业务处理能力组件化，服务共享化，数据智能分析平台基于分布式内存计算框架实现，提供内置多个算法，并支持R语言等常用语言的集成；</t>
    <phoneticPr fontId="6" type="noConversion"/>
  </si>
  <si>
    <t>多维统计分析系统采用最新的互联网技术开发，以简洁、直观的界面展现数据，并以丰富的展现形式为决策者提供分析和管理上的帮助，洞察各业务领域的状况。包括数据查询、上下钻取、多维分析等功能。</t>
    <phoneticPr fontId="6" type="noConversion"/>
  </si>
  <si>
    <t>4、交换监控
交换监控包括节点拓扑监控和节点系统资源监控。</t>
    <phoneticPr fontId="6" type="noConversion"/>
  </si>
  <si>
    <t>6.数据的备份与恢复
1) 应用系统应提供自动机制对重要信息进行有选择的数据备份；</t>
    <phoneticPr fontId="6" type="noConversion"/>
  </si>
  <si>
    <t>2) 应用系统应提供恢复重要信息的功能；</t>
    <phoneticPr fontId="6" type="noConversion"/>
  </si>
  <si>
    <t>数据安全管理范畴，在安全管理实施过程中开发</t>
    <phoneticPr fontId="6" type="noConversion"/>
  </si>
  <si>
    <t>4.数据的完整性
1) 应能够检测到系统管理数据、鉴别信息和用户数据在传输过程中完整性受到破坏；</t>
    <phoneticPr fontId="6" type="noConversion"/>
  </si>
  <si>
    <t>2) 应能够检测到系统管理数据、鉴别信息和用户数据在存储过程中完整性受到破坏。</t>
    <phoneticPr fontId="6" type="noConversion"/>
  </si>
  <si>
    <t>5.数据的保密性
1) 应用系统的鉴别信息、敏感的系统管理数据和敏感的用户数据应采用加密或其他有效措施实现传输保密性；</t>
    <phoneticPr fontId="6" type="noConversion"/>
  </si>
  <si>
    <t>2) 应用系统的鉴别信息、敏感的系统管理数据和敏感的用户数据应采用加密或其他保护措施实现存储保密性；</t>
    <phoneticPr fontId="6" type="noConversion"/>
  </si>
  <si>
    <t>2) 指标显示：可自定义指标在首页显示的条目数、字体、大小以及背景颜色等。</t>
    <phoneticPr fontId="6" type="noConversion"/>
  </si>
  <si>
    <t>6) 要求可看某个模块有哪些用户，哪些对应角色,并对其进行特殊权限设置。</t>
    <phoneticPr fontId="6" type="noConversion"/>
  </si>
  <si>
    <t xml:space="preserve">1&gt;测试Hadoop的分布式文件系统存在：登录大数据管理系统http://10.10.10.31:9999（admin/admin）。选择组件-&gt;hdfs，查看组件详情。 
2&gt;测试hdfs自动识别重复文件功能：1.登录s1服务器，查看linux本地文件ls /opt/abc.txt。2.切换到hdfs用户，使用put命令把数据拷贝至hdfs中。使用命令：hadoop fs -put /opt/abc.txt /user，导入文件成功。3.导入重复文件，重复执行以上put命令，自动识别重复文件并报警：put: `/user/abc.txt': File exists。
</t>
    <phoneticPr fontId="6" type="noConversion"/>
  </si>
  <si>
    <t xml:space="preserve">1&gt;测试分布式数据库存在：登录大数据管理系统http://10.10.10.31:9999（admin/admin）。选择组件-&gt;hbase，查看组件详情。 
2&gt;测试HBASE全量导出数据功能：1. 在Linux切换到hdfs用户，执行hbase shell命令。2. 导出memb表，保存到hdfs路径/hbaseout/t1，执行以下命令：hbase org.apache.hadoop.hbase.mapreduce.Export member /hbaseout/member。3.执行以下命令查看导出的数据： hadoop fs -ls /hbaseout/member。                                                                        
3&gt;测试HBase增量导入数据功能：1. 在Linux切换到hdfs用户，执行以下命令：sqoop import -D sqoop.hbase.add.row.key=true --connect 
jdbc:mysql://10.1.3.202:3306/spider --username root --password 123465
--table TEST_TEST --columns ID,NAME 
--hbase-create-table --hbase-table t_test --column-family cf 
--hbase-row-key ID --incremental lastmodified --check-column U_DATE 
--last-value '2018-07-10' --split-by U_DATE                                         
4&gt;测试HBase库级别的本地备份：
hadoop fs -cp /apps/hbase/data /hbase_backup/ </t>
    <phoneticPr fontId="6" type="noConversion"/>
  </si>
  <si>
    <t>2、分布式数据库
提供适合存储海量非结构化数据或半结构化数据的、具备高可靠性、高性能、可灵活扩展伸缩的、支持实时数据读写的分布式存储能力。支持库级别本地备份、批量导出和数据恢复，支持全量、增量两种模式。</t>
    <phoneticPr fontId="6" type="noConversion"/>
  </si>
  <si>
    <t>测试查表功能：1.连接s1服务器，执行以下命令连接数据库服务mysql -uroot -p123456。2.执行建表语句： select * from test.test; 3.查看结果。
2.连接oracle数据库：1.在10.10.10.37节点的shell端输入命令登录oracle：sqlplus sys/oracle@10.10.10.37:1521/orcl11 as sysdba；2.查看所有表：select * from tab；3.查询表内容：select * from WRH$_IOSTAT_DETAIL ；</t>
    <phoneticPr fontId="6" type="noConversion"/>
  </si>
  <si>
    <t>4、内存数据库
支持Redis等内存数据库，能够提供专用的数据导入导出工具，可以方便的导出Redis中的数据。</t>
    <phoneticPr fontId="6" type="noConversion"/>
  </si>
  <si>
    <t>没有DB2、SQL Server的数据库
基于应用需求</t>
    <phoneticPr fontId="6" type="noConversion"/>
  </si>
  <si>
    <t xml:space="preserve">1、大数据平台能对结构化数据、半结构化数据、非结构化数据提供完整的存储解决方案，能够在保障安全的情况下，为上层数据管理软件和数据分析软件以及业务应用高效读写性能。
</t>
    <phoneticPr fontId="6" type="noConversion"/>
  </si>
  <si>
    <t>测试Hadoop的分布式文件系统：登录大数据管理系统http://10.10.10.31:9999（admin/admin）。选择组件-&gt;hdfs，查看概要中的相关块信息。</t>
    <phoneticPr fontId="6" type="noConversion"/>
  </si>
  <si>
    <t>3、数据存储安全：从底层存储开始保护，保证数据安全，实现数据库安全、HDFS数据加密以及数据脱敏等功能。</t>
    <phoneticPr fontId="6" type="noConversion"/>
  </si>
  <si>
    <t xml:space="preserve">
4、支持通过HADOOP集群进行存储、管理和处理。</t>
    <phoneticPr fontId="6" type="noConversion"/>
  </si>
  <si>
    <t xml:space="preserve">1&gt;测试数据权限操作：1.登录大数据安全管理系统。2.选择tellhow_hive-&gt;访问-&gt;LEVEL3，赋予用户user1访问表his.private_csum的所有字段的读权限。                                                                           2&gt;测试验证数据权限操作：：登录大数据使用系统。2.选择数据文件浏览-&gt;代码库，执行查询个体/私有经济额统计，查询结果已经限制权限。                                                                                                        </t>
    <phoneticPr fontId="6" type="noConversion"/>
  </si>
  <si>
    <t>为保证数据安全，需要根据数据敏感性规则，将带有特定敏感性标注的数据，利用自定义算法或MD5进行存储层级的数据加密，加强数据安全。</t>
    <phoneticPr fontId="6" type="noConversion"/>
  </si>
  <si>
    <t xml:space="preserve">1&gt;测试数据脱敏操作：1.登录大数据安全管理系统。2.选择tellhow_hive-&gt;数据脱敏-&gt;encryptEnterprie，设置需要的脱敏的表字段t_interprice_foung_info.qyzch，用户user1访问时设置脱敏类型为：jiami({col})。                                                                         2&gt;测试验证数据脱敏操作：：登录大数据使用系统。2.选择数据文件浏览-&gt;代码库，执行查询加密数据/解密数据，查询结果已经加密/解密。                                                                                                        </t>
    <phoneticPr fontId="6" type="noConversion"/>
  </si>
  <si>
    <t xml:space="preserve">1&gt;测试离线批量处理：在Linux命令行切换到hdfs用户，执行如下命令：hadoop jar /usr/hdp/current/hadoop-mapreduce-client/hadoop-mapreduce-examples.jar pi -Dmapred.job.queue.name=default 5 10  ,打印的输出结果会有计算后pi的值如下：Estimated value of Pi is 3.28000000000000000000   
2&gt;测试流式处理：连接spark2所在节点，在Linux命令行切换到hdfs用户，执行如下命令： /usr/hdp/2.5.0.0-1245/spark2/bin/spark-submit  --master local --class org.apache.spark.examples.SparkPi /usr/hdp/2.5.0.0-1245/spark2/examples/jars/spark-examples_2.11-2.0.0.2.5.0.0-1245.jar  ，打印的输出结果会有计算后pi的值如下：Pi is roughly 3.145835729178646     
3&gt;测试在线处理：登录大数据管理系统http://10.10.10.31:9999（admin/admin）。选择组件-&gt;hive，在settings中勾选ACID Transactions选项，重启相关组件，开启ACID功能。登录大数据操作系统http://10.10.10.34:8888/（hdfs/hdfs）。点击选择数据开发工作台-&gt;HIVE，执行更新语句：update default.student set name='tom' where id='3'，执行完成后，执行查看语句：select * from default.student where id='3'，表示在线操作正常。
4&gt;测试交互式探索：登录大数据使用系统http://10.10.10.34:8888/（user1/123456）。 选择数据文件浏览-&gt;代码库，执行查询个体/私有经济额统计，查看查询结果。                       </t>
    <phoneticPr fontId="6" type="noConversion"/>
  </si>
  <si>
    <t>Ø 多租户支持：具备多租户模式支撑数据应用基础能力；</t>
    <phoneticPr fontId="6" type="noConversion"/>
  </si>
  <si>
    <t xml:space="preserve">1&gt;测试对于资源根据队列进行分配：登录大数据管理系统http://10.10.10.31:9999（admin/admin）。选择多租户管理-&gt;查看队列资源分配。  
2&gt;测试验证资源分配：1.登录大数据操作系统http://10.10.10.34:8888/（user1/123456）。2.点击选择数据文件浏览-&gt;代码库，执行查询个体/私有经济额统计，登录http://10.10.10.33:8088/cluster/apps页面，查看user1用户提交的任务到队列statistic。2.登录大数据操作系统http://10.10.10.34:8888/（hdfs/hdfs）。2.点击选择数据文件浏览-&gt;代码库，执行查询个体/私有经济额统计，登录http://10.10.10.33:8088/cluster/apps页面，查看hdfs用户提交的任务到队列default。
</t>
    <phoneticPr fontId="6" type="noConversion"/>
  </si>
  <si>
    <t xml:space="preserve">登录分析挖掘系统http://10.10.10.32:54321/flow/index.html，点击FLOWS。选择adult_analytics，点击加载。运行所有，选择设置解析，查看元数据配置，。 </t>
    <phoneticPr fontId="6" type="noConversion"/>
  </si>
  <si>
    <t>测试批量日志分析系统：1.登录批量日志分析系统http://10.10.10.35:61888(admin/admin)。2.点击选择日志，选择组件名称进行筛选，例如HBASE等。3.点击组件日志，选择hbase_regionserver，查看日志详情。4.点击日志统计，查看不同级别的日志记录统计等信息。</t>
    <phoneticPr fontId="6" type="noConversion"/>
  </si>
  <si>
    <t>Ø 元数据、配置数据体系化管理；</t>
    <phoneticPr fontId="6" type="noConversion"/>
  </si>
  <si>
    <t>1&gt;平台支持HDFS/MapReduse/Hbase等高并发、高性能组件，详见测试报告：性能-UseCase106
2&gt;平台支持高可扩展性，详见测试报告：功能-UseCase601</t>
    <phoneticPr fontId="6" type="noConversion"/>
  </si>
  <si>
    <t>1&gt;测试存储：登录大数据管理系统http://10.10.10.31:9999（admin/admin）。选择组件,查看平台中组件列表，包括hdfs/mapreduce/yarn/redis等组件。</t>
    <phoneticPr fontId="6" type="noConversion"/>
  </si>
  <si>
    <t>建设丰富的数据挖掘模型与算法：使用数据挖掘经典算法进行分布式计算，能对海量数据进行数据建模，并建立起预测分析模型。
提供丰富的统计方法和图形分析，包括：标准差、方差、标准误差、四分位数、偏度、峰度、变异系数、未校正平方和、T统计量、P值、盒形图、直方图、热图、相关性矩阵等。
提供多种无监督和有监督学习算法应用于结构化和非结构化数据，如聚类、主成分分析、线性和非线性回归、逻辑回归、分位数回归、决策树、随机森林、梯度提升、神经网络、支持向量机、因子分解机，并支持利用图论和网络分析算法扩充数据挖掘和机器学习方法，上述数据挖掘与机器学习能力都必须能够通过界面拖拉拽的交互式界面进行模型创建。
支持自动模型调优。能根据选择探索的超参数和范围，一体化自动调整流程与策略，在分布式平台上并行训练和评估模型，并基于多种不同模型评估指标来调整、训练和评估模型对象。
支持快速模型评估和评分。通过一次性地测试不同建模方法，利用标准化测试对比多种监督学习算法的结果，快速确定最佳模型，并基于最佳模型在分布式传统环境中进行分析，自动生成后台模型部署的评分代码。</t>
    <phoneticPr fontId="6" type="noConversion"/>
  </si>
  <si>
    <t>登录大数据检索系统http://10.10.10.35:8886，选择集合hadoop_logs，点击查询所有。</t>
    <phoneticPr fontId="6" type="noConversion"/>
  </si>
  <si>
    <t>不支持关系型数据库的检索
可通过开发补充数据库的检索</t>
    <phoneticPr fontId="6" type="noConversion"/>
  </si>
  <si>
    <t>数据分析之大数据检索引擎</t>
    <phoneticPr fontId="6" type="noConversion"/>
  </si>
  <si>
    <t>2、高效率查询性能
实现达千亿规模数据记录查询的秒级响应；实现并行查询，充分利用当前多核CPU的并行计算能力，提高系统的可扩展性。
支持数据资源的横向关联、纵向钻取分析，满足一键实现相关信息查询服务。此外，通过结果集缓存，将某些查询结果进行存储，遇到相似检索，用户可直接获取结果，提升反馈速度。</t>
    <phoneticPr fontId="6" type="noConversion"/>
  </si>
  <si>
    <t>5、分词：对搜索的关键字按照一定算法进行切割，达到按照用户语义分词的效果，支持中文分词和英文分词。</t>
    <phoneticPr fontId="6" type="noConversion"/>
  </si>
  <si>
    <t>5、搜索引擎组件：平台中需集成Solr或者ES搜索引擎组件。</t>
    <phoneticPr fontId="6" type="noConversion"/>
  </si>
  <si>
    <t xml:space="preserve">6、排序：使搜索返回的结果按照一定算法排序，使排在前面的搜索结果能够符合用户的搜索要求。  </t>
    <phoneticPr fontId="6" type="noConversion"/>
  </si>
  <si>
    <t>7、可搜索格式化文档：系统可抓取PDF、WORD等格式化文档供用户搜索。</t>
    <phoneticPr fontId="6" type="noConversion"/>
  </si>
  <si>
    <t>8、可承受千万级数据存储索引：指可承受数据量达到千万级以上的数据存储和索引。</t>
    <phoneticPr fontId="6" type="noConversion"/>
  </si>
  <si>
    <t>大数据检索系统支持存储千万级数据存储索引。登录大数据检索系统http://10.10.10.35:8886，选择集合hadoop_logs，点击Overview，右边Num Docs显示存储数量。</t>
    <phoneticPr fontId="6" type="noConversion"/>
  </si>
  <si>
    <t>登录分析挖掘系统http://10.10.10.32:54321/flow/index.html，选择FLOWS，查看大规模智能训练平台学习任务。</t>
    <phoneticPr fontId="6" type="noConversion"/>
  </si>
  <si>
    <t>登录分析挖掘系统http://10.10.10.32:54321/flow/index.html，点击FLOWS。选择adult_analytics，点击加载。运行所有，查看分析结果。选择"建立一个模型"-&gt;"kmeans"步骤，对模型进行参数调优。</t>
    <phoneticPr fontId="6" type="noConversion"/>
  </si>
  <si>
    <t>1.登录分布式挖掘系统http://10.10.10.32:54321/flow/index.html；2.点击FLOWS。选择adult_analytics，点击加载，运行所有。“建立一个模型”步骤，选择算法为kmeans，在Parameters栏设置nfolds=2，可以调整模型迭代系数。</t>
    <phoneticPr fontId="6" type="noConversion"/>
  </si>
  <si>
    <t>4、能将更新后的模型进行验证和导出。</t>
    <phoneticPr fontId="6" type="noConversion"/>
  </si>
  <si>
    <t>交互式内存计算：提供一个快速的计算、写入，以及交互式查询的框架。支持交互式的数据分析、交互式的数据挖掘，保证性能的高效，并且避免繁忙的磁盘IO。提供了分布式流数据处理能力，允许无缝地处理集群中任何worker节点的故障。
交互式分析：实现交互查询下做到性能和兼容性极致体验的SQL分析引擎功能。支持HDFS数据本地访问的最大化特性，直接访问HDFS数据，更好的利用磁盘的IO，全面支持传统应用的接口JDBC、ODBC，使用Hive兼容的ORC格式，提供复杂查询、关联分析功能。</t>
    <phoneticPr fontId="6" type="noConversion"/>
  </si>
  <si>
    <t xml:space="preserve">1.测试对于资源根据队列进行分配：登录大数据管理系统。选择多租户管理-&gt;查看队列资源分配。  
2.测试验证资源分配：1.登录大数据操作系统。2.点击选择数据文件浏览-&gt;代码库，执行查询个体/私有经济额统计，登录http://10.10.10.33:8088/cluster/apps页面，查看user1用户提交的任务到队列statistic。2.登录大数据操作系统。2.点击选择数据文件浏览-&gt;代码库，执行查询个体/私有经济额统计，登录http://10.10.10.33:8088/cluster/apps页面，查看hdfs用户提交的任务到队列default。
</t>
    <phoneticPr fontId="6" type="noConversion"/>
  </si>
  <si>
    <t xml:space="preserve">准备工作：对于资源根据队列进行分配：登录大数据管理系统http://10.10.10.31:9999（admin/admin）。选择多租户管理-&gt;查看队列资源分配，创建队列Statistic并赋予队列资料10%。
1&gt;在ResouceManager所在节点，Linux命令行切换到hdfs用户，执行如下命令，创建/terasort路径：  hadoop fs -mkdir /terasort。再执行以下命令，生成大量数据。
hadoop jar /usr/hdp/current/hadoop-mapreduce-client/hadoop-mapreduce-examples.jar teragen -D mapred.job.queue.name=Statistic -Dmapreduce.map.memory.mb=4096 -Dmapreduce.map.cpu.vcores=2 -Dmapred.map.tasks=10 200000000  /terasort/20g
2&gt;在ResouceManager所在节点，Linux命令行切换到user1用户，执行如下命令，提交优先级高的任务：hadoop jar /usr/hdp/current/hadoop-mapreduce-client/hadoop-mapreduce-examples.jar pi   -D mapreduce.job.priority=HIGH -D mapred.job.queue.name=Statistic  5 10
3&gt;在ResouceManager所在节点，Linux命令行切换到user2用户，执行如下命令，提交优先级低的任务：hadoop jar /usr/hdp/current/hadoop-mapreduce-client/hadoop-mapreduce-examples.jar pi   -D mapreduce.job.priority=LOW -D mapred.job.queue.name=Statistic  5 10
4&gt;登录http://10.10.10.33:8088/cluster/apps页面，先停止第一个terasort任务，然后分别查看user1/user2用户提交的任务，优先度高的任务可以顺利获取足够资源。                          
</t>
    <phoneticPr fontId="6" type="noConversion"/>
  </si>
  <si>
    <t>（3）系统应当支持混合负载，既能够支持事务处理，也能够支持分析处理；</t>
    <phoneticPr fontId="6" type="noConversion"/>
  </si>
  <si>
    <t xml:space="preserve">1&gt;测试大数据平台管理的安全方案：1&gt;测试数据权限操作：1.登录大数据安全管理系统http://10.10.10.31:6080（admin/admin）。2.选择tellhow_hive-&gt;访问-&gt;LEVEL3，赋予用户user1访问表his.private_csum的所有字段的读权限。                                                                           测试验证数据权限操作：登录大数据使用系统http://10.10.10.34:8888/（user1/123456）。2.选择数据文件浏览-&gt;代码库，执行查询个体/私有经济额统计，查询结果已经限制权限。                                                                                                        </t>
    <phoneticPr fontId="6" type="noConversion"/>
  </si>
  <si>
    <t xml:space="preserve">1&gt;数据权限操作：1.登录大数据安全管理系统。2.选择tellhow_hive-&gt;访问-&gt;LEVEL3，赋予用户user1访问表his.private_csum的所有字段的读权限。  测试：登录大数据使用系统。2.选择数据文件浏览-&gt;代码库，执行查询个体/私有经济额统计，查询结果已经限制权限。
2&gt;数据加密操作：1.登录大数据安全管理系统http://10.10.10.31:6080（admin/admin）。2.选择tellhow_hive-&gt;数据脱敏-&gt;encryptEnterprie，设置需要的脱敏的表字段t_interprice_foung_info.qyzch，用户user1访问时设置脱敏类型为：jiami({col})。  测试：登录大数据使用系统http://10.10.10.34:8888/（user1/123456）。2.选择数据文件浏览-&gt;代码库，执行查询加密数据/解密数据，查询结果已经加密/解密。                                                                                                           </t>
    <phoneticPr fontId="6" type="noConversion"/>
  </si>
  <si>
    <t>测试性能指标：1.登录大数据管理系统。2.点击仪表盘，查看集群相关性能指标。如CPU使用、网络使用等。3.点击组件，查看单个组件的性能指标。如HDFS磁盘使用登录。                                                                      测试监控报警：1.登录大数据管理系统。2.点击报警，查看集群报警。可以创建报警通知，配置邮箱信息，实现系统报警邮件通知。                                  测试软件批量安装部署：1.登录大数据管理系统。2.点击管理-&gt;组件，自定义选择多个组件，点击添加进行安装。
测试集群扩容：1.登录大数据管理系统；2.点击节点&gt;操作&gt;添加主机&gt;根据提示输入授权码、新节点主机名和私钥，之后可以为新添加的节点分配要安装的组件，例如DataNode，ZooKeeper Client等。新节点部署完毕后根据提示重启各个组件。</t>
    <phoneticPr fontId="6" type="noConversion"/>
  </si>
  <si>
    <t>1&gt;测试平台高可用：登录大数据管理系统http://10.10.10.31:9999（admin/admin）。点击组件-&gt;HDFS,点击开启主节点高可用按钮。
2&gt;租户隔离和资源隔离：登录大数据管理系统http://10.10.10.31:9999（admin/admin）。选择多租户管理-&gt;查看队列资源分配。  测试验证资源分配：1.登录大数据操作系统http://10.10.10.34:8888/（user1/123456）。2.点击选择数据文件浏览-&gt;代码库，执行查询个体/私有经济额统计，登录http://10.10.10.33:8088/cluster/apps页面，查看user1用户提交的任务到队列statistic。2.登录大数据操作系统http://10.10.10.34:8888/（hdfs/hdfs）。2.点击选择数据文件浏览-&gt;代码库，执行查询个体/私有经济额统计，登录http://10.10.10.33:8088/cluster/apps页面，查看hdfs用户提交的任务到队列default。
3&gt;支持标准sql：具体详情见测试报告，功能-UseCase503。
4&gt;大数据生态圈的通用组件：登录大数据管理系统http://10.10.10.31:9999（admin/admin）。点击组件，查看已安装的组件列表。</t>
    <phoneticPr fontId="6" type="noConversion"/>
  </si>
  <si>
    <t xml:space="preserve">1&gt;测试集群扩展性：1.登录大数据管理系统；2.点击节点&gt;操作&gt;添加主机&gt;根据提示输入授权码、新节点主机名和私钥，可以为新添加的节点分配要安装的组件，例如DataNode，ZooKeeper Client等&gt;新节点部署完毕后根据提示重启各个组件.
2&gt;测试Web Services服务的发布接口：在浏览器中输入以下地址，查看Hive数据库中，库名以t开头的数据库：http://10.10.10.33:50111/templeton/v1/ddl/database?user.name=hive&amp;like=t*，结果显示theme数据库。
3&gt;测试升级：1.登录大数据管理系统；2.点击权限-版本-注册版本-HDP-2.5.x.x-添加版本-版本定义文件URL-读取版本信息-完成后点击升级-升级选项选择滚动升级-忽略warning，继续升级-完成。
</t>
    <phoneticPr fontId="6" type="noConversion"/>
  </si>
  <si>
    <t>2、大数据平台提供厂家需要支持HBase表数据跨数据中心灾备；</t>
    <phoneticPr fontId="6" type="noConversion"/>
  </si>
  <si>
    <t>功能-UseCase301
登录大数据平台，点击操作栏中的“报警”选项&gt;点击DataNode Storage&gt;设置检测间隔时间为0.2。</t>
    <phoneticPr fontId="6" type="noConversion"/>
  </si>
  <si>
    <t>性能-UseCase110，为5.45（GB/min/Node)</t>
    <phoneticPr fontId="6" type="noConversion"/>
  </si>
  <si>
    <t>2、大数据平台在提供社区原生API的基础上，还能提供HDFS、HBase、Spark等组件增强API能力，降低业务开发难度；</t>
    <phoneticPr fontId="6" type="noConversion"/>
  </si>
  <si>
    <t>ID</t>
    <phoneticPr fontId="6" type="noConversion"/>
  </si>
  <si>
    <t>需要补充关系数据库文件检索</t>
  </si>
  <si>
    <t>需要补充备份和恢复的验证步骤</t>
  </si>
  <si>
    <t>交互式：sparkSQL</t>
  </si>
  <si>
    <t>user1权限：存储资源隔离。</t>
  </si>
  <si>
    <t>hbase-regionserver/yarn-resourcemanager</t>
  </si>
  <si>
    <t>不支持纵向钻取分析，满足一键实现相关信息查询服务。此外，通过结果集缓存，将某些查询结果进行存储，遇到相似检索，用户可直接获取结果，提升反馈速度。</t>
  </si>
  <si>
    <t>聂巍</t>
    <phoneticPr fontId="6" type="noConversion"/>
  </si>
  <si>
    <t>1&gt;测试融合分析：登录分析挖掘系统http://10.10.10.32:54321/flow/index.html，点击FLOWS。选择adult_Analytics，点击加载。运行所有，查看分析结果。 结果显示对人口基础信息进行聚类分析。
2&gt;测试智慧分析：登录分析挖掘系统http://10.10.10.32:54321/flow/index.html，点击FLOWS。选择PicAnalytics，点击加载。运行所有，查看分析结果。结果显示经过深度学习，识别图像中的数字。 
3&gt;测试分析日志：测试批量日志分析系统：1.登录批量日志分析系统http://10.10.10.35:61888(admin/admin)。2.点击选择日志，选择组件名称进行筛选，例如HBASE等。3.点击组件日志，选择hbase_regionserver，查看日志详情。4.点击日志统计，查看不同级别的日志记录统计等信息。</t>
  </si>
  <si>
    <t xml:space="preserve">基础分析、融合分析属于ETL过程，由实施部门依据需求实现。机器学习算法：步骤参考：4.1.4.4.2.3 </t>
  </si>
  <si>
    <t>开发状态需要确认</t>
    <phoneticPr fontId="6" type="noConversion"/>
  </si>
  <si>
    <t>部分通过</t>
    <phoneticPr fontId="6" type="noConversion"/>
  </si>
  <si>
    <t>需要补充验证步骤</t>
    <phoneticPr fontId="6" type="noConversion"/>
  </si>
  <si>
    <t>非开发项目</t>
    <phoneticPr fontId="6" type="noConversion"/>
  </si>
  <si>
    <t>测试支持多种类型数据存储：登录大数据操作系统。点击选择数据文件浏览-&gt;HDFS文件浏览，选择路径/filedemo，查看多种类型文件。</t>
    <phoneticPr fontId="6" type="noConversion"/>
  </si>
  <si>
    <t xml:space="preserve">1&gt;测试数据加密操作：1.登录大数据安全管理系统。2.选择tellhow_hive-&gt;数据脱敏-&gt;encryptEnterprie，设置需要的加密的表字段t_interprice_foung_info.qyzch，用户user1访问时设置加密规则为：jiami({col})。                                                                         
2&gt;测试验证数据加密操作：：登录大数据使用系统http://10.10.10.34:8888/（user1/123456）。2.选择数据文件浏览-&gt;代码库，执行查询加密数据/解密数据，查询结果已经加密/解密。 </t>
    <phoneticPr fontId="6" type="noConversion"/>
  </si>
  <si>
    <t>1&gt;测试存储：登录大数据管理系统。选择组件-&gt;hdfs，查看hadoop集群存储信息。
2&gt;测试管理：登录大数据管理系统。选择组件-&gt;hdfs，可以选择开启/关闭组件按钮，对集群进行起停管理操作。（测试，建议勿操作）
3&gt;测试处理：登录大数据管理系统。选择组件-&gt;hdfs，可以选择删除组件按钮，对集群进行删除处理操作。（测试，建议勿操作）</t>
    <phoneticPr fontId="6" type="noConversion"/>
  </si>
  <si>
    <t>大数据操作系统</t>
    <phoneticPr fontId="6" type="noConversion"/>
  </si>
  <si>
    <t>大数据管理系统</t>
    <phoneticPr fontId="6" type="noConversion"/>
  </si>
  <si>
    <t>大数据安全管理系统</t>
    <phoneticPr fontId="6" type="noConversion"/>
  </si>
  <si>
    <t>暂不支持数据水印</t>
    <phoneticPr fontId="6" type="noConversion"/>
  </si>
  <si>
    <t>暂不支持软件包的数字签名保护</t>
    <phoneticPr fontId="6" type="noConversion"/>
  </si>
  <si>
    <t>5) 要求页面中的功能按钮通过模块及角色所拥有的权限进行控制；</t>
    <phoneticPr fontId="6" type="noConversion"/>
  </si>
  <si>
    <t>2. 业务指标可视化
根据用户的需求对可视化的图标样式、指标需求、精度、主题、颜色、模块分布等可视化参数进行集中的配置，再通过调用大数据平台的可视化工具和大数据分析工具，反映到领导驾驶舱的用户PC端或手持终端，能够让用户能够实时感知当前所关心领域动态，实现全面、及时、精确的了解事件发展，及时做出参考判断。</t>
    <phoneticPr fontId="6" type="noConversion"/>
  </si>
  <si>
    <t>1&gt;测试内存数据库存在：登录大数据管理系统。选择组件-&gt;Redis，查看组件详情。 
2&gt;测试set功能：使用root用户连接s5，执行/usr/bin/redis-cli   2.执行set命令：set name zhangsan。3.查看执行get命令：get name，显示正确。    
3&gt;测试reids数据导出：redis数据文件保存在s5节点的/var/lib/redis/dump.rdb</t>
    <phoneticPr fontId="6" type="noConversion"/>
  </si>
  <si>
    <t>功能按钮即为功能权限管理</t>
    <phoneticPr fontId="6" type="noConversion"/>
  </si>
  <si>
    <t>3、关系型数据库
提供基于云计算平台的稳定可靠、弹性伸缩、便捷管理的关系型数据库服务，涵盖Oracle、Mysql、Sqlserver、db2等主流数据库。</t>
    <phoneticPr fontId="6" type="noConversion"/>
  </si>
  <si>
    <t>已完成</t>
    <phoneticPr fontId="6" type="noConversion"/>
  </si>
  <si>
    <t>不支持truncate、merge、split、exchange、cluster、alter index unusable，属于关系型数据库支持功能内容</t>
    <phoneticPr fontId="6" type="noConversion"/>
  </si>
  <si>
    <t>部分完成</t>
    <phoneticPr fontId="6" type="noConversion"/>
  </si>
  <si>
    <t>部分通过</t>
    <phoneticPr fontId="6" type="noConversion"/>
  </si>
  <si>
    <t>不支持两套平台统一监控界面</t>
    <phoneticPr fontId="6" type="noConversion"/>
  </si>
  <si>
    <t>立得</t>
  </si>
  <si>
    <t>4.1.4.3.10 影像识别</t>
    <phoneticPr fontId="6" type="noConversion"/>
  </si>
  <si>
    <t>功能标志</t>
    <phoneticPr fontId="6" type="noConversion"/>
  </si>
  <si>
    <t>平台标志</t>
    <phoneticPr fontId="6" type="noConversion"/>
  </si>
  <si>
    <t>该项为综述项，功能测试详见下文。</t>
    <phoneticPr fontId="6" type="noConversion"/>
  </si>
  <si>
    <t>“上下钻取”实施负责，其他平台研发负责。</t>
    <phoneticPr fontId="6" type="noConversion"/>
  </si>
  <si>
    <t>第二轮验证复核结果</t>
    <phoneticPr fontId="6" type="noConversion"/>
  </si>
  <si>
    <t>针对一期关系型数据的对接：
点击“数据接入”-&gt;"数据源管理",进入新建数据源界面，点击”Hive数据源“，完成数据源信息配置。
点击”采集任务管理“，创建一个Hive到Hive的数据采集任务，执行成功后完成数据集成。
针对一期的非结构化数据：
点击“数据接入”-&gt;"数据源管理",进入新建数据源界面，点击”HDFS数据源“，完成数据源信息配置。
点击”采集任务管理“，创建一个HDFS到HDFS的数据采集任务，执行成功后完成数据集成。</t>
    <phoneticPr fontId="6" type="noConversion"/>
  </si>
  <si>
    <t>刘小杰</t>
  </si>
  <si>
    <t>刘小杰
聂巍</t>
  </si>
  <si>
    <t>刘小杰
聂巍(上下钻取)</t>
  </si>
  <si>
    <t>孙小烨
刘小杰</t>
  </si>
  <si>
    <t>卢学宝/刘小杰</t>
  </si>
  <si>
    <t>海威</t>
  </si>
  <si>
    <t xml:space="preserve"> 海威</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</si>
</sst>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宋体"/>
      <charset val="134"/>
      <scheme val="minor"/>
    </font>
    <font>
      <sz val="10"/>
      <name val="微软雅黑"/>
      <family val="2"/>
      <charset val="134"/>
    </font>
    <font>
      <sz val="10"/>
      <color theme="1"/>
      <name val="微软雅黑"/>
      <family val="2"/>
      <charset val="134"/>
    </font>
    <font>
      <b/>
      <sz val="11"/>
      <color theme="0"/>
      <name val="宋体"/>
      <family val="3"/>
      <charset val="134"/>
      <scheme val="minor"/>
    </font>
    <font>
      <b/>
      <sz val="11"/>
      <color theme="1"/>
      <name val="宋体"/>
      <family val="3"/>
      <charset val="134"/>
      <scheme val="minor"/>
    </font>
    <font>
      <sz val="11"/>
      <color theme="1"/>
      <name val="宋体"/>
      <family val="3"/>
      <charset val="134"/>
      <scheme val="minor"/>
    </font>
    <font>
      <sz val="9"/>
      <name val="宋体"/>
      <family val="3"/>
      <charset val="134"/>
      <scheme val="minor"/>
    </font>
    <font>
      <sz val="11"/>
      <color theme="0"/>
      <name val="宋体"/>
      <family val="2"/>
      <charset val="134"/>
      <scheme val="minor"/>
    </font>
    <font>
      <sz val="9"/>
      <name val="微软雅黑"/>
      <family val="2"/>
      <charset val="134"/>
    </font>
    <font>
      <sz val="11"/>
      <color theme="0"/>
      <name val="微软雅黑"/>
      <family val="2"/>
      <charset val="134"/>
    </font>
    <font>
      <b/>
      <sz val="10"/>
      <color theme="1"/>
      <name val="微软雅黑"/>
      <family val="2"/>
      <charset val="134"/>
    </font>
    <font>
      <sz val="10"/>
      <color theme="1" tint="4.9989318521683403E-2"/>
      <name val="微软雅黑"/>
      <family val="2"/>
      <charset val="134"/>
    </font>
    <font>
      <sz val="10"/>
      <color rgb="FFFF0000"/>
      <name val="微软雅黑"/>
      <family val="2"/>
      <charset val="134"/>
    </font>
    <font>
      <b/>
      <sz val="10"/>
      <color theme="0"/>
      <name val="微软雅黑"/>
      <family val="2"/>
      <charset val="134"/>
    </font>
    <font>
      <sz val="11"/>
      <color theme="1"/>
      <name val="宋体"/>
      <family val="3"/>
      <charset val="134"/>
      <scheme val="minor"/>
    </font>
  </fonts>
  <fills count="8">
    <fill>
      <patternFill patternType="none"/>
    </fill>
    <fill>
      <patternFill patternType="gray125"/>
    </fill>
    <fill>
      <patternFill patternType="solid">
        <fgColor rgb="FF00B0F0"/>
        <bgColor indexed="64"/>
      </patternFill>
    </fill>
    <fill>
      <patternFill patternType="solid">
        <fgColor theme="4"/>
        <bgColor theme="4"/>
      </patternFill>
    </fill>
    <fill>
      <patternFill patternType="solid">
        <fgColor rgb="FF7030A0"/>
        <bgColor indexed="64"/>
      </patternFill>
    </fill>
    <fill>
      <patternFill patternType="solid">
        <fgColor theme="4"/>
      </patternFill>
    </fill>
    <fill>
      <patternFill patternType="solid">
        <fgColor theme="0"/>
        <bgColor indexed="64"/>
      </patternFill>
    </fill>
    <fill>
      <patternFill patternType="solid">
        <fgColor theme="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style="thin">
        <color auto="1"/>
      </bottom>
      <diagonal/>
    </border>
    <border>
      <left/>
      <right/>
      <top style="thin">
        <color theme="4" tint="-0.249977111117893"/>
      </top>
      <bottom style="medium">
        <color theme="4" tint="-0.249977111117893"/>
      </bottom>
      <diagonal/>
    </border>
    <border>
      <left style="thin">
        <color auto="1"/>
      </left>
      <right/>
      <top/>
      <bottom style="thin">
        <color auto="1"/>
      </bottom>
      <diagonal/>
    </border>
    <border>
      <left/>
      <right/>
      <top/>
      <bottom style="thin">
        <color auto="1"/>
      </bottom>
      <diagonal/>
    </border>
  </borders>
  <cellStyleXfs count="11">
    <xf numFmtId="0" fontId="0" fillId="0" borderId="0"/>
    <xf numFmtId="0" fontId="5" fillId="0" borderId="0"/>
    <xf numFmtId="0" fontId="5" fillId="0" borderId="0">
      <alignment vertical="center"/>
    </xf>
    <xf numFmtId="0" fontId="5" fillId="0" borderId="0"/>
    <xf numFmtId="0" fontId="5" fillId="0" borderId="0"/>
    <xf numFmtId="0" fontId="5" fillId="0" borderId="0"/>
    <xf numFmtId="0" fontId="5" fillId="0" borderId="0">
      <alignment vertical="center"/>
    </xf>
    <xf numFmtId="0" fontId="5" fillId="0" borderId="0">
      <alignment vertical="center"/>
    </xf>
    <xf numFmtId="0" fontId="5" fillId="0" borderId="0">
      <alignment vertical="center"/>
    </xf>
    <xf numFmtId="0" fontId="7" fillId="5" borderId="0" applyNumberFormat="0" applyBorder="0" applyAlignment="0" applyProtection="0">
      <alignment vertical="center"/>
    </xf>
    <xf numFmtId="9" fontId="14" fillId="0" borderId="0" applyFont="0" applyFill="0" applyBorder="0" applyAlignment="0" applyProtection="0">
      <alignment vertical="center"/>
    </xf>
  </cellStyleXfs>
  <cellXfs count="46">
    <xf numFmtId="0" fontId="0" fillId="0" borderId="0" xfId="0"/>
    <xf numFmtId="9" fontId="0" fillId="0" borderId="0" xfId="0" applyNumberFormat="1"/>
    <xf numFmtId="0" fontId="8" fillId="0" borderId="1" xfId="0" applyFont="1" applyBorder="1"/>
    <xf numFmtId="0" fontId="9" fillId="5" borderId="1" xfId="9" applyFont="1" applyBorder="1" applyAlignment="1">
      <alignment horizontal="right"/>
    </xf>
    <xf numFmtId="0" fontId="2" fillId="0" borderId="0" xfId="0" applyFont="1" applyAlignment="1">
      <alignment vertical="top" wrapText="1"/>
    </xf>
    <xf numFmtId="0" fontId="2" fillId="6" borderId="0" xfId="0" applyFont="1" applyFill="1" applyAlignment="1">
      <alignment vertical="top" wrapText="1"/>
    </xf>
    <xf numFmtId="49" fontId="13" fillId="4" borderId="1" xfId="0" applyNumberFormat="1" applyFont="1" applyFill="1" applyBorder="1" applyAlignment="1">
      <alignment horizontal="center" vertical="top" wrapText="1"/>
    </xf>
    <xf numFmtId="49" fontId="13" fillId="4" borderId="1" xfId="0" applyNumberFormat="1" applyFont="1" applyFill="1" applyBorder="1" applyAlignment="1">
      <alignment horizontal="left" vertical="top" wrapText="1"/>
    </xf>
    <xf numFmtId="0" fontId="4" fillId="0" borderId="7" xfId="0" applyFont="1" applyBorder="1" applyAlignment="1">
      <alignment horizontal="left"/>
    </xf>
    <xf numFmtId="0" fontId="5" fillId="0" borderId="1" xfId="0" applyFont="1" applyBorder="1" applyAlignment="1">
      <alignment horizontal="left"/>
    </xf>
    <xf numFmtId="0" fontId="5" fillId="0" borderId="1" xfId="0" applyNumberFormat="1" applyFont="1" applyBorder="1"/>
    <xf numFmtId="0" fontId="0" fillId="0" borderId="1" xfId="0" applyBorder="1"/>
    <xf numFmtId="0" fontId="3" fillId="3" borderId="1" xfId="0" applyFont="1" applyFill="1" applyBorder="1"/>
    <xf numFmtId="0" fontId="4" fillId="0" borderId="1" xfId="0" applyFont="1" applyBorder="1" applyAlignment="1">
      <alignment horizontal="left"/>
    </xf>
    <xf numFmtId="0" fontId="4" fillId="0" borderId="1" xfId="0" applyNumberFormat="1" applyFont="1" applyBorder="1"/>
    <xf numFmtId="10" fontId="0" fillId="0" borderId="1" xfId="10" applyNumberFormat="1" applyFont="1" applyBorder="1" applyAlignment="1"/>
    <xf numFmtId="10" fontId="0" fillId="0" borderId="1" xfId="10" applyNumberFormat="1" applyFont="1" applyFill="1" applyBorder="1" applyAlignment="1"/>
    <xf numFmtId="0" fontId="4" fillId="0" borderId="0" xfId="0" applyFont="1" applyBorder="1" applyAlignment="1">
      <alignment horizontal="left"/>
    </xf>
    <xf numFmtId="10" fontId="4" fillId="0" borderId="1" xfId="10" applyNumberFormat="1" applyFont="1" applyFill="1" applyBorder="1" applyAlignment="1"/>
    <xf numFmtId="0" fontId="3" fillId="3" borderId="6" xfId="0" applyFont="1" applyFill="1" applyBorder="1"/>
    <xf numFmtId="0" fontId="4" fillId="0" borderId="1" xfId="0" applyFont="1" applyBorder="1"/>
    <xf numFmtId="0" fontId="5" fillId="0" borderId="2" xfId="0" applyFont="1" applyBorder="1" applyAlignment="1">
      <alignment horizontal="left"/>
    </xf>
    <xf numFmtId="0" fontId="5" fillId="7" borderId="0" xfId="0" applyFont="1" applyFill="1" applyBorder="1" applyAlignment="1">
      <alignment horizontal="center"/>
    </xf>
    <xf numFmtId="0" fontId="4" fillId="0" borderId="0" xfId="0" applyFont="1"/>
    <xf numFmtId="10" fontId="4" fillId="0" borderId="1" xfId="10" applyNumberFormat="1" applyFont="1" applyBorder="1" applyAlignment="1"/>
    <xf numFmtId="0" fontId="5" fillId="0" borderId="2" xfId="0" applyFont="1" applyBorder="1" applyAlignment="1">
      <alignment horizontal="center"/>
    </xf>
    <xf numFmtId="0" fontId="5" fillId="0" borderId="3" xfId="0" applyFont="1" applyBorder="1" applyAlignment="1">
      <alignment horizontal="center"/>
    </xf>
    <xf numFmtId="0" fontId="3" fillId="7" borderId="1" xfId="0" applyFont="1" applyFill="1" applyBorder="1" applyAlignment="1">
      <alignment horizontal="center"/>
    </xf>
    <xf numFmtId="0" fontId="3" fillId="3" borderId="1" xfId="0" applyFont="1" applyFill="1" applyBorder="1" applyAlignment="1">
      <alignment horizontal="center" vertical="center"/>
    </xf>
    <xf numFmtId="0" fontId="3" fillId="3" borderId="4" xfId="0" applyFont="1" applyFill="1" applyBorder="1" applyAlignment="1">
      <alignment horizontal="center" vertical="center"/>
    </xf>
    <xf numFmtId="0" fontId="3" fillId="7" borderId="5" xfId="0" applyFont="1" applyFill="1" applyBorder="1" applyAlignment="1">
      <alignment horizontal="center"/>
    </xf>
    <xf numFmtId="0" fontId="3" fillId="7" borderId="0" xfId="0" applyFont="1" applyFill="1" applyBorder="1" applyAlignment="1">
      <alignment horizontal="center"/>
    </xf>
    <xf numFmtId="0" fontId="5" fillId="7" borderId="1" xfId="0" applyFont="1" applyFill="1" applyBorder="1" applyAlignment="1">
      <alignment horizontal="center"/>
    </xf>
    <xf numFmtId="0" fontId="5" fillId="7" borderId="8" xfId="0" applyFont="1" applyFill="1" applyBorder="1" applyAlignment="1">
      <alignment horizontal="center"/>
    </xf>
    <xf numFmtId="0" fontId="5" fillId="7" borderId="9" xfId="0" applyFont="1" applyFill="1" applyBorder="1" applyAlignment="1">
      <alignment horizontal="center"/>
    </xf>
    <xf numFmtId="0" fontId="10" fillId="0" borderId="1" xfId="0" applyFont="1" applyFill="1" applyBorder="1" applyAlignment="1">
      <alignment vertical="top" wrapText="1"/>
    </xf>
    <xf numFmtId="0" fontId="2" fillId="0" borderId="1" xfId="0" applyNumberFormat="1" applyFont="1" applyFill="1" applyBorder="1" applyAlignment="1">
      <alignment vertical="top" wrapText="1"/>
    </xf>
    <xf numFmtId="0" fontId="2" fillId="0" borderId="1" xfId="0" applyFont="1" applyFill="1" applyBorder="1" applyAlignment="1">
      <alignment vertical="top" wrapText="1"/>
    </xf>
    <xf numFmtId="49" fontId="2" fillId="0" borderId="1" xfId="4" applyNumberFormat="1" applyFont="1" applyFill="1" applyBorder="1" applyAlignment="1">
      <alignment vertical="top" wrapText="1"/>
    </xf>
    <xf numFmtId="49" fontId="2" fillId="0" borderId="1" xfId="4" applyNumberFormat="1" applyFont="1" applyFill="1" applyBorder="1" applyAlignment="1">
      <alignment horizontal="left" vertical="top" wrapText="1"/>
    </xf>
    <xf numFmtId="49" fontId="11" fillId="0" borderId="1" xfId="4" applyNumberFormat="1" applyFont="1" applyFill="1" applyBorder="1" applyAlignment="1">
      <alignment horizontal="left" vertical="top" wrapText="1"/>
    </xf>
    <xf numFmtId="49" fontId="11" fillId="0" borderId="1" xfId="4" applyNumberFormat="1" applyFont="1" applyFill="1" applyBorder="1" applyAlignment="1">
      <alignment vertical="top" wrapText="1"/>
    </xf>
    <xf numFmtId="0" fontId="2" fillId="0" borderId="0" xfId="0" applyFont="1" applyFill="1" applyBorder="1" applyAlignment="1">
      <alignment vertical="top" wrapText="1"/>
    </xf>
    <xf numFmtId="0" fontId="1" fillId="0" borderId="1" xfId="0" applyFont="1" applyFill="1" applyBorder="1" applyAlignment="1">
      <alignment vertical="top" wrapText="1"/>
    </xf>
    <xf numFmtId="49" fontId="13" fillId="2" borderId="1" xfId="0" applyNumberFormat="1" applyFont="1" applyFill="1" applyBorder="1" applyAlignment="1">
      <alignment horizontal="center" vertical="top" wrapText="1"/>
    </xf>
    <xf numFmtId="49" fontId="13" fillId="2" borderId="1" xfId="0" applyNumberFormat="1" applyFont="1" applyFill="1" applyBorder="1" applyAlignment="1">
      <alignment horizontal="left" vertical="top" wrapText="1"/>
    </xf>
  </cellXfs>
  <cellStyles count="11">
    <cellStyle name="百分比" xfId="10" builtinId="5"/>
    <cellStyle name="常规" xfId="0" builtinId="0"/>
    <cellStyle name="常规 2" xfId="4"/>
    <cellStyle name="常规 2 2" xfId="3"/>
    <cellStyle name="常规 3" xfId="5"/>
    <cellStyle name="常规 4" xfId="6"/>
    <cellStyle name="常规 4 2" xfId="7"/>
    <cellStyle name="常规 5" xfId="8"/>
    <cellStyle name="常规 5 2" xfId="2"/>
    <cellStyle name="常规 6" xfId="1"/>
    <cellStyle name="着色 1" xfId="9" builtinId="29"/>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workbookViewId="0">
      <selection activeCell="M12" sqref="M12"/>
    </sheetView>
  </sheetViews>
  <sheetFormatPr defaultColWidth="9" defaultRowHeight="13.5" x14ac:dyDescent="0.15"/>
  <cols>
    <col min="1" max="1" width="12" customWidth="1"/>
    <col min="2" max="2" width="9.75" customWidth="1"/>
    <col min="3" max="3" width="7.75" bestFit="1" customWidth="1"/>
    <col min="4" max="4" width="9.75" bestFit="1" customWidth="1"/>
    <col min="5" max="5" width="7.75" customWidth="1"/>
    <col min="6" max="6" width="9.75" bestFit="1" customWidth="1"/>
    <col min="7" max="7" width="11" customWidth="1"/>
    <col min="8" max="8" width="8.75" customWidth="1"/>
    <col min="9" max="9" width="13.875" style="1" bestFit="1" customWidth="1"/>
    <col min="10" max="12" width="14.125" bestFit="1" customWidth="1"/>
    <col min="13" max="13" width="10.875" customWidth="1"/>
    <col min="14" max="14" width="16.375" bestFit="1" customWidth="1"/>
    <col min="16" max="16" width="9.75" customWidth="1"/>
    <col min="19" max="19" width="8.875" customWidth="1"/>
  </cols>
  <sheetData>
    <row r="1" spans="1:14" x14ac:dyDescent="0.15">
      <c r="I1"/>
    </row>
    <row r="2" spans="1:14" x14ac:dyDescent="0.15">
      <c r="A2" s="28" t="s">
        <v>1075</v>
      </c>
      <c r="B2" s="30" t="s">
        <v>1034</v>
      </c>
      <c r="C2" s="31"/>
      <c r="D2" s="31"/>
      <c r="E2" s="31"/>
      <c r="F2" s="31"/>
      <c r="G2" s="31"/>
      <c r="H2" s="31"/>
      <c r="I2" s="31"/>
      <c r="J2" s="31"/>
      <c r="K2" s="31"/>
      <c r="L2" s="31"/>
      <c r="M2" s="31"/>
      <c r="N2" s="31"/>
    </row>
    <row r="3" spans="1:14" x14ac:dyDescent="0.15">
      <c r="A3" s="29"/>
      <c r="B3" s="12" t="s">
        <v>718</v>
      </c>
      <c r="C3" s="12" t="s">
        <v>745</v>
      </c>
      <c r="D3" s="12" t="s">
        <v>1043</v>
      </c>
      <c r="E3" s="12" t="s">
        <v>1039</v>
      </c>
      <c r="F3" s="12" t="s">
        <v>1059</v>
      </c>
      <c r="G3" s="12" t="s">
        <v>1044</v>
      </c>
      <c r="H3" s="12" t="s">
        <v>752</v>
      </c>
      <c r="I3" s="12" t="s">
        <v>1079</v>
      </c>
      <c r="J3" s="12" t="s">
        <v>1080</v>
      </c>
      <c r="K3" s="12" t="s">
        <v>1081</v>
      </c>
      <c r="L3" s="12" t="s">
        <v>1082</v>
      </c>
      <c r="M3" s="12" t="s">
        <v>1083</v>
      </c>
      <c r="N3" s="12" t="s">
        <v>1084</v>
      </c>
    </row>
    <row r="4" spans="1:14" x14ac:dyDescent="0.15">
      <c r="A4" s="9" t="s">
        <v>8</v>
      </c>
      <c r="B4" s="10">
        <f>COUNTIFS(需求验证表!$J$2:$J$466,"金信",需求验证表!$Z$2:$Z$466,"待开发",需求验证表!$F$2:$F$466,"城市大数据平台功能建设")</f>
        <v>15</v>
      </c>
      <c r="C4" s="10">
        <f>COUNTIFS(需求验证表!$J$2:$J$466,"金信",需求验证表!$Z$2:$Z$466,"开发中",需求验证表!$F$2:$F$466,"城市大数据平台功能建设")</f>
        <v>14</v>
      </c>
      <c r="D4" s="10">
        <f>COUNTIFS(需求验证表!$J$2:$J$466,"金信",需求验证表!$Z$2:$Z$466,"部分完成",需求验证表!$F$2:$F$466,"城市大数据平台功能建设")</f>
        <v>7</v>
      </c>
      <c r="E4" s="10">
        <f>COUNTIFS(需求验证表!$J$2:$J$466,"金信",需求验证表!$Z$2:$Z$466,"已完成",需求验证表!$F$2:$F$466,"城市大数据平台功能建设")</f>
        <v>90</v>
      </c>
      <c r="F4" s="10">
        <f>COUNTIFS(需求验证表!$J$2:$J$466,"金信",需求验证表!$Z$2:$Z$466,"待确认",需求验证表!$F$2:$F$466,"城市大数据平台功能建设")</f>
        <v>0</v>
      </c>
      <c r="G4" s="10">
        <f>COUNTIFS(需求验证表!$J$2:$J$466,"金信",需求验证表!$Z$2:$Z$466,"非开发项目",需求验证表!$F$2:$F$466,"城市大数据平台功能建设")</f>
        <v>6</v>
      </c>
      <c r="H4" s="10">
        <f>B4+C4+D4+E4+F4+G4</f>
        <v>132</v>
      </c>
      <c r="I4" s="15">
        <f t="shared" ref="I4:N9" si="0">B4/$H4</f>
        <v>0.11363636363636363</v>
      </c>
      <c r="J4" s="15">
        <f t="shared" si="0"/>
        <v>0.10606060606060606</v>
      </c>
      <c r="K4" s="15">
        <f t="shared" si="0"/>
        <v>5.3030303030303032E-2</v>
      </c>
      <c r="L4" s="15">
        <f t="shared" si="0"/>
        <v>0.68181818181818177</v>
      </c>
      <c r="M4" s="15">
        <f t="shared" si="0"/>
        <v>0</v>
      </c>
      <c r="N4" s="15">
        <f t="shared" si="0"/>
        <v>4.5454545454545456E-2</v>
      </c>
    </row>
    <row r="5" spans="1:14" x14ac:dyDescent="0.15">
      <c r="A5" s="9" t="s">
        <v>9</v>
      </c>
      <c r="B5" s="10">
        <f>COUNTIFS(需求验证表!$J$2:$J$466,"九鼎",需求验证表!$Z$2:$Z$466,"待开发",需求验证表!$F$2:$F$466,"城市大数据平台功能建设")</f>
        <v>0</v>
      </c>
      <c r="C5" s="10">
        <f>COUNTIFS(需求验证表!$J$2:$J$466,"九鼎",需求验证表!$Z$2:$Z$466,"开发中",需求验证表!$F$2:$F$466,"城市大数据平台功能建设")</f>
        <v>4</v>
      </c>
      <c r="D5" s="10">
        <f>COUNTIFS(需求验证表!$J$2:$J$466,"九鼎",需求验证表!$Z$2:$Z$466,"部分完成",需求验证表!$F$2:$F$466,"城市大数据平台功能建设")</f>
        <v>0</v>
      </c>
      <c r="E5" s="10">
        <f>COUNTIFS(需求验证表!$J$2:$J$466,"九鼎",需求验证表!$Z$2:$Z$466,"已完成",需求验证表!$F$2:$F$466,"城市大数据平台功能建设")</f>
        <v>14</v>
      </c>
      <c r="F5" s="10">
        <f>COUNTIFS(需求验证表!$J$2:$J$466,"九鼎",需求验证表!$Z$2:$Z$466,"待确认",需求验证表!$F$2:$F$466,"城市大数据平台功能建设")</f>
        <v>0</v>
      </c>
      <c r="G5" s="10">
        <f>COUNTIFS(需求验证表!$J$2:$J$466,"九鼎",需求验证表!$Z$2:$Z$466,"非开发项目",需求验证表!$F$2:$F$466,"城市大数据平台功能建设")</f>
        <v>3</v>
      </c>
      <c r="H5" s="10">
        <f t="shared" ref="H5:H8" si="1">B5+C5+D5+E5+F5+G5</f>
        <v>21</v>
      </c>
      <c r="I5" s="15">
        <f t="shared" si="0"/>
        <v>0</v>
      </c>
      <c r="J5" s="15">
        <f t="shared" si="0"/>
        <v>0.19047619047619047</v>
      </c>
      <c r="K5" s="15">
        <f t="shared" si="0"/>
        <v>0</v>
      </c>
      <c r="L5" s="15">
        <f t="shared" si="0"/>
        <v>0.66666666666666663</v>
      </c>
      <c r="M5" s="15">
        <f t="shared" si="0"/>
        <v>0</v>
      </c>
      <c r="N5" s="15">
        <f t="shared" si="0"/>
        <v>0.14285714285714285</v>
      </c>
    </row>
    <row r="6" spans="1:14" x14ac:dyDescent="0.15">
      <c r="A6" s="9" t="s">
        <v>10</v>
      </c>
      <c r="B6" s="10">
        <f>COUNTIFS(需求验证表!$J$2:$J$466,"九鼎金信",需求验证表!$Z$2:$Z$466,"待开发",需求验证表!$F$2:$F$466,"城市大数据平台功能建设")</f>
        <v>0</v>
      </c>
      <c r="C6" s="10">
        <f>COUNTIFS(需求验证表!$J$2:$J$466,"九鼎金信",需求验证表!$Z$2:$Z$466,"开发中",需求验证表!$F$2:$F$466,"城市大数据平台功能建设")</f>
        <v>0</v>
      </c>
      <c r="D6" s="10">
        <f>COUNTIFS(需求验证表!$J$2:$J$466,"九鼎金信",需求验证表!$Z$2:$Z$466,"部分完成",需求验证表!$F$2:$F$466,"城市大数据平台功能建设")</f>
        <v>0</v>
      </c>
      <c r="E6" s="10">
        <f>COUNTIFS(需求验证表!$J$2:$J$466,"九鼎金信",需求验证表!$Z$2:$Z$466,"已完成",需求验证表!$F$2:$F$466,"城市大数据平台功能建设")</f>
        <v>1</v>
      </c>
      <c r="F6" s="10">
        <f>COUNTIFS(需求验证表!$J$2:$J$466,"九鼎金信",需求验证表!$Z$2:$Z$466,"待确认",需求验证表!$F$2:$F$466,"城市大数据平台功能建设")</f>
        <v>0</v>
      </c>
      <c r="G6" s="10">
        <f>COUNTIFS(需求验证表!$J$2:$J$466,"九鼎金信",需求验证表!$Z$2:$Z$466,"非开发项目",需求验证表!$F$2:$F$466,"城市大数据平台功能建设")</f>
        <v>0</v>
      </c>
      <c r="H6" s="10">
        <f t="shared" si="1"/>
        <v>1</v>
      </c>
      <c r="I6" s="15">
        <f t="shared" si="0"/>
        <v>0</v>
      </c>
      <c r="J6" s="15">
        <f t="shared" si="0"/>
        <v>0</v>
      </c>
      <c r="K6" s="15">
        <f t="shared" si="0"/>
        <v>0</v>
      </c>
      <c r="L6" s="15">
        <f t="shared" si="0"/>
        <v>1</v>
      </c>
      <c r="M6" s="15">
        <f t="shared" si="0"/>
        <v>0</v>
      </c>
      <c r="N6" s="15">
        <f t="shared" si="0"/>
        <v>0</v>
      </c>
    </row>
    <row r="7" spans="1:14" x14ac:dyDescent="0.15">
      <c r="A7" s="9" t="s">
        <v>1335</v>
      </c>
      <c r="B7" s="10">
        <f>COUNTIFS(需求验证表!$J$2:$J$466,"立得",需求验证表!$Z$2:$Z$466,"待开发",需求验证表!$F$2:$F$466,"城市大数据平台功能建设")</f>
        <v>49</v>
      </c>
      <c r="C7" s="10">
        <f>COUNTIFS(需求验证表!$J$2:$J$466,"立得",需求验证表!$Z$2:$Z$466,"开发中",需求验证表!$F$2:$F$466,"城市大数据平台功能建设")</f>
        <v>0</v>
      </c>
      <c r="D7" s="10">
        <f>COUNTIFS(需求验证表!$J$2:$J$466,"立得",需求验证表!$Z$2:$Z$466,"部分完成",需求验证表!$F$2:$F$466,"城市大数据平台功能建设")</f>
        <v>0</v>
      </c>
      <c r="E7" s="10">
        <f>COUNTIFS(需求验证表!$J$2:$J$466,"立得",需求验证表!$Z$2:$Z$466,"已完成",需求验证表!$F$2:$F$466,"城市大数据平台功能建设")</f>
        <v>0</v>
      </c>
      <c r="F7" s="10">
        <f>COUNTIFS(需求验证表!$J$2:$J$466,"立得",需求验证表!$Z$2:$Z$466,"待确认",需求验证表!$F$2:$F$466,"城市大数据平台功能建设")</f>
        <v>0</v>
      </c>
      <c r="G7" s="10">
        <f>COUNTIFS(需求验证表!$J$2:$J$466,"立得",需求验证表!$Z$2:$Z$466,"非开发项目",需求验证表!$F$2:$F$466,"城市大数据平台功能建设")</f>
        <v>0</v>
      </c>
      <c r="H7" s="10">
        <f t="shared" si="1"/>
        <v>49</v>
      </c>
      <c r="I7" s="15">
        <f t="shared" si="0"/>
        <v>1</v>
      </c>
      <c r="J7" s="15">
        <f t="shared" si="0"/>
        <v>0</v>
      </c>
      <c r="K7" s="15">
        <f t="shared" si="0"/>
        <v>0</v>
      </c>
      <c r="L7" s="15">
        <f t="shared" si="0"/>
        <v>0</v>
      </c>
      <c r="M7" s="15">
        <f t="shared" si="0"/>
        <v>0</v>
      </c>
      <c r="N7" s="15">
        <f t="shared" si="0"/>
        <v>0</v>
      </c>
    </row>
    <row r="8" spans="1:14" x14ac:dyDescent="0.15">
      <c r="A8" s="9" t="s">
        <v>12</v>
      </c>
      <c r="B8" s="10">
        <f>COUNTIFS(需求验证表!$J$2:$J$466,"泰豪",需求验证表!$Z$2:$Z$466,"待开发",需求验证表!$F$2:$F$466,"城市大数据平台功能建设")</f>
        <v>0</v>
      </c>
      <c r="C8" s="10">
        <f>COUNTIFS(需求验证表!$J$2:$J$466,"泰豪",需求验证表!$Z$2:$Z$466,"开发中",需求验证表!$F$2:$F$466,"城市大数据平台功能建设")</f>
        <v>0</v>
      </c>
      <c r="D8" s="10">
        <f>COUNTIFS(需求验证表!$J$2:$J$466,"泰豪",需求验证表!$Z$2:$Z$466,"部分完成",需求验证表!$F$2:$F$466,"城市大数据平台功能建设")</f>
        <v>0</v>
      </c>
      <c r="E8" s="10">
        <f>COUNTIFS(需求验证表!$J$2:$J$466,"泰豪",需求验证表!$Z$2:$Z$466,"已完成",需求验证表!$F$2:$F$466,"城市大数据平台功能建设")</f>
        <v>0</v>
      </c>
      <c r="F8" s="10">
        <f>COUNTIFS(需求验证表!$J$2:$J$466,"泰豪",需求验证表!$Z$2:$Z$466,"待确认",需求验证表!$F$2:$F$466,"城市大数据平台功能建设")</f>
        <v>0</v>
      </c>
      <c r="G8" s="10">
        <f>COUNTIFS(需求验证表!$J$2:$J$466,"泰豪",需求验证表!$Z$2:$Z$466,"非开发项目",需求验证表!$F$2:$F$466,"城市大数据平台功能建设")</f>
        <v>0</v>
      </c>
      <c r="H8" s="10">
        <f t="shared" si="1"/>
        <v>0</v>
      </c>
      <c r="I8" s="16">
        <f>IF($H8=0,0,B8/$H8)</f>
        <v>0</v>
      </c>
      <c r="J8" s="16">
        <f t="shared" ref="J8:N8" si="2">IF($H8=0,0,C8/$H8)</f>
        <v>0</v>
      </c>
      <c r="K8" s="16">
        <f t="shared" si="2"/>
        <v>0</v>
      </c>
      <c r="L8" s="16">
        <f t="shared" si="2"/>
        <v>0</v>
      </c>
      <c r="M8" s="16">
        <f t="shared" si="2"/>
        <v>0</v>
      </c>
      <c r="N8" s="16">
        <f t="shared" si="2"/>
        <v>0</v>
      </c>
    </row>
    <row r="9" spans="1:14" x14ac:dyDescent="0.15">
      <c r="A9" s="13" t="s">
        <v>7</v>
      </c>
      <c r="B9" s="14">
        <f>B4+B5+B6+B7+B8</f>
        <v>64</v>
      </c>
      <c r="C9" s="14">
        <f>C4+C5+C6+C7+C8</f>
        <v>18</v>
      </c>
      <c r="D9" s="14">
        <f>D4+D5+D6+D7+D8</f>
        <v>7</v>
      </c>
      <c r="E9" s="14">
        <f>E4+E5+E6+E7+E8</f>
        <v>105</v>
      </c>
      <c r="F9" s="14">
        <f t="shared" ref="F9:H9" si="3">F4+F5+F6+F7+F8</f>
        <v>0</v>
      </c>
      <c r="G9" s="14">
        <f t="shared" si="3"/>
        <v>9</v>
      </c>
      <c r="H9" s="14">
        <f t="shared" si="3"/>
        <v>203</v>
      </c>
      <c r="I9" s="18">
        <f t="shared" si="0"/>
        <v>0.31527093596059114</v>
      </c>
      <c r="J9" s="18">
        <f t="shared" si="0"/>
        <v>8.8669950738916259E-2</v>
      </c>
      <c r="K9" s="18">
        <f t="shared" si="0"/>
        <v>3.4482758620689655E-2</v>
      </c>
      <c r="L9" s="18">
        <f t="shared" si="0"/>
        <v>0.51724137931034486</v>
      </c>
      <c r="M9" s="18">
        <f t="shared" si="0"/>
        <v>0</v>
      </c>
      <c r="N9" s="18">
        <f t="shared" si="0"/>
        <v>4.4334975369458129E-2</v>
      </c>
    </row>
    <row r="10" spans="1:14" x14ac:dyDescent="0.15">
      <c r="I10"/>
    </row>
    <row r="11" spans="1:14" x14ac:dyDescent="0.15">
      <c r="I11"/>
    </row>
    <row r="12" spans="1:14" x14ac:dyDescent="0.15">
      <c r="A12" s="28" t="s">
        <v>1075</v>
      </c>
      <c r="B12" s="27" t="s">
        <v>1076</v>
      </c>
      <c r="C12" s="27"/>
      <c r="D12" s="27"/>
      <c r="E12" s="27"/>
      <c r="F12" s="27"/>
      <c r="G12" s="27"/>
      <c r="H12" s="27"/>
      <c r="I12" s="27"/>
      <c r="J12" s="27"/>
      <c r="K12" s="27"/>
      <c r="L12" s="27"/>
    </row>
    <row r="13" spans="1:14" x14ac:dyDescent="0.15">
      <c r="A13" s="29"/>
      <c r="B13" s="19" t="s">
        <v>868</v>
      </c>
      <c r="C13" s="19" t="s">
        <v>1053</v>
      </c>
      <c r="D13" s="19" t="s">
        <v>1059</v>
      </c>
      <c r="E13" s="19" t="s">
        <v>1039</v>
      </c>
      <c r="F13" s="19" t="s">
        <v>1067</v>
      </c>
      <c r="G13" s="19" t="s">
        <v>752</v>
      </c>
      <c r="H13" s="12" t="s">
        <v>1085</v>
      </c>
      <c r="I13" s="12" t="s">
        <v>1086</v>
      </c>
      <c r="J13" s="12" t="s">
        <v>1083</v>
      </c>
      <c r="K13" s="12" t="s">
        <v>1082</v>
      </c>
      <c r="L13" s="12" t="s">
        <v>1087</v>
      </c>
    </row>
    <row r="14" spans="1:14" x14ac:dyDescent="0.15">
      <c r="A14" s="9" t="s">
        <v>8</v>
      </c>
      <c r="B14" s="10">
        <f>COUNTIFS(需求验证表!$J$2:$J$466,"金信",需求验证表!$AA$2:$AA$466,"待补充",需求验证表!$F$2:$F$466,"城市大数据平台功能建设")</f>
        <v>33</v>
      </c>
      <c r="C14" s="10">
        <f>COUNTIFS(需求验证表!$J$2:$J$466,"金信",需求验证表!$AA$2:$AA$466,"待完善",需求验证表!$F$2:$F$466,"城市大数据平台功能建设")</f>
        <v>12</v>
      </c>
      <c r="D14" s="11">
        <f>COUNTIFS(需求验证表!$J$2:$J$466,"金信",需求验证表!$AA$2:$AA$466,"待确认",需求验证表!$F$2:$F$466,"城市大数据平台功能建设")</f>
        <v>0</v>
      </c>
      <c r="E14" s="11">
        <f>COUNTIFS(需求验证表!$J$2:$J$466,"金信",需求验证表!$AA$2:$AA$466,"已完成",需求验证表!$F$2:$F$466,"城市大数据平台功能建设")</f>
        <v>81</v>
      </c>
      <c r="F14" s="11">
        <f>COUNTIFS(需求验证表!$J$2:$J$466,"金信",需求验证表!$AA$2:$AA$466,"无需验证",需求验证表!$F$2:$F$466,"城市大数据平台功能建设")</f>
        <v>6</v>
      </c>
      <c r="G14" s="11">
        <f>B14+C14+D14+E14+F14</f>
        <v>132</v>
      </c>
      <c r="H14" s="15">
        <f t="shared" ref="H14:L19" si="4">B14/$G14</f>
        <v>0.25</v>
      </c>
      <c r="I14" s="15">
        <f t="shared" si="4"/>
        <v>9.0909090909090912E-2</v>
      </c>
      <c r="J14" s="15">
        <f t="shared" si="4"/>
        <v>0</v>
      </c>
      <c r="K14" s="15">
        <f t="shared" si="4"/>
        <v>0.61363636363636365</v>
      </c>
      <c r="L14" s="15">
        <f t="shared" si="4"/>
        <v>4.5454545454545456E-2</v>
      </c>
    </row>
    <row r="15" spans="1:14" x14ac:dyDescent="0.15">
      <c r="A15" s="9" t="s">
        <v>9</v>
      </c>
      <c r="B15" s="10">
        <f>COUNTIFS(需求验证表!$J$2:$J$466,"九鼎",需求验证表!$AA$2:$AA$466,"待补充",需求验证表!$F$2:$F$466,"城市大数据平台功能建设")</f>
        <v>4</v>
      </c>
      <c r="C15" s="10">
        <f>COUNTIFS(需求验证表!$J$2:$J$466,"九鼎",需求验证表!$AA$2:$AA$466,"待完善",需求验证表!$F$2:$F$466,"城市大数据平台功能建设")</f>
        <v>6</v>
      </c>
      <c r="D15" s="11">
        <f>COUNTIFS(需求验证表!$J$2:$J$466,"九鼎",需求验证表!$AA$2:$AA$466,"待确认",需求验证表!$F$2:$F$466,"城市大数据平台功能建设")</f>
        <v>0</v>
      </c>
      <c r="E15" s="11">
        <f>COUNTIFS(需求验证表!$J$2:$J$466,"九鼎",需求验证表!$AA$2:$AA$466,"已完成",需求验证表!$F$2:$F$466,"城市大数据平台功能建设")</f>
        <v>8</v>
      </c>
      <c r="F15" s="11">
        <f>COUNTIFS(需求验证表!$J$2:$J$466,"九鼎",需求验证表!$AA$2:$AA$466,"无需验证",需求验证表!$F$2:$F$466,"城市大数据平台功能建设")</f>
        <v>3</v>
      </c>
      <c r="G15" s="11">
        <f t="shared" ref="G15:G18" si="5">B15+C15+D15+E15+F15</f>
        <v>21</v>
      </c>
      <c r="H15" s="15">
        <f t="shared" si="4"/>
        <v>0.19047619047619047</v>
      </c>
      <c r="I15" s="15">
        <f t="shared" si="4"/>
        <v>0.2857142857142857</v>
      </c>
      <c r="J15" s="15">
        <f t="shared" si="4"/>
        <v>0</v>
      </c>
      <c r="K15" s="15">
        <f t="shared" si="4"/>
        <v>0.38095238095238093</v>
      </c>
      <c r="L15" s="15">
        <f t="shared" si="4"/>
        <v>0.14285714285714285</v>
      </c>
    </row>
    <row r="16" spans="1:14" x14ac:dyDescent="0.15">
      <c r="A16" s="9" t="s">
        <v>10</v>
      </c>
      <c r="B16" s="10">
        <f>COUNTIFS(需求验证表!$J$2:$J$466,"九鼎金信",需求验证表!$AA$2:$AA$466,"待补充",需求验证表!$F$2:$F$466,"城市大数据平台功能建设")</f>
        <v>0</v>
      </c>
      <c r="C16" s="10">
        <f>COUNTIFS(需求验证表!$J$2:$J$466,"九鼎金信",需求验证表!$AA$2:$AA$466,"待完善",需求验证表!$F$2:$F$466,"城市大数据平台功能建设")</f>
        <v>1</v>
      </c>
      <c r="D16" s="11">
        <f>COUNTIFS(需求验证表!$J$2:$J$466,"九鼎金信",需求验证表!$AA$2:$AA$466,"待确认",需求验证表!$F$2:$F$466,"城市大数据平台功能建设")</f>
        <v>0</v>
      </c>
      <c r="E16" s="11">
        <f>COUNTIFS(需求验证表!$J$2:$J$466,"九鼎金信",需求验证表!$AA$2:$AA$466,"已完成",需求验证表!$F$2:$F$466,"城市大数据平台功能建设")</f>
        <v>0</v>
      </c>
      <c r="F16" s="11">
        <f>COUNTIFS(需求验证表!$J$2:$J$466,"九鼎金信",需求验证表!$AA$2:$AA$466,"无需验证",需求验证表!$F$2:$F$466,"城市大数据平台功能建设")</f>
        <v>0</v>
      </c>
      <c r="G16" s="11">
        <f t="shared" si="5"/>
        <v>1</v>
      </c>
      <c r="H16" s="15">
        <f t="shared" si="4"/>
        <v>0</v>
      </c>
      <c r="I16" s="15">
        <f t="shared" si="4"/>
        <v>1</v>
      </c>
      <c r="J16" s="15">
        <f t="shared" si="4"/>
        <v>0</v>
      </c>
      <c r="K16" s="15">
        <f t="shared" si="4"/>
        <v>0</v>
      </c>
      <c r="L16" s="15">
        <f t="shared" si="4"/>
        <v>0</v>
      </c>
    </row>
    <row r="17" spans="1:14" x14ac:dyDescent="0.15">
      <c r="A17" s="9" t="s">
        <v>1335</v>
      </c>
      <c r="B17" s="10">
        <f>COUNTIFS(需求验证表!$J$2:$J$466,"立得",需求验证表!$AA$2:$AA$466,"待补充",需求验证表!$F$2:$F$466,"城市大数据平台功能建设")</f>
        <v>49</v>
      </c>
      <c r="C17" s="10">
        <f>COUNTIFS(需求验证表!$J$2:$J$466,"立得",需求验证表!$AA$2:$AA$466,"待完善",需求验证表!$F$2:$F$466,"城市大数据平台功能建设")</f>
        <v>0</v>
      </c>
      <c r="D17" s="11">
        <f>COUNTIFS(需求验证表!$J$2:$J$466,"立得",需求验证表!$AA$2:$AA$466,"待确认",需求验证表!$F$2:$F$466,"城市大数据平台功能建设")</f>
        <v>0</v>
      </c>
      <c r="E17" s="11">
        <f>COUNTIFS(需求验证表!$J$2:$J$466,"立得",需求验证表!$AA$2:$AA$466,"已完成",需求验证表!$F$2:$F$466,"城市大数据平台功能建设")</f>
        <v>0</v>
      </c>
      <c r="F17" s="11">
        <f>COUNTIFS(需求验证表!$J$2:$J$466,"立得",需求验证表!$AA$2:$AA$466,"无需验证",需求验证表!$F$2:$F$466,"城市大数据平台功能建设")</f>
        <v>0</v>
      </c>
      <c r="G17" s="11">
        <f t="shared" si="5"/>
        <v>49</v>
      </c>
      <c r="H17" s="15">
        <f t="shared" si="4"/>
        <v>1</v>
      </c>
      <c r="I17" s="15">
        <f t="shared" si="4"/>
        <v>0</v>
      </c>
      <c r="J17" s="15">
        <f t="shared" si="4"/>
        <v>0</v>
      </c>
      <c r="K17" s="15">
        <f t="shared" si="4"/>
        <v>0</v>
      </c>
      <c r="L17" s="15">
        <f t="shared" si="4"/>
        <v>0</v>
      </c>
    </row>
    <row r="18" spans="1:14" x14ac:dyDescent="0.15">
      <c r="A18" s="9" t="s">
        <v>12</v>
      </c>
      <c r="B18" s="10">
        <f>COUNTIFS(需求验证表!$J$2:$J$466,"泰豪",需求验证表!$AA$2:$AA$466,"待补充",需求验证表!$F$2:$F$466,"城市大数据平台功能建设")</f>
        <v>0</v>
      </c>
      <c r="C18" s="10">
        <f>COUNTIFS(需求验证表!$J$2:$J$466,"泰豪",需求验证表!$AA$2:$AA$466,"待完善",需求验证表!$F$2:$F$466,"城市大数据平台功能建设")</f>
        <v>0</v>
      </c>
      <c r="D18" s="11">
        <f>COUNTIFS(需求验证表!$J$2:$J$466,"泰豪",需求验证表!$AA$2:$AA$466,"待确认",需求验证表!$F$2:$F$466,"城市大数据平台功能建设")</f>
        <v>0</v>
      </c>
      <c r="E18" s="11">
        <f>COUNTIFS(需求验证表!$J$2:$J$466,"泰豪",需求验证表!$AA$2:$AA$466,"已完成",需求验证表!$F$2:$F$466,"城市大数据平台功能建设")</f>
        <v>0</v>
      </c>
      <c r="F18" s="11">
        <f>COUNTIFS(需求验证表!$J$2:$J$466,"泰豪",需求验证表!$AA$2:$AA$466,"无需验证",需求验证表!$F$2:$F$466,"城市大数据平台功能建设")</f>
        <v>0</v>
      </c>
      <c r="G18" s="11">
        <f t="shared" si="5"/>
        <v>0</v>
      </c>
      <c r="H18" s="16">
        <f>IF(G18=0,0,B18/$G18)</f>
        <v>0</v>
      </c>
      <c r="I18" s="16">
        <f t="shared" ref="I18:L18" si="6">IF(H18=0,0,C18/$G18)</f>
        <v>0</v>
      </c>
      <c r="J18" s="16">
        <f t="shared" si="6"/>
        <v>0</v>
      </c>
      <c r="K18" s="16">
        <f t="shared" si="6"/>
        <v>0</v>
      </c>
      <c r="L18" s="16">
        <f t="shared" si="6"/>
        <v>0</v>
      </c>
    </row>
    <row r="19" spans="1:14" x14ac:dyDescent="0.15">
      <c r="A19" s="13" t="s">
        <v>7</v>
      </c>
      <c r="B19" s="20">
        <f>B14+B15+B16+B17+B18</f>
        <v>86</v>
      </c>
      <c r="C19" s="20">
        <f t="shared" ref="C19:G19" si="7">C14+C15+C16+C17+C18</f>
        <v>19</v>
      </c>
      <c r="D19" s="20">
        <f t="shared" si="7"/>
        <v>0</v>
      </c>
      <c r="E19" s="20">
        <f t="shared" si="7"/>
        <v>89</v>
      </c>
      <c r="F19" s="20">
        <f t="shared" si="7"/>
        <v>9</v>
      </c>
      <c r="G19" s="20">
        <f t="shared" si="7"/>
        <v>203</v>
      </c>
      <c r="H19" s="18">
        <f t="shared" si="4"/>
        <v>0.42364532019704432</v>
      </c>
      <c r="I19" s="18">
        <f t="shared" si="4"/>
        <v>9.3596059113300489E-2</v>
      </c>
      <c r="J19" s="18">
        <f t="shared" si="4"/>
        <v>0</v>
      </c>
      <c r="K19" s="18">
        <f t="shared" si="4"/>
        <v>0.43842364532019706</v>
      </c>
      <c r="L19" s="18">
        <f t="shared" si="4"/>
        <v>4.4334975369458129E-2</v>
      </c>
    </row>
    <row r="20" spans="1:14" x14ac:dyDescent="0.15">
      <c r="I20"/>
    </row>
    <row r="21" spans="1:14" x14ac:dyDescent="0.15">
      <c r="I21"/>
    </row>
    <row r="22" spans="1:14" x14ac:dyDescent="0.15">
      <c r="A22" s="28" t="s">
        <v>1075</v>
      </c>
      <c r="B22" s="27" t="s">
        <v>1077</v>
      </c>
      <c r="C22" s="27"/>
      <c r="D22" s="27"/>
      <c r="E22" s="27"/>
      <c r="F22" s="27"/>
      <c r="G22" s="27"/>
      <c r="H22" s="27"/>
      <c r="I22" s="27"/>
      <c r="J22" s="27"/>
      <c r="K22" s="27"/>
      <c r="L22" s="27"/>
      <c r="M22" s="27"/>
      <c r="N22" s="22"/>
    </row>
    <row r="23" spans="1:14" x14ac:dyDescent="0.15">
      <c r="A23" s="29"/>
      <c r="B23" s="12" t="s">
        <v>742</v>
      </c>
      <c r="C23" s="12" t="s">
        <v>743</v>
      </c>
      <c r="D23" s="12" t="s">
        <v>744</v>
      </c>
      <c r="E23" s="12" t="s">
        <v>1037</v>
      </c>
      <c r="F23" s="12" t="s">
        <v>1073</v>
      </c>
      <c r="G23" s="12" t="s">
        <v>1236</v>
      </c>
      <c r="H23" s="12" t="s">
        <v>752</v>
      </c>
      <c r="I23" s="12" t="s">
        <v>1088</v>
      </c>
      <c r="J23" s="12" t="s">
        <v>1089</v>
      </c>
      <c r="K23" s="12" t="s">
        <v>1090</v>
      </c>
      <c r="L23" s="12" t="s">
        <v>1091</v>
      </c>
      <c r="M23" s="12" t="s">
        <v>1092</v>
      </c>
      <c r="N23" s="12" t="s">
        <v>1235</v>
      </c>
    </row>
    <row r="24" spans="1:14" x14ac:dyDescent="0.15">
      <c r="A24" s="21" t="s">
        <v>8</v>
      </c>
      <c r="B24" s="11">
        <f>COUNTIFS(需求验证表!$J$2:$J$466,"金信",需求验证表!$AC$2:$AC$466,"通过",需求验证表!$F$2:$F$466,"城市大数据平台功能建设")</f>
        <v>72</v>
      </c>
      <c r="C24" s="11">
        <f>COUNTIFS(需求验证表!$J$2:$J$466,"金信",需求验证表!$AC$2:$AC$466,"未通过",需求验证表!$F$2:$F$466,"城市大数据平台功能建设")</f>
        <v>0</v>
      </c>
      <c r="D24" s="11">
        <f>COUNTIFS(需求验证表!$J$2:$J$466,"金信",需求验证表!$AC$2:$AC$466,"部分通过",需求验证表!$F$2:$F$466,"城市大数据平台功能建设")</f>
        <v>14</v>
      </c>
      <c r="E24" s="11">
        <f>COUNTIFS(需求验证表!$J$2:$J$466,"金信",需求验证表!$AC$2:$AC$466,"待测试",需求验证表!$F$2:$F$466,"城市大数据平台功能建设")</f>
        <v>40</v>
      </c>
      <c r="F24" s="11">
        <f>COUNTIFS(需求验证表!$J$2:$J$466,"金信",需求验证表!$AC$2:$AC$466,"无需测试",需求验证表!$F$2:$F$466,"城市大数据平台功能建设")</f>
        <v>6</v>
      </c>
      <c r="G24" s="11">
        <f>COUNTIFS(需求验证表!$J$2:$J$466,"金信",需求验证表!$AC$2:$AC$466,"环境不具备",需求验证表!$F$2:$F$466,"城市大数据平台功能建设")</f>
        <v>0</v>
      </c>
      <c r="H24" s="11">
        <f>B24+C24+D24+E24+F24+G24</f>
        <v>132</v>
      </c>
      <c r="I24" s="15">
        <f t="shared" ref="I24:N29" si="8">B24/$H24</f>
        <v>0.54545454545454541</v>
      </c>
      <c r="J24" s="15">
        <f t="shared" si="8"/>
        <v>0</v>
      </c>
      <c r="K24" s="15">
        <f t="shared" si="8"/>
        <v>0.10606060606060606</v>
      </c>
      <c r="L24" s="15">
        <f t="shared" si="8"/>
        <v>0.30303030303030304</v>
      </c>
      <c r="M24" s="15">
        <f t="shared" si="8"/>
        <v>4.5454545454545456E-2</v>
      </c>
      <c r="N24" s="15">
        <f t="shared" si="8"/>
        <v>0</v>
      </c>
    </row>
    <row r="25" spans="1:14" x14ac:dyDescent="0.15">
      <c r="A25" s="21" t="s">
        <v>9</v>
      </c>
      <c r="B25" s="11">
        <f>COUNTIFS(需求验证表!$J$2:$J$466,"九鼎",需求验证表!$AC$2:$AC$466,"通过",需求验证表!$F$2:$F$466,"城市大数据平台功能建设")</f>
        <v>7</v>
      </c>
      <c r="C25" s="11">
        <f>COUNTIFS(需求验证表!$J$2:$J$466,"九鼎",需求验证表!$AC$2:$AC$466,"未通过",需求验证表!$F$2:$F$466,"城市大数据平台功能建设")</f>
        <v>0</v>
      </c>
      <c r="D25" s="11">
        <f>COUNTIFS(需求验证表!$J$2:$J$466,"九鼎",需求验证表!$AC$2:$AC$466,"部分通过",需求验证表!$F$2:$F$466,"城市大数据平台功能建设")</f>
        <v>7</v>
      </c>
      <c r="E25" s="11">
        <f>COUNTIFS(需求验证表!$J$2:$J$466,"九鼎",需求验证表!$AC$2:$AC$466,"待测试",需求验证表!$F$2:$F$466,"城市大数据平台功能建设")</f>
        <v>4</v>
      </c>
      <c r="F25" s="11">
        <f>COUNTIFS(需求验证表!$J$2:$J$466,"九鼎",需求验证表!$AC$2:$AC$466,"无需测试",需求验证表!$F$2:$F$466,"城市大数据平台功能建设")</f>
        <v>3</v>
      </c>
      <c r="G25" s="11">
        <f>COUNTIFS(需求验证表!$J$2:$J$466,"九鼎",需求验证表!$AC$2:$AC$466,"环境不具备",需求验证表!$F$2:$F$466,"城市大数据平台功能建设")</f>
        <v>0</v>
      </c>
      <c r="H25" s="11">
        <f>B25+C25+D25+E25+F25+G25</f>
        <v>21</v>
      </c>
      <c r="I25" s="15">
        <f t="shared" si="8"/>
        <v>0.33333333333333331</v>
      </c>
      <c r="J25" s="15">
        <f t="shared" si="8"/>
        <v>0</v>
      </c>
      <c r="K25" s="15">
        <f t="shared" si="8"/>
        <v>0.33333333333333331</v>
      </c>
      <c r="L25" s="15">
        <f t="shared" si="8"/>
        <v>0.19047619047619047</v>
      </c>
      <c r="M25" s="15">
        <f t="shared" si="8"/>
        <v>0.14285714285714285</v>
      </c>
      <c r="N25" s="15">
        <f t="shared" si="8"/>
        <v>0</v>
      </c>
    </row>
    <row r="26" spans="1:14" x14ac:dyDescent="0.15">
      <c r="A26" s="21" t="s">
        <v>10</v>
      </c>
      <c r="B26" s="11">
        <f>COUNTIFS(需求验证表!$J$2:$J$466,"九鼎金信",需求验证表!$AC$2:$AC$466,"通过",需求验证表!$F$2:$F$466,"城市大数据平台功能建设")</f>
        <v>0</v>
      </c>
      <c r="C26" s="11">
        <f>COUNTIFS(需求验证表!$J$2:$J$466,"九鼎金信",需求验证表!$AC$2:$AC$466,"未通过",需求验证表!$F$2:$F$466,"城市大数据平台功能建设")</f>
        <v>0</v>
      </c>
      <c r="D26" s="11">
        <f>COUNTIFS(需求验证表!$J$2:$J$466,"九鼎金信",需求验证表!$AC$2:$AC$466,"部分通过",需求验证表!$F$2:$F$466,"城市大数据平台功能建设")</f>
        <v>1</v>
      </c>
      <c r="E26" s="11">
        <f>COUNTIFS(需求验证表!$J$2:$J$466,"九鼎金信",需求验证表!$AC$2:$AC$466,"待测试",需求验证表!$F$2:$F$466,"城市大数据平台功能建设")</f>
        <v>0</v>
      </c>
      <c r="F26" s="11">
        <f>COUNTIFS(需求验证表!$J$2:$J$466,"九鼎金信",需求验证表!$AC$2:$AC$466,"无需测试",需求验证表!$F$2:$F$466,"城市大数据平台功能建设")</f>
        <v>0</v>
      </c>
      <c r="G26" s="11">
        <f>COUNTIFS(需求验证表!$J$2:$J$466,"九鼎金信",需求验证表!$AC$2:$AC$466,"无需测试",需求验证表!$F$2:$F$466,"城市大数据平台功能建设")</f>
        <v>0</v>
      </c>
      <c r="H26" s="11">
        <f>B26+C26+D26+E26+F26+G26</f>
        <v>1</v>
      </c>
      <c r="I26" s="15">
        <f t="shared" si="8"/>
        <v>0</v>
      </c>
      <c r="J26" s="15">
        <f t="shared" si="8"/>
        <v>0</v>
      </c>
      <c r="K26" s="15">
        <f t="shared" si="8"/>
        <v>1</v>
      </c>
      <c r="L26" s="15">
        <f t="shared" si="8"/>
        <v>0</v>
      </c>
      <c r="M26" s="15">
        <f t="shared" si="8"/>
        <v>0</v>
      </c>
      <c r="N26" s="15">
        <f t="shared" si="8"/>
        <v>0</v>
      </c>
    </row>
    <row r="27" spans="1:14" x14ac:dyDescent="0.15">
      <c r="A27" s="21" t="s">
        <v>1335</v>
      </c>
      <c r="B27" s="11">
        <f>COUNTIFS(需求验证表!$J$2:$J$466,"立得",需求验证表!$AC$2:$AC$466,"通过",需求验证表!$F$2:$F$466,"城市大数据平台功能建设")</f>
        <v>0</v>
      </c>
      <c r="C27" s="11">
        <f>COUNTIFS(需求验证表!$J$2:$J$466,"立得",需求验证表!$AC$2:$AC$466,"未通过",需求验证表!$F$2:$F$466,"城市大数据平台功能建设")</f>
        <v>0</v>
      </c>
      <c r="D27" s="11">
        <f>COUNTIFS(需求验证表!$J$2:$J$466,"立得",需求验证表!$AC$2:$AC$466,"部分通过",需求验证表!$F$2:$F$466,"城市大数据平台功能建设")</f>
        <v>0</v>
      </c>
      <c r="E27" s="11">
        <f>COUNTIFS(需求验证表!$J$2:$J$466,"立得",需求验证表!$AC$2:$AC$466,"待测试",需求验证表!$F$2:$F$466,"城市大数据平台功能建设")</f>
        <v>49</v>
      </c>
      <c r="F27" s="11">
        <f>COUNTIFS(需求验证表!$J$2:$J$466,"立得",需求验证表!$AC$2:$AC$466,"无需测试",需求验证表!$F$2:$F$466,"城市大数据平台功能建设")</f>
        <v>0</v>
      </c>
      <c r="G27" s="11">
        <f>COUNTIFS(需求验证表!$J$2:$J$466,"立得",需求验证表!$AC$2:$AC$466,"环境不具备",需求验证表!$F$2:$F$466,"城市大数据平台功能建设")</f>
        <v>0</v>
      </c>
      <c r="H27" s="11">
        <f>B27+C27+D27+E27+F27+G27</f>
        <v>49</v>
      </c>
      <c r="I27" s="15">
        <f t="shared" si="8"/>
        <v>0</v>
      </c>
      <c r="J27" s="15">
        <f t="shared" si="8"/>
        <v>0</v>
      </c>
      <c r="K27" s="15">
        <f t="shared" si="8"/>
        <v>0</v>
      </c>
      <c r="L27" s="15">
        <f t="shared" si="8"/>
        <v>1</v>
      </c>
      <c r="M27" s="15">
        <f t="shared" si="8"/>
        <v>0</v>
      </c>
      <c r="N27" s="15">
        <f t="shared" si="8"/>
        <v>0</v>
      </c>
    </row>
    <row r="28" spans="1:14" x14ac:dyDescent="0.15">
      <c r="A28" s="21" t="s">
        <v>12</v>
      </c>
      <c r="B28" s="11">
        <f>COUNTIFS(需求验证表!$J$2:$J$466,"泰豪",需求验证表!$AC$2:$AC$466,"通过",需求验证表!$F$2:$F$466,"城市大数据平台功能建设")</f>
        <v>0</v>
      </c>
      <c r="C28" s="11">
        <f>COUNTIFS(需求验证表!$J$2:$J$466,"泰豪",需求验证表!$AC$2:$AC$466,"未通过",需求验证表!$F$2:$F$466,"城市大数据平台功能建设")</f>
        <v>0</v>
      </c>
      <c r="D28" s="11">
        <f>COUNTIFS(需求验证表!$J$2:$J$466,"泰豪",需求验证表!$AC$2:$AC$466,"部分通过",需求验证表!$F$2:$F$466,"城市大数据平台功能建设")</f>
        <v>0</v>
      </c>
      <c r="E28" s="11">
        <f>COUNTIFS(需求验证表!$J$2:$J$466,"泰豪",需求验证表!$AC$2:$AC$466,"待测试",需求验证表!$F$2:$F$466,"城市大数据平台功能建设")</f>
        <v>0</v>
      </c>
      <c r="F28" s="11">
        <f>COUNTIFS(需求验证表!$J$2:$J$466,"泰豪",需求验证表!$AC$2:$AC$466,"无需测试",需求验证表!$F$2:$F$466,"城市大数据平台功能建设")</f>
        <v>0</v>
      </c>
      <c r="G28" s="11">
        <f>COUNTIFS(需求验证表!$J$2:$J$466,"泰豪",需求验证表!$AC$2:$AC$466,"环境不具备",需求验证表!$F$2:$F$466,"城市大数据平台功能建设")</f>
        <v>0</v>
      </c>
      <c r="H28" s="11">
        <f>B28+C28+D28+E28+F28+G28</f>
        <v>0</v>
      </c>
      <c r="I28" s="15">
        <f>IF(H28=0,0,B28/$H28)</f>
        <v>0</v>
      </c>
      <c r="J28" s="15">
        <f t="shared" ref="J28:N28" si="9">IF(I28=0,0,C28/$H28)</f>
        <v>0</v>
      </c>
      <c r="K28" s="15">
        <f t="shared" si="9"/>
        <v>0</v>
      </c>
      <c r="L28" s="15">
        <f t="shared" si="9"/>
        <v>0</v>
      </c>
      <c r="M28" s="15">
        <f t="shared" si="9"/>
        <v>0</v>
      </c>
      <c r="N28" s="15">
        <f t="shared" si="9"/>
        <v>0</v>
      </c>
    </row>
    <row r="29" spans="1:14" s="23" customFormat="1" ht="14.25" thickBot="1" x14ac:dyDescent="0.2">
      <c r="A29" s="8" t="s">
        <v>7</v>
      </c>
      <c r="B29" s="20">
        <f>B24+B25+B26+B27+B28</f>
        <v>79</v>
      </c>
      <c r="C29" s="20">
        <f t="shared" ref="C29:G29" si="10">C24+C25+C26+C27+C28</f>
        <v>0</v>
      </c>
      <c r="D29" s="20">
        <f t="shared" si="10"/>
        <v>22</v>
      </c>
      <c r="E29" s="20">
        <f t="shared" si="10"/>
        <v>93</v>
      </c>
      <c r="F29" s="20">
        <f t="shared" si="10"/>
        <v>9</v>
      </c>
      <c r="G29" s="20">
        <f t="shared" si="10"/>
        <v>0</v>
      </c>
      <c r="H29" s="20">
        <f>H24+H25+H26+H27+H28+G28</f>
        <v>203</v>
      </c>
      <c r="I29" s="24">
        <f t="shared" si="8"/>
        <v>0.3891625615763547</v>
      </c>
      <c r="J29" s="24">
        <f t="shared" si="8"/>
        <v>0</v>
      </c>
      <c r="K29" s="24">
        <f t="shared" si="8"/>
        <v>0.10837438423645321</v>
      </c>
      <c r="L29" s="24">
        <f t="shared" si="8"/>
        <v>0.45812807881773399</v>
      </c>
      <c r="M29" s="24">
        <f t="shared" si="8"/>
        <v>4.4334975369458129E-2</v>
      </c>
      <c r="N29" s="24">
        <f t="shared" si="8"/>
        <v>0</v>
      </c>
    </row>
    <row r="30" spans="1:14" x14ac:dyDescent="0.15">
      <c r="A30" s="17"/>
      <c r="I30"/>
    </row>
    <row r="31" spans="1:14" x14ac:dyDescent="0.15">
      <c r="I31"/>
    </row>
    <row r="32" spans="1:14" x14ac:dyDescent="0.15">
      <c r="B32" s="25" t="s">
        <v>1058</v>
      </c>
      <c r="C32" s="26"/>
      <c r="G32" s="25" t="s">
        <v>1066</v>
      </c>
      <c r="H32" s="26"/>
      <c r="K32" s="25" t="s">
        <v>1093</v>
      </c>
      <c r="L32" s="26"/>
    </row>
    <row r="33" spans="2:12" ht="16.5" x14ac:dyDescent="0.3">
      <c r="B33" s="3" t="s">
        <v>718</v>
      </c>
      <c r="C33" s="2" t="s">
        <v>1060</v>
      </c>
      <c r="G33" s="3" t="s">
        <v>868</v>
      </c>
      <c r="H33" s="2" t="s">
        <v>1068</v>
      </c>
      <c r="K33" s="3" t="s">
        <v>742</v>
      </c>
      <c r="L33" s="2" t="s">
        <v>748</v>
      </c>
    </row>
    <row r="34" spans="2:12" ht="16.5" x14ac:dyDescent="0.3">
      <c r="B34" s="3" t="s">
        <v>745</v>
      </c>
      <c r="C34" s="2" t="s">
        <v>1061</v>
      </c>
      <c r="G34" s="3" t="s">
        <v>1053</v>
      </c>
      <c r="H34" s="2" t="s">
        <v>1069</v>
      </c>
      <c r="K34" s="3" t="s">
        <v>743</v>
      </c>
      <c r="L34" s="2" t="s">
        <v>749</v>
      </c>
    </row>
    <row r="35" spans="2:12" ht="16.5" x14ac:dyDescent="0.3">
      <c r="B35" s="3" t="s">
        <v>1043</v>
      </c>
      <c r="C35" s="2" t="s">
        <v>1062</v>
      </c>
      <c r="G35" s="3" t="s">
        <v>1059</v>
      </c>
      <c r="H35" s="2" t="s">
        <v>1070</v>
      </c>
      <c r="K35" s="3" t="s">
        <v>744</v>
      </c>
      <c r="L35" s="2" t="s">
        <v>747</v>
      </c>
    </row>
    <row r="36" spans="2:12" ht="16.5" x14ac:dyDescent="0.3">
      <c r="B36" s="3" t="s">
        <v>1039</v>
      </c>
      <c r="C36" s="2" t="s">
        <v>1063</v>
      </c>
      <c r="G36" s="3" t="s">
        <v>1039</v>
      </c>
      <c r="H36" s="2" t="s">
        <v>1072</v>
      </c>
      <c r="K36" s="3" t="s">
        <v>1037</v>
      </c>
      <c r="L36" s="2" t="s">
        <v>750</v>
      </c>
    </row>
    <row r="37" spans="2:12" ht="16.5" x14ac:dyDescent="0.3">
      <c r="B37" s="3" t="s">
        <v>1059</v>
      </c>
      <c r="C37" s="2" t="s">
        <v>1064</v>
      </c>
      <c r="G37" s="3" t="s">
        <v>1067</v>
      </c>
      <c r="H37" s="2" t="s">
        <v>1071</v>
      </c>
      <c r="K37" s="3" t="s">
        <v>1073</v>
      </c>
      <c r="L37" s="2" t="s">
        <v>1074</v>
      </c>
    </row>
    <row r="38" spans="2:12" ht="16.5" x14ac:dyDescent="0.3">
      <c r="B38" s="3" t="s">
        <v>1044</v>
      </c>
      <c r="C38" s="2" t="s">
        <v>1065</v>
      </c>
      <c r="I38"/>
      <c r="K38" s="3" t="s">
        <v>1233</v>
      </c>
      <c r="L38" s="2" t="s">
        <v>1238</v>
      </c>
    </row>
    <row r="39" spans="2:12" x14ac:dyDescent="0.15">
      <c r="C39" s="1"/>
      <c r="I39"/>
    </row>
  </sheetData>
  <mergeCells count="9">
    <mergeCell ref="B22:M22"/>
    <mergeCell ref="A2:A3"/>
    <mergeCell ref="B2:N2"/>
    <mergeCell ref="A12:A13"/>
    <mergeCell ref="B12:L12"/>
    <mergeCell ref="A22:A23"/>
    <mergeCell ref="B32:C32"/>
    <mergeCell ref="G32:H32"/>
    <mergeCell ref="K32:L32"/>
  </mergeCells>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63"/>
  <sheetViews>
    <sheetView tabSelected="1" zoomScaleNormal="100" workbookViewId="0">
      <pane xSplit="5" ySplit="1" topLeftCell="N2" activePane="bottomRight" state="frozenSplit"/>
      <selection pane="topRight" activeCell="D1" sqref="D1"/>
      <selection pane="bottomLeft" activeCell="A2" sqref="A2"/>
      <selection pane="bottomRight" activeCell="N9" sqref="N9"/>
    </sheetView>
  </sheetViews>
  <sheetFormatPr defaultRowHeight="24" customHeight="1" x14ac:dyDescent="0.15"/>
  <cols>
    <col min="1" max="1" width="4.625" style="4" customWidth="1"/>
    <col min="2" max="4" width="4.875" style="4" customWidth="1"/>
    <col min="5" max="5" width="18.5" style="4" customWidth="1"/>
    <col min="6" max="6" width="19.5" style="4" customWidth="1"/>
    <col min="7" max="7" width="14.5" style="4" customWidth="1"/>
    <col min="8" max="8" width="12.5" style="4" customWidth="1"/>
    <col min="9" max="9" width="58" style="4" customWidth="1"/>
    <col min="10" max="10" width="8.25" style="4" customWidth="1"/>
    <col min="11" max="11" width="9.5" style="4" customWidth="1"/>
    <col min="12" max="12" width="7.125" style="4" customWidth="1"/>
    <col min="13" max="13" width="9.5" style="4" customWidth="1"/>
    <col min="14" max="14" width="46.75" style="4" customWidth="1"/>
    <col min="15" max="15" width="7.125" style="4" hidden="1" customWidth="1"/>
    <col min="16" max="16" width="7.375" style="4" hidden="1" customWidth="1"/>
    <col min="17" max="17" width="7.75" style="4" hidden="1" customWidth="1"/>
    <col min="18" max="18" width="7.5" style="4" hidden="1" customWidth="1"/>
    <col min="19" max="19" width="7.125" style="4" hidden="1" customWidth="1"/>
    <col min="20" max="20" width="8.5" style="4" hidden="1" customWidth="1"/>
    <col min="21" max="21" width="10.5" style="5" customWidth="1"/>
    <col min="22" max="22" width="11.25" style="4" customWidth="1"/>
    <col min="23" max="23" width="15.25" style="4" customWidth="1"/>
    <col min="24" max="24" width="14.875" style="5" customWidth="1"/>
    <col min="25" max="25" width="21.5" style="5" customWidth="1"/>
    <col min="26" max="26" width="10.125" style="5" hidden="1" customWidth="1"/>
    <col min="27" max="27" width="10.5" style="4" hidden="1" customWidth="1"/>
    <col min="28" max="28" width="15.25" style="4" hidden="1" customWidth="1"/>
    <col min="29" max="29" width="9.125" style="5" hidden="1" customWidth="1"/>
    <col min="30" max="30" width="31.625" style="5" hidden="1" customWidth="1"/>
    <col min="31" max="16384" width="9" style="4"/>
  </cols>
  <sheetData>
    <row r="1" spans="1:30" ht="30.75" customHeight="1" x14ac:dyDescent="0.15">
      <c r="A1" s="35" t="s">
        <v>1303</v>
      </c>
      <c r="B1" s="35" t="s">
        <v>13</v>
      </c>
      <c r="C1" s="35" t="s">
        <v>1338</v>
      </c>
      <c r="D1" s="35" t="s">
        <v>1337</v>
      </c>
      <c r="E1" s="35" t="s">
        <v>14</v>
      </c>
      <c r="F1" s="35" t="s">
        <v>15</v>
      </c>
      <c r="G1" s="35" t="s">
        <v>16</v>
      </c>
      <c r="H1" s="35" t="s">
        <v>17</v>
      </c>
      <c r="I1" s="35" t="s">
        <v>18</v>
      </c>
      <c r="J1" s="35" t="s">
        <v>19</v>
      </c>
      <c r="K1" s="35" t="s">
        <v>20</v>
      </c>
      <c r="L1" s="35" t="s">
        <v>21</v>
      </c>
      <c r="M1" s="35" t="s">
        <v>22</v>
      </c>
      <c r="N1" s="35" t="s">
        <v>23</v>
      </c>
      <c r="O1" s="35" t="s">
        <v>24</v>
      </c>
      <c r="P1" s="35" t="s">
        <v>25</v>
      </c>
      <c r="Q1" s="35" t="s">
        <v>26</v>
      </c>
      <c r="R1" s="35" t="s">
        <v>998</v>
      </c>
      <c r="S1" s="35" t="s">
        <v>27</v>
      </c>
      <c r="T1" s="35" t="s">
        <v>1048</v>
      </c>
      <c r="U1" s="44" t="s">
        <v>1034</v>
      </c>
      <c r="V1" s="44" t="s">
        <v>999</v>
      </c>
      <c r="W1" s="44" t="s">
        <v>1046</v>
      </c>
      <c r="X1" s="44" t="s">
        <v>1341</v>
      </c>
      <c r="Y1" s="45" t="s">
        <v>1047</v>
      </c>
      <c r="Z1" s="6" t="s">
        <v>1034</v>
      </c>
      <c r="AA1" s="6" t="s">
        <v>999</v>
      </c>
      <c r="AB1" s="6" t="s">
        <v>1046</v>
      </c>
      <c r="AC1" s="6" t="s">
        <v>1000</v>
      </c>
      <c r="AD1" s="7" t="s">
        <v>1047</v>
      </c>
    </row>
    <row r="2" spans="1:30" ht="24" customHeight="1" x14ac:dyDescent="0.15">
      <c r="A2" s="36">
        <v>1</v>
      </c>
      <c r="B2" s="37">
        <v>1</v>
      </c>
      <c r="C2" s="37">
        <v>0</v>
      </c>
      <c r="D2" s="37">
        <v>1</v>
      </c>
      <c r="E2" s="37" t="s">
        <v>550</v>
      </c>
      <c r="F2" s="37" t="s">
        <v>551</v>
      </c>
      <c r="G2" s="37" t="s">
        <v>552</v>
      </c>
      <c r="H2" s="37"/>
      <c r="I2" s="37" t="s">
        <v>553</v>
      </c>
      <c r="J2" s="37" t="s">
        <v>12</v>
      </c>
      <c r="K2" s="37"/>
      <c r="L2" s="37"/>
      <c r="M2" s="37"/>
      <c r="N2" s="37"/>
      <c r="O2" s="37"/>
      <c r="P2" s="37"/>
      <c r="Q2" s="37"/>
      <c r="R2" s="37" t="s">
        <v>6</v>
      </c>
      <c r="S2" s="37"/>
      <c r="T2" s="37"/>
      <c r="U2" s="38" t="s">
        <v>6</v>
      </c>
      <c r="V2" s="37" t="s">
        <v>868</v>
      </c>
      <c r="W2" s="37"/>
      <c r="X2" s="38" t="s">
        <v>1036</v>
      </c>
      <c r="Y2" s="39"/>
      <c r="Z2" s="38" t="s">
        <v>6</v>
      </c>
      <c r="AA2" s="37" t="s">
        <v>868</v>
      </c>
      <c r="AB2" s="37"/>
      <c r="AC2" s="38" t="s">
        <v>1036</v>
      </c>
      <c r="AD2" s="39"/>
    </row>
    <row r="3" spans="1:30" ht="24" customHeight="1" x14ac:dyDescent="0.15">
      <c r="A3" s="36">
        <v>2</v>
      </c>
      <c r="B3" s="37">
        <v>2</v>
      </c>
      <c r="C3" s="37">
        <v>0</v>
      </c>
      <c r="D3" s="37">
        <v>1</v>
      </c>
      <c r="E3" s="37" t="s">
        <v>550</v>
      </c>
      <c r="F3" s="37" t="s">
        <v>551</v>
      </c>
      <c r="G3" s="37" t="s">
        <v>554</v>
      </c>
      <c r="H3" s="37" t="s">
        <v>555</v>
      </c>
      <c r="I3" s="37" t="s">
        <v>556</v>
      </c>
      <c r="J3" s="37" t="s">
        <v>12</v>
      </c>
      <c r="K3" s="37"/>
      <c r="L3" s="37"/>
      <c r="M3" s="37"/>
      <c r="N3" s="37"/>
      <c r="O3" s="37"/>
      <c r="P3" s="37"/>
      <c r="Q3" s="37"/>
      <c r="R3" s="37" t="s">
        <v>6</v>
      </c>
      <c r="S3" s="37"/>
      <c r="T3" s="37"/>
      <c r="U3" s="38" t="s">
        <v>6</v>
      </c>
      <c r="V3" s="37" t="s">
        <v>868</v>
      </c>
      <c r="W3" s="37"/>
      <c r="X3" s="38" t="s">
        <v>1036</v>
      </c>
      <c r="Y3" s="39"/>
      <c r="Z3" s="38" t="s">
        <v>6</v>
      </c>
      <c r="AA3" s="37" t="s">
        <v>868</v>
      </c>
      <c r="AB3" s="37"/>
      <c r="AC3" s="38" t="s">
        <v>1036</v>
      </c>
      <c r="AD3" s="39"/>
    </row>
    <row r="4" spans="1:30" ht="24" customHeight="1" x14ac:dyDescent="0.15">
      <c r="A4" s="36">
        <v>3</v>
      </c>
      <c r="B4" s="37">
        <v>3</v>
      </c>
      <c r="C4" s="37">
        <v>0</v>
      </c>
      <c r="D4" s="37">
        <v>1</v>
      </c>
      <c r="E4" s="37" t="s">
        <v>550</v>
      </c>
      <c r="F4" s="37" t="s">
        <v>551</v>
      </c>
      <c r="G4" s="37" t="s">
        <v>557</v>
      </c>
      <c r="H4" s="37" t="s">
        <v>558</v>
      </c>
      <c r="I4" s="37" t="s">
        <v>559</v>
      </c>
      <c r="J4" s="37" t="s">
        <v>12</v>
      </c>
      <c r="K4" s="37"/>
      <c r="L4" s="37"/>
      <c r="M4" s="37"/>
      <c r="N4" s="37"/>
      <c r="O4" s="37"/>
      <c r="P4" s="37"/>
      <c r="Q4" s="37"/>
      <c r="R4" s="37" t="s">
        <v>6</v>
      </c>
      <c r="S4" s="37"/>
      <c r="T4" s="37"/>
      <c r="U4" s="38" t="s">
        <v>6</v>
      </c>
      <c r="V4" s="37" t="s">
        <v>868</v>
      </c>
      <c r="W4" s="37"/>
      <c r="X4" s="38" t="s">
        <v>1036</v>
      </c>
      <c r="Y4" s="39"/>
      <c r="Z4" s="38" t="s">
        <v>6</v>
      </c>
      <c r="AA4" s="37" t="s">
        <v>868</v>
      </c>
      <c r="AB4" s="37"/>
      <c r="AC4" s="38" t="s">
        <v>1036</v>
      </c>
      <c r="AD4" s="39"/>
    </row>
    <row r="5" spans="1:30" ht="24" customHeight="1" x14ac:dyDescent="0.15">
      <c r="A5" s="36">
        <v>4</v>
      </c>
      <c r="B5" s="37">
        <v>4</v>
      </c>
      <c r="C5" s="37">
        <v>0</v>
      </c>
      <c r="D5" s="37">
        <v>1</v>
      </c>
      <c r="E5" s="37" t="s">
        <v>550</v>
      </c>
      <c r="F5" s="37" t="s">
        <v>551</v>
      </c>
      <c r="G5" s="37"/>
      <c r="H5" s="37"/>
      <c r="I5" s="37" t="s">
        <v>560</v>
      </c>
      <c r="J5" s="37" t="s">
        <v>12</v>
      </c>
      <c r="K5" s="37"/>
      <c r="L5" s="37"/>
      <c r="M5" s="37"/>
      <c r="N5" s="37"/>
      <c r="O5" s="37"/>
      <c r="P5" s="37"/>
      <c r="Q5" s="37"/>
      <c r="R5" s="37" t="s">
        <v>6</v>
      </c>
      <c r="S5" s="37"/>
      <c r="T5" s="37"/>
      <c r="U5" s="38" t="s">
        <v>6</v>
      </c>
      <c r="V5" s="37" t="s">
        <v>868</v>
      </c>
      <c r="W5" s="37"/>
      <c r="X5" s="38" t="s">
        <v>1036</v>
      </c>
      <c r="Y5" s="39"/>
      <c r="Z5" s="38" t="s">
        <v>6</v>
      </c>
      <c r="AA5" s="37" t="s">
        <v>868</v>
      </c>
      <c r="AB5" s="37"/>
      <c r="AC5" s="38" t="s">
        <v>1036</v>
      </c>
      <c r="AD5" s="39"/>
    </row>
    <row r="6" spans="1:30" ht="24" customHeight="1" x14ac:dyDescent="0.15">
      <c r="A6" s="36">
        <v>5</v>
      </c>
      <c r="B6" s="37">
        <v>5</v>
      </c>
      <c r="C6" s="37">
        <v>0</v>
      </c>
      <c r="D6" s="37">
        <v>1</v>
      </c>
      <c r="E6" s="37" t="s">
        <v>407</v>
      </c>
      <c r="F6" s="37" t="s">
        <v>357</v>
      </c>
      <c r="G6" s="37" t="s">
        <v>408</v>
      </c>
      <c r="H6" s="37"/>
      <c r="I6" s="37" t="s">
        <v>800</v>
      </c>
      <c r="J6" s="37" t="s">
        <v>8</v>
      </c>
      <c r="K6" s="37" t="s">
        <v>409</v>
      </c>
      <c r="L6" s="37" t="s">
        <v>1030</v>
      </c>
      <c r="M6" s="37"/>
      <c r="N6" s="37"/>
      <c r="O6" s="37" t="s">
        <v>36</v>
      </c>
      <c r="P6" s="37"/>
      <c r="Q6" s="37"/>
      <c r="R6" s="37" t="s">
        <v>2</v>
      </c>
      <c r="S6" s="37"/>
      <c r="T6" s="37"/>
      <c r="U6" s="38" t="s">
        <v>6</v>
      </c>
      <c r="V6" s="37" t="s">
        <v>868</v>
      </c>
      <c r="W6" s="37"/>
      <c r="X6" s="38" t="s">
        <v>1036</v>
      </c>
      <c r="Y6" s="40"/>
      <c r="Z6" s="38" t="s">
        <v>6</v>
      </c>
      <c r="AA6" s="37" t="s">
        <v>868</v>
      </c>
      <c r="AB6" s="37"/>
      <c r="AC6" s="38" t="s">
        <v>1036</v>
      </c>
      <c r="AD6" s="40" t="s">
        <v>1029</v>
      </c>
    </row>
    <row r="7" spans="1:30" ht="24" customHeight="1" x14ac:dyDescent="0.15">
      <c r="A7" s="36">
        <v>6</v>
      </c>
      <c r="B7" s="37">
        <v>5</v>
      </c>
      <c r="C7" s="37">
        <v>0</v>
      </c>
      <c r="D7" s="37">
        <v>1</v>
      </c>
      <c r="E7" s="37" t="s">
        <v>407</v>
      </c>
      <c r="F7" s="37" t="s">
        <v>357</v>
      </c>
      <c r="G7" s="37" t="s">
        <v>408</v>
      </c>
      <c r="H7" s="37"/>
      <c r="I7" s="37" t="s">
        <v>758</v>
      </c>
      <c r="J7" s="37" t="s">
        <v>8</v>
      </c>
      <c r="K7" s="37" t="s">
        <v>409</v>
      </c>
      <c r="L7" s="37" t="s">
        <v>1030</v>
      </c>
      <c r="M7" s="37"/>
      <c r="N7" s="37"/>
      <c r="O7" s="37" t="s">
        <v>36</v>
      </c>
      <c r="P7" s="37"/>
      <c r="Q7" s="37"/>
      <c r="R7" s="37" t="s">
        <v>2</v>
      </c>
      <c r="S7" s="37"/>
      <c r="T7" s="37"/>
      <c r="U7" s="38" t="s">
        <v>6</v>
      </c>
      <c r="V7" s="37" t="s">
        <v>868</v>
      </c>
      <c r="W7" s="37"/>
      <c r="X7" s="38" t="s">
        <v>1036</v>
      </c>
      <c r="Y7" s="40"/>
      <c r="Z7" s="38" t="s">
        <v>6</v>
      </c>
      <c r="AA7" s="37" t="s">
        <v>868</v>
      </c>
      <c r="AB7" s="37"/>
      <c r="AC7" s="38" t="s">
        <v>1036</v>
      </c>
      <c r="AD7" s="40" t="s">
        <v>1029</v>
      </c>
    </row>
    <row r="8" spans="1:30" ht="24" customHeight="1" x14ac:dyDescent="0.15">
      <c r="A8" s="36">
        <v>7</v>
      </c>
      <c r="B8" s="37">
        <v>5</v>
      </c>
      <c r="C8" s="37">
        <v>0</v>
      </c>
      <c r="D8" s="37">
        <v>1</v>
      </c>
      <c r="E8" s="37" t="s">
        <v>407</v>
      </c>
      <c r="F8" s="37" t="s">
        <v>357</v>
      </c>
      <c r="G8" s="37" t="s">
        <v>408</v>
      </c>
      <c r="H8" s="37"/>
      <c r="I8" s="37" t="s">
        <v>803</v>
      </c>
      <c r="J8" s="37" t="s">
        <v>8</v>
      </c>
      <c r="K8" s="37" t="s">
        <v>409</v>
      </c>
      <c r="L8" s="37" t="s">
        <v>1030</v>
      </c>
      <c r="M8" s="37"/>
      <c r="N8" s="37"/>
      <c r="O8" s="37" t="s">
        <v>36</v>
      </c>
      <c r="P8" s="37"/>
      <c r="Q8" s="37"/>
      <c r="R8" s="37" t="s">
        <v>2</v>
      </c>
      <c r="S8" s="37"/>
      <c r="T8" s="37"/>
      <c r="U8" s="38" t="s">
        <v>6</v>
      </c>
      <c r="V8" s="37" t="s">
        <v>868</v>
      </c>
      <c r="W8" s="37"/>
      <c r="X8" s="38" t="s">
        <v>1036</v>
      </c>
      <c r="Y8" s="40"/>
      <c r="Z8" s="38" t="s">
        <v>6</v>
      </c>
      <c r="AA8" s="37" t="s">
        <v>868</v>
      </c>
      <c r="AB8" s="37"/>
      <c r="AC8" s="38" t="s">
        <v>1036</v>
      </c>
      <c r="AD8" s="40" t="s">
        <v>753</v>
      </c>
    </row>
    <row r="9" spans="1:30" ht="24" customHeight="1" x14ac:dyDescent="0.15">
      <c r="A9" s="36">
        <v>8</v>
      </c>
      <c r="B9" s="37">
        <v>6</v>
      </c>
      <c r="C9" s="37">
        <v>0</v>
      </c>
      <c r="D9" s="37">
        <v>1</v>
      </c>
      <c r="E9" s="37" t="s">
        <v>412</v>
      </c>
      <c r="F9" s="37" t="s">
        <v>357</v>
      </c>
      <c r="G9" s="37" t="s">
        <v>413</v>
      </c>
      <c r="H9" s="37"/>
      <c r="I9" s="37" t="s">
        <v>414</v>
      </c>
      <c r="J9" s="37" t="s">
        <v>8</v>
      </c>
      <c r="K9" s="37" t="s">
        <v>409</v>
      </c>
      <c r="L9" s="37"/>
      <c r="M9" s="37"/>
      <c r="N9" s="37"/>
      <c r="O9" s="37"/>
      <c r="P9" s="37"/>
      <c r="Q9" s="37"/>
      <c r="R9" s="37" t="s">
        <v>6</v>
      </c>
      <c r="S9" s="37"/>
      <c r="T9" s="37" t="s">
        <v>415</v>
      </c>
      <c r="U9" s="38" t="s">
        <v>6</v>
      </c>
      <c r="V9" s="37" t="s">
        <v>868</v>
      </c>
      <c r="W9" s="37"/>
      <c r="X9" s="38" t="s">
        <v>1036</v>
      </c>
      <c r="Y9" s="37"/>
      <c r="Z9" s="38" t="s">
        <v>6</v>
      </c>
      <c r="AA9" s="37" t="s">
        <v>868</v>
      </c>
      <c r="AB9" s="37"/>
      <c r="AC9" s="38" t="s">
        <v>1036</v>
      </c>
      <c r="AD9" s="37"/>
    </row>
    <row r="10" spans="1:30" ht="24" customHeight="1" x14ac:dyDescent="0.15">
      <c r="A10" s="36">
        <v>9</v>
      </c>
      <c r="B10" s="37">
        <v>7</v>
      </c>
      <c r="C10" s="37">
        <v>0</v>
      </c>
      <c r="D10" s="37">
        <v>1</v>
      </c>
      <c r="E10" s="37" t="s">
        <v>416</v>
      </c>
      <c r="F10" s="37" t="s">
        <v>357</v>
      </c>
      <c r="G10" s="37" t="s">
        <v>417</v>
      </c>
      <c r="H10" s="37"/>
      <c r="I10" s="37" t="s">
        <v>418</v>
      </c>
      <c r="J10" s="37" t="s">
        <v>8</v>
      </c>
      <c r="K10" s="37" t="s">
        <v>409</v>
      </c>
      <c r="L10" s="37"/>
      <c r="M10" s="37"/>
      <c r="N10" s="37"/>
      <c r="O10" s="37"/>
      <c r="P10" s="37"/>
      <c r="Q10" s="37"/>
      <c r="R10" s="37" t="s">
        <v>6</v>
      </c>
      <c r="S10" s="37"/>
      <c r="T10" s="37" t="s">
        <v>415</v>
      </c>
      <c r="U10" s="38" t="s">
        <v>6</v>
      </c>
      <c r="V10" s="37" t="s">
        <v>868</v>
      </c>
      <c r="W10" s="37"/>
      <c r="X10" s="38" t="s">
        <v>1036</v>
      </c>
      <c r="Y10" s="37"/>
      <c r="Z10" s="38" t="s">
        <v>6</v>
      </c>
      <c r="AA10" s="37" t="s">
        <v>868</v>
      </c>
      <c r="AB10" s="37"/>
      <c r="AC10" s="38" t="s">
        <v>1036</v>
      </c>
      <c r="AD10" s="37"/>
    </row>
    <row r="11" spans="1:30" ht="24" customHeight="1" x14ac:dyDescent="0.15">
      <c r="A11" s="36">
        <v>10</v>
      </c>
      <c r="B11" s="37">
        <v>8</v>
      </c>
      <c r="C11" s="37">
        <v>0</v>
      </c>
      <c r="D11" s="37">
        <v>1</v>
      </c>
      <c r="E11" s="37" t="s">
        <v>419</v>
      </c>
      <c r="F11" s="37" t="s">
        <v>357</v>
      </c>
      <c r="G11" s="37" t="s">
        <v>420</v>
      </c>
      <c r="H11" s="37"/>
      <c r="I11" s="37" t="s">
        <v>421</v>
      </c>
      <c r="J11" s="37" t="s">
        <v>8</v>
      </c>
      <c r="K11" s="37" t="s">
        <v>409</v>
      </c>
      <c r="L11" s="37"/>
      <c r="M11" s="37"/>
      <c r="N11" s="37"/>
      <c r="O11" s="37"/>
      <c r="P11" s="37"/>
      <c r="Q11" s="37"/>
      <c r="R11" s="37" t="s">
        <v>6</v>
      </c>
      <c r="S11" s="37"/>
      <c r="T11" s="37" t="s">
        <v>415</v>
      </c>
      <c r="U11" s="38" t="s">
        <v>6</v>
      </c>
      <c r="V11" s="37" t="s">
        <v>868</v>
      </c>
      <c r="W11" s="37"/>
      <c r="X11" s="38" t="s">
        <v>1036</v>
      </c>
      <c r="Y11" s="37"/>
      <c r="Z11" s="38" t="s">
        <v>6</v>
      </c>
      <c r="AA11" s="37" t="s">
        <v>868</v>
      </c>
      <c r="AB11" s="37"/>
      <c r="AC11" s="38" t="s">
        <v>1036</v>
      </c>
      <c r="AD11" s="37"/>
    </row>
    <row r="12" spans="1:30" ht="24" customHeight="1" x14ac:dyDescent="0.15">
      <c r="A12" s="36">
        <v>11</v>
      </c>
      <c r="B12" s="37">
        <v>8</v>
      </c>
      <c r="C12" s="37">
        <v>0</v>
      </c>
      <c r="D12" s="37">
        <v>1</v>
      </c>
      <c r="E12" s="37" t="s">
        <v>419</v>
      </c>
      <c r="F12" s="37" t="s">
        <v>357</v>
      </c>
      <c r="G12" s="37" t="s">
        <v>420</v>
      </c>
      <c r="H12" s="37"/>
      <c r="I12" s="37" t="s">
        <v>804</v>
      </c>
      <c r="J12" s="37" t="s">
        <v>8</v>
      </c>
      <c r="K12" s="37" t="s">
        <v>409</v>
      </c>
      <c r="L12" s="37"/>
      <c r="M12" s="37"/>
      <c r="N12" s="37"/>
      <c r="O12" s="37"/>
      <c r="P12" s="37"/>
      <c r="Q12" s="37"/>
      <c r="R12" s="37" t="s">
        <v>6</v>
      </c>
      <c r="S12" s="37"/>
      <c r="T12" s="37" t="s">
        <v>415</v>
      </c>
      <c r="U12" s="38" t="s">
        <v>6</v>
      </c>
      <c r="V12" s="37" t="s">
        <v>868</v>
      </c>
      <c r="W12" s="37"/>
      <c r="X12" s="38" t="s">
        <v>1036</v>
      </c>
      <c r="Y12" s="37"/>
      <c r="Z12" s="38" t="s">
        <v>6</v>
      </c>
      <c r="AA12" s="37" t="s">
        <v>868</v>
      </c>
      <c r="AB12" s="37"/>
      <c r="AC12" s="38" t="s">
        <v>1036</v>
      </c>
      <c r="AD12" s="37"/>
    </row>
    <row r="13" spans="1:30" ht="24" customHeight="1" x14ac:dyDescent="0.15">
      <c r="A13" s="36">
        <v>12</v>
      </c>
      <c r="B13" s="37">
        <v>8</v>
      </c>
      <c r="C13" s="37">
        <v>0</v>
      </c>
      <c r="D13" s="37">
        <v>1</v>
      </c>
      <c r="E13" s="37" t="s">
        <v>419</v>
      </c>
      <c r="F13" s="37" t="s">
        <v>357</v>
      </c>
      <c r="G13" s="37" t="s">
        <v>420</v>
      </c>
      <c r="H13" s="37"/>
      <c r="I13" s="37" t="s">
        <v>805</v>
      </c>
      <c r="J13" s="37" t="s">
        <v>8</v>
      </c>
      <c r="K13" s="37" t="s">
        <v>409</v>
      </c>
      <c r="L13" s="37"/>
      <c r="M13" s="37"/>
      <c r="N13" s="37"/>
      <c r="O13" s="37"/>
      <c r="P13" s="37"/>
      <c r="Q13" s="37"/>
      <c r="R13" s="37" t="s">
        <v>6</v>
      </c>
      <c r="S13" s="37"/>
      <c r="T13" s="37" t="s">
        <v>415</v>
      </c>
      <c r="U13" s="38" t="s">
        <v>6</v>
      </c>
      <c r="V13" s="37" t="s">
        <v>868</v>
      </c>
      <c r="W13" s="37"/>
      <c r="X13" s="38" t="s">
        <v>1036</v>
      </c>
      <c r="Y13" s="37"/>
      <c r="Z13" s="38" t="s">
        <v>6</v>
      </c>
      <c r="AA13" s="37" t="s">
        <v>868</v>
      </c>
      <c r="AB13" s="37"/>
      <c r="AC13" s="38" t="s">
        <v>1036</v>
      </c>
      <c r="AD13" s="37"/>
    </row>
    <row r="14" spans="1:30" ht="24" customHeight="1" x14ac:dyDescent="0.15">
      <c r="A14" s="36">
        <v>13</v>
      </c>
      <c r="B14" s="37">
        <v>9</v>
      </c>
      <c r="C14" s="37">
        <v>1</v>
      </c>
      <c r="D14" s="37">
        <v>1</v>
      </c>
      <c r="E14" s="37" t="s">
        <v>422</v>
      </c>
      <c r="F14" s="37" t="s">
        <v>357</v>
      </c>
      <c r="G14" s="37" t="s">
        <v>423</v>
      </c>
      <c r="H14" s="37"/>
      <c r="I14" s="37" t="s">
        <v>806</v>
      </c>
      <c r="J14" s="37" t="s">
        <v>8</v>
      </c>
      <c r="K14" s="37" t="s">
        <v>409</v>
      </c>
      <c r="L14" s="41" t="s">
        <v>754</v>
      </c>
      <c r="M14" s="41" t="s">
        <v>755</v>
      </c>
      <c r="N14" s="41" t="s">
        <v>756</v>
      </c>
      <c r="O14" s="37" t="s">
        <v>877</v>
      </c>
      <c r="P14" s="37"/>
      <c r="Q14" s="37"/>
      <c r="R14" s="37" t="s">
        <v>6</v>
      </c>
      <c r="S14" s="37"/>
      <c r="T14" s="37" t="s">
        <v>415</v>
      </c>
      <c r="U14" s="38" t="s">
        <v>1039</v>
      </c>
      <c r="V14" s="41" t="s">
        <v>1038</v>
      </c>
      <c r="W14" s="41" t="s">
        <v>878</v>
      </c>
      <c r="X14" s="38" t="s">
        <v>1036</v>
      </c>
      <c r="Y14" s="40"/>
      <c r="Z14" s="38" t="s">
        <v>1039</v>
      </c>
      <c r="AA14" s="41" t="s">
        <v>1038</v>
      </c>
      <c r="AB14" s="41" t="s">
        <v>878</v>
      </c>
      <c r="AC14" s="38" t="s">
        <v>2</v>
      </c>
      <c r="AD14" s="40" t="s">
        <v>1175</v>
      </c>
    </row>
    <row r="15" spans="1:30" ht="24" customHeight="1" x14ac:dyDescent="0.15">
      <c r="A15" s="36">
        <v>14</v>
      </c>
      <c r="B15" s="37">
        <v>10</v>
      </c>
      <c r="C15" s="37">
        <v>1</v>
      </c>
      <c r="D15" s="37">
        <v>1</v>
      </c>
      <c r="E15" s="37" t="s">
        <v>424</v>
      </c>
      <c r="F15" s="37" t="s">
        <v>357</v>
      </c>
      <c r="G15" s="37" t="s">
        <v>425</v>
      </c>
      <c r="H15" s="37" t="s">
        <v>426</v>
      </c>
      <c r="I15" s="37" t="s">
        <v>807</v>
      </c>
      <c r="J15" s="37" t="s">
        <v>8</v>
      </c>
      <c r="K15" s="37" t="s">
        <v>409</v>
      </c>
      <c r="L15" s="37" t="s">
        <v>809</v>
      </c>
      <c r="M15" s="37" t="s">
        <v>427</v>
      </c>
      <c r="N15" s="41" t="s">
        <v>757</v>
      </c>
      <c r="O15" s="37" t="s">
        <v>36</v>
      </c>
      <c r="P15" s="37"/>
      <c r="Q15" s="37"/>
      <c r="R15" s="37" t="s">
        <v>3</v>
      </c>
      <c r="S15" s="37"/>
      <c r="T15" s="37" t="s">
        <v>428</v>
      </c>
      <c r="U15" s="38" t="s">
        <v>1039</v>
      </c>
      <c r="V15" s="41" t="s">
        <v>1038</v>
      </c>
      <c r="W15" s="41"/>
      <c r="X15" s="38" t="s">
        <v>1036</v>
      </c>
      <c r="Y15" s="40"/>
      <c r="Z15" s="38" t="s">
        <v>1039</v>
      </c>
      <c r="AA15" s="41" t="s">
        <v>1038</v>
      </c>
      <c r="AB15" s="41"/>
      <c r="AC15" s="38" t="s">
        <v>2</v>
      </c>
      <c r="AD15" s="40" t="s">
        <v>802</v>
      </c>
    </row>
    <row r="16" spans="1:30" ht="24" customHeight="1" x14ac:dyDescent="0.15">
      <c r="A16" s="36">
        <v>15</v>
      </c>
      <c r="B16" s="37">
        <v>10</v>
      </c>
      <c r="C16" s="37">
        <v>1</v>
      </c>
      <c r="D16" s="37">
        <v>1</v>
      </c>
      <c r="E16" s="37" t="s">
        <v>424</v>
      </c>
      <c r="F16" s="37" t="s">
        <v>357</v>
      </c>
      <c r="G16" s="37" t="s">
        <v>425</v>
      </c>
      <c r="H16" s="37" t="s">
        <v>426</v>
      </c>
      <c r="I16" s="37" t="s">
        <v>429</v>
      </c>
      <c r="J16" s="37" t="s">
        <v>8</v>
      </c>
      <c r="K16" s="37" t="s">
        <v>409</v>
      </c>
      <c r="L16" s="37" t="s">
        <v>809</v>
      </c>
      <c r="M16" s="37" t="s">
        <v>427</v>
      </c>
      <c r="N16" s="41" t="s">
        <v>801</v>
      </c>
      <c r="O16" s="37" t="s">
        <v>36</v>
      </c>
      <c r="P16" s="37"/>
      <c r="Q16" s="37"/>
      <c r="R16" s="37" t="s">
        <v>2</v>
      </c>
      <c r="S16" s="37"/>
      <c r="T16" s="37"/>
      <c r="U16" s="38" t="s">
        <v>1039</v>
      </c>
      <c r="V16" s="41" t="s">
        <v>1038</v>
      </c>
      <c r="W16" s="41"/>
      <c r="X16" s="38" t="s">
        <v>1036</v>
      </c>
      <c r="Y16" s="37"/>
      <c r="Z16" s="38" t="s">
        <v>1039</v>
      </c>
      <c r="AA16" s="41" t="s">
        <v>1038</v>
      </c>
      <c r="AB16" s="41"/>
      <c r="AC16" s="38" t="s">
        <v>2</v>
      </c>
      <c r="AD16" s="37"/>
    </row>
    <row r="17" spans="1:30" ht="24" customHeight="1" x14ac:dyDescent="0.15">
      <c r="A17" s="36">
        <v>16</v>
      </c>
      <c r="B17" s="37">
        <v>10</v>
      </c>
      <c r="C17" s="37">
        <v>1</v>
      </c>
      <c r="D17" s="37">
        <v>1</v>
      </c>
      <c r="E17" s="37" t="s">
        <v>424</v>
      </c>
      <c r="F17" s="37" t="s">
        <v>357</v>
      </c>
      <c r="G17" s="37" t="s">
        <v>425</v>
      </c>
      <c r="H17" s="37" t="s">
        <v>426</v>
      </c>
      <c r="I17" s="37" t="s">
        <v>430</v>
      </c>
      <c r="J17" s="37" t="s">
        <v>8</v>
      </c>
      <c r="K17" s="37" t="s">
        <v>409</v>
      </c>
      <c r="L17" s="37" t="s">
        <v>809</v>
      </c>
      <c r="M17" s="37" t="s">
        <v>427</v>
      </c>
      <c r="N17" s="41" t="s">
        <v>801</v>
      </c>
      <c r="O17" s="37" t="s">
        <v>36</v>
      </c>
      <c r="P17" s="37"/>
      <c r="Q17" s="37"/>
      <c r="R17" s="37" t="s">
        <v>0</v>
      </c>
      <c r="S17" s="37"/>
      <c r="T17" s="37" t="s">
        <v>431</v>
      </c>
      <c r="U17" s="38" t="s">
        <v>1039</v>
      </c>
      <c r="V17" s="41" t="s">
        <v>1038</v>
      </c>
      <c r="W17" s="41"/>
      <c r="X17" s="38" t="s">
        <v>1036</v>
      </c>
      <c r="Y17" s="37"/>
      <c r="Z17" s="38" t="s">
        <v>1039</v>
      </c>
      <c r="AA17" s="41" t="s">
        <v>1038</v>
      </c>
      <c r="AB17" s="41"/>
      <c r="AC17" s="38" t="s">
        <v>2</v>
      </c>
      <c r="AD17" s="37"/>
    </row>
    <row r="18" spans="1:30" ht="24" customHeight="1" x14ac:dyDescent="0.15">
      <c r="A18" s="36">
        <v>17</v>
      </c>
      <c r="B18" s="37">
        <v>11</v>
      </c>
      <c r="C18" s="37">
        <v>1</v>
      </c>
      <c r="D18" s="37">
        <v>1</v>
      </c>
      <c r="E18" s="37" t="s">
        <v>432</v>
      </c>
      <c r="F18" s="37" t="s">
        <v>357</v>
      </c>
      <c r="G18" s="37" t="s">
        <v>433</v>
      </c>
      <c r="H18" s="37" t="s">
        <v>434</v>
      </c>
      <c r="I18" s="37" t="s">
        <v>808</v>
      </c>
      <c r="J18" s="37" t="s">
        <v>8</v>
      </c>
      <c r="K18" s="37" t="s">
        <v>409</v>
      </c>
      <c r="L18" s="37" t="s">
        <v>809</v>
      </c>
      <c r="M18" s="37" t="s">
        <v>435</v>
      </c>
      <c r="N18" s="37" t="s">
        <v>436</v>
      </c>
      <c r="O18" s="37" t="s">
        <v>36</v>
      </c>
      <c r="P18" s="37"/>
      <c r="Q18" s="37"/>
      <c r="R18" s="37" t="s">
        <v>2</v>
      </c>
      <c r="S18" s="37"/>
      <c r="T18" s="37"/>
      <c r="U18" s="38" t="s">
        <v>1039</v>
      </c>
      <c r="V18" s="41" t="s">
        <v>1052</v>
      </c>
      <c r="W18" s="37" t="s">
        <v>879</v>
      </c>
      <c r="X18" s="38" t="s">
        <v>1036</v>
      </c>
      <c r="Y18" s="37"/>
      <c r="Z18" s="38" t="s">
        <v>1039</v>
      </c>
      <c r="AA18" s="41" t="s">
        <v>1052</v>
      </c>
      <c r="AB18" s="37" t="s">
        <v>879</v>
      </c>
      <c r="AC18" s="38" t="s">
        <v>0</v>
      </c>
      <c r="AD18" s="37" t="s">
        <v>815</v>
      </c>
    </row>
    <row r="19" spans="1:30" ht="24" customHeight="1" x14ac:dyDescent="0.15">
      <c r="A19" s="36">
        <v>18</v>
      </c>
      <c r="B19" s="37">
        <v>11</v>
      </c>
      <c r="C19" s="37">
        <v>1</v>
      </c>
      <c r="D19" s="37">
        <v>1</v>
      </c>
      <c r="E19" s="37" t="s">
        <v>432</v>
      </c>
      <c r="F19" s="37" t="s">
        <v>357</v>
      </c>
      <c r="G19" s="37" t="s">
        <v>433</v>
      </c>
      <c r="H19" s="37" t="s">
        <v>434</v>
      </c>
      <c r="I19" s="37" t="s">
        <v>813</v>
      </c>
      <c r="J19" s="37" t="s">
        <v>8</v>
      </c>
      <c r="K19" s="37" t="s">
        <v>409</v>
      </c>
      <c r="L19" s="37" t="s">
        <v>810</v>
      </c>
      <c r="M19" s="37" t="s">
        <v>811</v>
      </c>
      <c r="N19" s="41" t="s">
        <v>812</v>
      </c>
      <c r="O19" s="37"/>
      <c r="P19" s="37"/>
      <c r="Q19" s="37"/>
      <c r="R19" s="37" t="s">
        <v>6</v>
      </c>
      <c r="S19" s="37"/>
      <c r="T19" s="37" t="s">
        <v>415</v>
      </c>
      <c r="U19" s="38" t="s">
        <v>1039</v>
      </c>
      <c r="V19" s="41" t="s">
        <v>1052</v>
      </c>
      <c r="W19" s="41" t="s">
        <v>880</v>
      </c>
      <c r="X19" s="38" t="s">
        <v>1036</v>
      </c>
      <c r="Y19" s="37"/>
      <c r="Z19" s="38" t="s">
        <v>1039</v>
      </c>
      <c r="AA19" s="41" t="s">
        <v>1052</v>
      </c>
      <c r="AB19" s="41" t="s">
        <v>880</v>
      </c>
      <c r="AC19" s="38" t="s">
        <v>0</v>
      </c>
      <c r="AD19" s="37" t="s">
        <v>814</v>
      </c>
    </row>
    <row r="20" spans="1:30" ht="24" customHeight="1" x14ac:dyDescent="0.15">
      <c r="A20" s="36">
        <v>19</v>
      </c>
      <c r="B20" s="37">
        <v>11</v>
      </c>
      <c r="C20" s="37">
        <v>1</v>
      </c>
      <c r="D20" s="37">
        <v>1</v>
      </c>
      <c r="E20" s="37" t="s">
        <v>432</v>
      </c>
      <c r="F20" s="37" t="s">
        <v>357</v>
      </c>
      <c r="G20" s="37" t="s">
        <v>433</v>
      </c>
      <c r="H20" s="37" t="s">
        <v>434</v>
      </c>
      <c r="I20" s="37" t="s">
        <v>437</v>
      </c>
      <c r="J20" s="37" t="s">
        <v>8</v>
      </c>
      <c r="K20" s="37" t="s">
        <v>409</v>
      </c>
      <c r="L20" s="37" t="s">
        <v>809</v>
      </c>
      <c r="M20" s="37" t="s">
        <v>755</v>
      </c>
      <c r="N20" s="37" t="s">
        <v>816</v>
      </c>
      <c r="O20" s="37"/>
      <c r="P20" s="37"/>
      <c r="Q20" s="37"/>
      <c r="R20" s="37" t="s">
        <v>6</v>
      </c>
      <c r="S20" s="37"/>
      <c r="T20" s="37" t="s">
        <v>415</v>
      </c>
      <c r="U20" s="38" t="s">
        <v>1039</v>
      </c>
      <c r="V20" s="41" t="s">
        <v>1052</v>
      </c>
      <c r="W20" s="37" t="s">
        <v>881</v>
      </c>
      <c r="X20" s="38" t="s">
        <v>1036</v>
      </c>
      <c r="Y20" s="37"/>
      <c r="Z20" s="38" t="s">
        <v>1039</v>
      </c>
      <c r="AA20" s="41" t="s">
        <v>1052</v>
      </c>
      <c r="AB20" s="37" t="s">
        <v>881</v>
      </c>
      <c r="AC20" s="38" t="s">
        <v>0</v>
      </c>
      <c r="AD20" s="37" t="s">
        <v>817</v>
      </c>
    </row>
    <row r="21" spans="1:30" ht="24" customHeight="1" x14ac:dyDescent="0.15">
      <c r="A21" s="36">
        <v>20</v>
      </c>
      <c r="B21" s="37">
        <v>11</v>
      </c>
      <c r="C21" s="37">
        <v>1</v>
      </c>
      <c r="D21" s="37">
        <v>1</v>
      </c>
      <c r="E21" s="37" t="s">
        <v>432</v>
      </c>
      <c r="F21" s="37" t="s">
        <v>357</v>
      </c>
      <c r="G21" s="37" t="s">
        <v>433</v>
      </c>
      <c r="H21" s="37" t="s">
        <v>434</v>
      </c>
      <c r="I21" s="37" t="s">
        <v>819</v>
      </c>
      <c r="J21" s="37" t="s">
        <v>8</v>
      </c>
      <c r="K21" s="37" t="s">
        <v>409</v>
      </c>
      <c r="L21" s="37" t="s">
        <v>810</v>
      </c>
      <c r="M21" s="37" t="s">
        <v>811</v>
      </c>
      <c r="N21" s="41" t="s">
        <v>818</v>
      </c>
      <c r="O21" s="37"/>
      <c r="P21" s="37"/>
      <c r="Q21" s="37"/>
      <c r="R21" s="37" t="s">
        <v>6</v>
      </c>
      <c r="S21" s="37"/>
      <c r="T21" s="37" t="s">
        <v>415</v>
      </c>
      <c r="U21" s="38" t="s">
        <v>1039</v>
      </c>
      <c r="V21" s="41" t="s">
        <v>1038</v>
      </c>
      <c r="W21" s="41"/>
      <c r="X21" s="38" t="s">
        <v>1036</v>
      </c>
      <c r="Y21" s="37"/>
      <c r="Z21" s="38" t="s">
        <v>1039</v>
      </c>
      <c r="AA21" s="41" t="s">
        <v>1038</v>
      </c>
      <c r="AB21" s="41"/>
      <c r="AC21" s="38" t="s">
        <v>2</v>
      </c>
      <c r="AD21" s="37"/>
    </row>
    <row r="22" spans="1:30" ht="24" customHeight="1" x14ac:dyDescent="0.15">
      <c r="A22" s="36">
        <v>21</v>
      </c>
      <c r="B22" s="37">
        <v>11</v>
      </c>
      <c r="C22" s="37">
        <v>1</v>
      </c>
      <c r="D22" s="37">
        <v>1</v>
      </c>
      <c r="E22" s="37" t="s">
        <v>432</v>
      </c>
      <c r="F22" s="37" t="s">
        <v>357</v>
      </c>
      <c r="G22" s="37" t="s">
        <v>433</v>
      </c>
      <c r="H22" s="37" t="s">
        <v>434</v>
      </c>
      <c r="I22" s="37" t="s">
        <v>1252</v>
      </c>
      <c r="J22" s="37" t="s">
        <v>8</v>
      </c>
      <c r="K22" s="37" t="s">
        <v>409</v>
      </c>
      <c r="L22" s="37"/>
      <c r="M22" s="37"/>
      <c r="N22" s="37"/>
      <c r="O22" s="37"/>
      <c r="P22" s="37"/>
      <c r="Q22" s="37"/>
      <c r="R22" s="37" t="s">
        <v>745</v>
      </c>
      <c r="S22" s="37"/>
      <c r="T22" s="37" t="s">
        <v>415</v>
      </c>
      <c r="U22" s="37" t="s">
        <v>718</v>
      </c>
      <c r="V22" s="37" t="s">
        <v>868</v>
      </c>
      <c r="W22" s="37"/>
      <c r="X22" s="38" t="s">
        <v>1036</v>
      </c>
      <c r="Y22" s="37"/>
      <c r="Z22" s="37" t="s">
        <v>1035</v>
      </c>
      <c r="AA22" s="37" t="s">
        <v>868</v>
      </c>
      <c r="AB22" s="37"/>
      <c r="AC22" s="38" t="s">
        <v>1036</v>
      </c>
      <c r="AD22" s="37"/>
    </row>
    <row r="23" spans="1:30" ht="24" customHeight="1" x14ac:dyDescent="0.15">
      <c r="A23" s="36">
        <v>22</v>
      </c>
      <c r="B23" s="37">
        <v>11</v>
      </c>
      <c r="C23" s="37">
        <v>1</v>
      </c>
      <c r="D23" s="37">
        <v>1</v>
      </c>
      <c r="E23" s="37" t="s">
        <v>432</v>
      </c>
      <c r="F23" s="37" t="s">
        <v>357</v>
      </c>
      <c r="G23" s="37" t="s">
        <v>433</v>
      </c>
      <c r="H23" s="37" t="s">
        <v>434</v>
      </c>
      <c r="I23" s="37" t="s">
        <v>438</v>
      </c>
      <c r="J23" s="37" t="s">
        <v>8</v>
      </c>
      <c r="K23" s="37" t="s">
        <v>409</v>
      </c>
      <c r="L23" s="37" t="s">
        <v>810</v>
      </c>
      <c r="M23" s="37" t="s">
        <v>411</v>
      </c>
      <c r="N23" s="37" t="s">
        <v>820</v>
      </c>
      <c r="O23" s="37" t="s">
        <v>36</v>
      </c>
      <c r="P23" s="37"/>
      <c r="Q23" s="37"/>
      <c r="R23" s="37" t="s">
        <v>2</v>
      </c>
      <c r="S23" s="37"/>
      <c r="T23" s="37"/>
      <c r="U23" s="38" t="s">
        <v>1039</v>
      </c>
      <c r="V23" s="41" t="s">
        <v>1038</v>
      </c>
      <c r="W23" s="37"/>
      <c r="X23" s="38" t="s">
        <v>1036</v>
      </c>
      <c r="Y23" s="37"/>
      <c r="Z23" s="38" t="s">
        <v>1039</v>
      </c>
      <c r="AA23" s="41" t="s">
        <v>1038</v>
      </c>
      <c r="AB23" s="37"/>
      <c r="AC23" s="38" t="s">
        <v>2</v>
      </c>
      <c r="AD23" s="37"/>
    </row>
    <row r="24" spans="1:30" ht="24" customHeight="1" x14ac:dyDescent="0.15">
      <c r="A24" s="36">
        <v>23</v>
      </c>
      <c r="B24" s="37">
        <v>11</v>
      </c>
      <c r="C24" s="37">
        <v>1</v>
      </c>
      <c r="D24" s="37">
        <v>1</v>
      </c>
      <c r="E24" s="37" t="s">
        <v>432</v>
      </c>
      <c r="F24" s="37" t="s">
        <v>357</v>
      </c>
      <c r="G24" s="37" t="s">
        <v>433</v>
      </c>
      <c r="H24" s="37" t="s">
        <v>434</v>
      </c>
      <c r="I24" s="37" t="s">
        <v>821</v>
      </c>
      <c r="J24" s="37" t="s">
        <v>8</v>
      </c>
      <c r="K24" s="37" t="s">
        <v>409</v>
      </c>
      <c r="L24" s="37" t="s">
        <v>810</v>
      </c>
      <c r="M24" s="37" t="s">
        <v>411</v>
      </c>
      <c r="N24" s="37" t="s">
        <v>820</v>
      </c>
      <c r="O24" s="37" t="s">
        <v>36</v>
      </c>
      <c r="P24" s="37"/>
      <c r="Q24" s="37"/>
      <c r="R24" s="37" t="s">
        <v>2</v>
      </c>
      <c r="S24" s="37"/>
      <c r="T24" s="37"/>
      <c r="U24" s="38" t="s">
        <v>1039</v>
      </c>
      <c r="V24" s="41" t="s">
        <v>1038</v>
      </c>
      <c r="W24" s="37"/>
      <c r="X24" s="38" t="s">
        <v>1036</v>
      </c>
      <c r="Y24" s="37"/>
      <c r="Z24" s="38" t="s">
        <v>1039</v>
      </c>
      <c r="AA24" s="41" t="s">
        <v>1038</v>
      </c>
      <c r="AB24" s="37"/>
      <c r="AC24" s="38" t="s">
        <v>2</v>
      </c>
      <c r="AD24" s="37"/>
    </row>
    <row r="25" spans="1:30" ht="24" customHeight="1" x14ac:dyDescent="0.15">
      <c r="A25" s="36">
        <v>24</v>
      </c>
      <c r="B25" s="37">
        <v>12</v>
      </c>
      <c r="C25" s="37">
        <v>1</v>
      </c>
      <c r="D25" s="37">
        <v>1</v>
      </c>
      <c r="E25" s="37" t="s">
        <v>439</v>
      </c>
      <c r="F25" s="37" t="s">
        <v>357</v>
      </c>
      <c r="G25" s="37" t="s">
        <v>440</v>
      </c>
      <c r="H25" s="37" t="s">
        <v>441</v>
      </c>
      <c r="I25" s="37" t="s">
        <v>442</v>
      </c>
      <c r="J25" s="37" t="s">
        <v>8</v>
      </c>
      <c r="K25" s="37" t="s">
        <v>409</v>
      </c>
      <c r="L25" s="37" t="s">
        <v>810</v>
      </c>
      <c r="M25" s="37" t="s">
        <v>443</v>
      </c>
      <c r="N25" s="37" t="s">
        <v>444</v>
      </c>
      <c r="O25" s="37" t="s">
        <v>36</v>
      </c>
      <c r="P25" s="37"/>
      <c r="Q25" s="37"/>
      <c r="R25" s="37" t="s">
        <v>2</v>
      </c>
      <c r="S25" s="37"/>
      <c r="T25" s="37"/>
      <c r="U25" s="38" t="s">
        <v>1039</v>
      </c>
      <c r="V25" s="41" t="s">
        <v>1038</v>
      </c>
      <c r="W25" s="37"/>
      <c r="X25" s="38" t="s">
        <v>1036</v>
      </c>
      <c r="Y25" s="37"/>
      <c r="Z25" s="38" t="s">
        <v>1039</v>
      </c>
      <c r="AA25" s="41" t="s">
        <v>1038</v>
      </c>
      <c r="AB25" s="37"/>
      <c r="AC25" s="38" t="s">
        <v>2</v>
      </c>
      <c r="AD25" s="37"/>
    </row>
    <row r="26" spans="1:30" ht="24" customHeight="1" x14ac:dyDescent="0.15">
      <c r="A26" s="36">
        <v>25</v>
      </c>
      <c r="B26" s="37">
        <v>12</v>
      </c>
      <c r="C26" s="37">
        <v>1</v>
      </c>
      <c r="D26" s="37">
        <v>1</v>
      </c>
      <c r="E26" s="37" t="s">
        <v>439</v>
      </c>
      <c r="F26" s="37" t="s">
        <v>357</v>
      </c>
      <c r="G26" s="37" t="s">
        <v>440</v>
      </c>
      <c r="H26" s="37" t="s">
        <v>441</v>
      </c>
      <c r="I26" s="37" t="s">
        <v>445</v>
      </c>
      <c r="J26" s="37" t="s">
        <v>8</v>
      </c>
      <c r="K26" s="37" t="s">
        <v>409</v>
      </c>
      <c r="L26" s="37" t="s">
        <v>810</v>
      </c>
      <c r="M26" s="37" t="s">
        <v>443</v>
      </c>
      <c r="N26" s="37" t="s">
        <v>446</v>
      </c>
      <c r="O26" s="37" t="s">
        <v>36</v>
      </c>
      <c r="P26" s="37"/>
      <c r="Q26" s="37"/>
      <c r="R26" s="37" t="s">
        <v>2</v>
      </c>
      <c r="S26" s="37"/>
      <c r="T26" s="37"/>
      <c r="U26" s="38" t="s">
        <v>1039</v>
      </c>
      <c r="V26" s="41" t="s">
        <v>1038</v>
      </c>
      <c r="W26" s="37"/>
      <c r="X26" s="38" t="s">
        <v>1036</v>
      </c>
      <c r="Y26" s="37"/>
      <c r="Z26" s="38" t="s">
        <v>1039</v>
      </c>
      <c r="AA26" s="41" t="s">
        <v>1038</v>
      </c>
      <c r="AB26" s="37"/>
      <c r="AC26" s="38" t="s">
        <v>2</v>
      </c>
      <c r="AD26" s="37"/>
    </row>
    <row r="27" spans="1:30" ht="24" customHeight="1" x14ac:dyDescent="0.15">
      <c r="A27" s="36">
        <v>26</v>
      </c>
      <c r="B27" s="37">
        <v>12</v>
      </c>
      <c r="C27" s="37">
        <v>1</v>
      </c>
      <c r="D27" s="37">
        <v>1</v>
      </c>
      <c r="E27" s="37" t="s">
        <v>439</v>
      </c>
      <c r="F27" s="37" t="s">
        <v>357</v>
      </c>
      <c r="G27" s="37" t="s">
        <v>440</v>
      </c>
      <c r="H27" s="37" t="s">
        <v>441</v>
      </c>
      <c r="I27" s="37" t="s">
        <v>447</v>
      </c>
      <c r="J27" s="37" t="s">
        <v>8</v>
      </c>
      <c r="K27" s="37" t="s">
        <v>409</v>
      </c>
      <c r="L27" s="37" t="s">
        <v>810</v>
      </c>
      <c r="M27" s="37" t="s">
        <v>443</v>
      </c>
      <c r="N27" s="37" t="s">
        <v>448</v>
      </c>
      <c r="O27" s="37" t="s">
        <v>36</v>
      </c>
      <c r="P27" s="37"/>
      <c r="Q27" s="37"/>
      <c r="R27" s="37" t="s">
        <v>0</v>
      </c>
      <c r="S27" s="37"/>
      <c r="T27" s="37" t="s">
        <v>449</v>
      </c>
      <c r="U27" s="38" t="s">
        <v>1039</v>
      </c>
      <c r="V27" s="41" t="s">
        <v>1038</v>
      </c>
      <c r="W27" s="37"/>
      <c r="X27" s="38" t="s">
        <v>1036</v>
      </c>
      <c r="Y27" s="37"/>
      <c r="Z27" s="38" t="s">
        <v>1039</v>
      </c>
      <c r="AA27" s="41" t="s">
        <v>1038</v>
      </c>
      <c r="AB27" s="37"/>
      <c r="AC27" s="38" t="s">
        <v>2</v>
      </c>
      <c r="AD27" s="37" t="s">
        <v>822</v>
      </c>
    </row>
    <row r="28" spans="1:30" ht="24" customHeight="1" x14ac:dyDescent="0.15">
      <c r="A28" s="36">
        <v>27</v>
      </c>
      <c r="B28" s="37">
        <v>12</v>
      </c>
      <c r="C28" s="37">
        <v>1</v>
      </c>
      <c r="D28" s="37">
        <v>1</v>
      </c>
      <c r="E28" s="37" t="s">
        <v>439</v>
      </c>
      <c r="F28" s="37" t="s">
        <v>357</v>
      </c>
      <c r="G28" s="37" t="s">
        <v>440</v>
      </c>
      <c r="H28" s="37" t="s">
        <v>441</v>
      </c>
      <c r="I28" s="37" t="s">
        <v>450</v>
      </c>
      <c r="J28" s="37" t="s">
        <v>8</v>
      </c>
      <c r="K28" s="37" t="s">
        <v>409</v>
      </c>
      <c r="L28" s="37" t="s">
        <v>810</v>
      </c>
      <c r="M28" s="37" t="s">
        <v>451</v>
      </c>
      <c r="N28" s="37" t="s">
        <v>823</v>
      </c>
      <c r="O28" s="37" t="s">
        <v>36</v>
      </c>
      <c r="P28" s="37"/>
      <c r="Q28" s="37"/>
      <c r="R28" s="37" t="s">
        <v>0</v>
      </c>
      <c r="S28" s="37"/>
      <c r="T28" s="37" t="s">
        <v>453</v>
      </c>
      <c r="U28" s="38" t="s">
        <v>1039</v>
      </c>
      <c r="V28" s="41" t="s">
        <v>1038</v>
      </c>
      <c r="W28" s="37"/>
      <c r="X28" s="38" t="s">
        <v>1036</v>
      </c>
      <c r="Y28" s="37"/>
      <c r="Z28" s="38" t="s">
        <v>1039</v>
      </c>
      <c r="AA28" s="41" t="s">
        <v>1038</v>
      </c>
      <c r="AB28" s="37"/>
      <c r="AC28" s="38" t="s">
        <v>2</v>
      </c>
      <c r="AD28" s="37" t="s">
        <v>825</v>
      </c>
    </row>
    <row r="29" spans="1:30" ht="24" customHeight="1" x14ac:dyDescent="0.15">
      <c r="A29" s="36">
        <v>28</v>
      </c>
      <c r="B29" s="37">
        <v>12</v>
      </c>
      <c r="C29" s="37">
        <v>1</v>
      </c>
      <c r="D29" s="37">
        <v>1</v>
      </c>
      <c r="E29" s="37" t="s">
        <v>439</v>
      </c>
      <c r="F29" s="37" t="s">
        <v>357</v>
      </c>
      <c r="G29" s="37" t="s">
        <v>440</v>
      </c>
      <c r="H29" s="37" t="s">
        <v>441</v>
      </c>
      <c r="I29" s="37" t="s">
        <v>454</v>
      </c>
      <c r="J29" s="37" t="s">
        <v>8</v>
      </c>
      <c r="K29" s="37" t="s">
        <v>409</v>
      </c>
      <c r="L29" s="37" t="s">
        <v>810</v>
      </c>
      <c r="M29" s="37" t="s">
        <v>824</v>
      </c>
      <c r="N29" s="37" t="s">
        <v>455</v>
      </c>
      <c r="O29" s="37" t="s">
        <v>36</v>
      </c>
      <c r="P29" s="37"/>
      <c r="Q29" s="37"/>
      <c r="R29" s="37" t="s">
        <v>2</v>
      </c>
      <c r="S29" s="37"/>
      <c r="T29" s="37"/>
      <c r="U29" s="38" t="s">
        <v>1039</v>
      </c>
      <c r="V29" s="41" t="s">
        <v>1038</v>
      </c>
      <c r="W29" s="37"/>
      <c r="X29" s="38" t="s">
        <v>1036</v>
      </c>
      <c r="Y29" s="37"/>
      <c r="Z29" s="38" t="s">
        <v>1039</v>
      </c>
      <c r="AA29" s="41" t="s">
        <v>1038</v>
      </c>
      <c r="AB29" s="37"/>
      <c r="AC29" s="38" t="s">
        <v>2</v>
      </c>
      <c r="AD29" s="37"/>
    </row>
    <row r="30" spans="1:30" ht="24" customHeight="1" x14ac:dyDescent="0.15">
      <c r="A30" s="36">
        <v>29</v>
      </c>
      <c r="B30" s="37">
        <v>12</v>
      </c>
      <c r="C30" s="37">
        <v>1</v>
      </c>
      <c r="D30" s="37">
        <v>1</v>
      </c>
      <c r="E30" s="37" t="s">
        <v>439</v>
      </c>
      <c r="F30" s="37" t="s">
        <v>357</v>
      </c>
      <c r="G30" s="37" t="s">
        <v>440</v>
      </c>
      <c r="H30" s="37" t="s">
        <v>441</v>
      </c>
      <c r="I30" s="37" t="s">
        <v>1248</v>
      </c>
      <c r="J30" s="37" t="s">
        <v>8</v>
      </c>
      <c r="K30" s="37" t="s">
        <v>409</v>
      </c>
      <c r="L30" s="37" t="s">
        <v>410</v>
      </c>
      <c r="M30" s="37"/>
      <c r="N30" s="37"/>
      <c r="O30" s="37" t="s">
        <v>36</v>
      </c>
      <c r="P30" s="37"/>
      <c r="Q30" s="37"/>
      <c r="R30" s="37" t="s">
        <v>3</v>
      </c>
      <c r="S30" s="37"/>
      <c r="T30" s="37" t="s">
        <v>456</v>
      </c>
      <c r="U30" s="37" t="s">
        <v>718</v>
      </c>
      <c r="V30" s="37" t="s">
        <v>868</v>
      </c>
      <c r="W30" s="37"/>
      <c r="X30" s="38" t="s">
        <v>1036</v>
      </c>
      <c r="Y30" s="37"/>
      <c r="Z30" s="37" t="s">
        <v>718</v>
      </c>
      <c r="AA30" s="37" t="s">
        <v>868</v>
      </c>
      <c r="AB30" s="37"/>
      <c r="AC30" s="38" t="s">
        <v>1036</v>
      </c>
      <c r="AD30" s="37" t="s">
        <v>1247</v>
      </c>
    </row>
    <row r="31" spans="1:30" ht="24" customHeight="1" x14ac:dyDescent="0.15">
      <c r="A31" s="36">
        <v>30</v>
      </c>
      <c r="B31" s="37">
        <v>12</v>
      </c>
      <c r="C31" s="37">
        <v>1</v>
      </c>
      <c r="D31" s="37">
        <v>1</v>
      </c>
      <c r="E31" s="37" t="s">
        <v>439</v>
      </c>
      <c r="F31" s="37" t="s">
        <v>357</v>
      </c>
      <c r="G31" s="37" t="s">
        <v>440</v>
      </c>
      <c r="H31" s="37" t="s">
        <v>441</v>
      </c>
      <c r="I31" s="37" t="s">
        <v>1249</v>
      </c>
      <c r="J31" s="37" t="s">
        <v>8</v>
      </c>
      <c r="K31" s="37" t="s">
        <v>409</v>
      </c>
      <c r="L31" s="37" t="s">
        <v>410</v>
      </c>
      <c r="M31" s="37"/>
      <c r="N31" s="37"/>
      <c r="O31" s="37" t="s">
        <v>36</v>
      </c>
      <c r="P31" s="37"/>
      <c r="Q31" s="37"/>
      <c r="R31" s="37" t="s">
        <v>2</v>
      </c>
      <c r="S31" s="37"/>
      <c r="T31" s="37"/>
      <c r="U31" s="37" t="s">
        <v>718</v>
      </c>
      <c r="V31" s="37" t="s">
        <v>868</v>
      </c>
      <c r="W31" s="37"/>
      <c r="X31" s="38" t="s">
        <v>1036</v>
      </c>
      <c r="Y31" s="37"/>
      <c r="Z31" s="37" t="s">
        <v>718</v>
      </c>
      <c r="AA31" s="37" t="s">
        <v>868</v>
      </c>
      <c r="AB31" s="37"/>
      <c r="AC31" s="38" t="s">
        <v>1036</v>
      </c>
      <c r="AD31" s="37" t="s">
        <v>1247</v>
      </c>
    </row>
    <row r="32" spans="1:30" ht="24" customHeight="1" x14ac:dyDescent="0.15">
      <c r="A32" s="36">
        <v>31</v>
      </c>
      <c r="B32" s="37">
        <v>12</v>
      </c>
      <c r="C32" s="37">
        <v>1</v>
      </c>
      <c r="D32" s="37">
        <v>1</v>
      </c>
      <c r="E32" s="37" t="s">
        <v>439</v>
      </c>
      <c r="F32" s="37" t="s">
        <v>357</v>
      </c>
      <c r="G32" s="37" t="s">
        <v>440</v>
      </c>
      <c r="H32" s="37" t="s">
        <v>441</v>
      </c>
      <c r="I32" s="37" t="s">
        <v>1250</v>
      </c>
      <c r="J32" s="37" t="s">
        <v>8</v>
      </c>
      <c r="K32" s="37" t="s">
        <v>409</v>
      </c>
      <c r="L32" s="37" t="s">
        <v>410</v>
      </c>
      <c r="M32" s="37"/>
      <c r="N32" s="37"/>
      <c r="O32" s="37" t="s">
        <v>36</v>
      </c>
      <c r="P32" s="37"/>
      <c r="Q32" s="37"/>
      <c r="R32" s="37" t="s">
        <v>2</v>
      </c>
      <c r="S32" s="37"/>
      <c r="T32" s="37"/>
      <c r="U32" s="37" t="s">
        <v>718</v>
      </c>
      <c r="V32" s="37" t="s">
        <v>868</v>
      </c>
      <c r="W32" s="37"/>
      <c r="X32" s="38" t="s">
        <v>1036</v>
      </c>
      <c r="Y32" s="37"/>
      <c r="Z32" s="37" t="s">
        <v>718</v>
      </c>
      <c r="AA32" s="37" t="s">
        <v>868</v>
      </c>
      <c r="AB32" s="37"/>
      <c r="AC32" s="38" t="s">
        <v>1036</v>
      </c>
      <c r="AD32" s="37" t="s">
        <v>1247</v>
      </c>
    </row>
    <row r="33" spans="1:30" ht="24" customHeight="1" x14ac:dyDescent="0.15">
      <c r="A33" s="36">
        <v>32</v>
      </c>
      <c r="B33" s="37">
        <v>12</v>
      </c>
      <c r="C33" s="37">
        <v>1</v>
      </c>
      <c r="D33" s="37">
        <v>1</v>
      </c>
      <c r="E33" s="37" t="s">
        <v>439</v>
      </c>
      <c r="F33" s="37" t="s">
        <v>357</v>
      </c>
      <c r="G33" s="37" t="s">
        <v>440</v>
      </c>
      <c r="H33" s="37" t="s">
        <v>441</v>
      </c>
      <c r="I33" s="37" t="s">
        <v>1251</v>
      </c>
      <c r="J33" s="37" t="s">
        <v>8</v>
      </c>
      <c r="K33" s="37" t="s">
        <v>409</v>
      </c>
      <c r="L33" s="37" t="s">
        <v>410</v>
      </c>
      <c r="M33" s="37"/>
      <c r="N33" s="37"/>
      <c r="O33" s="37" t="s">
        <v>36</v>
      </c>
      <c r="P33" s="37"/>
      <c r="Q33" s="37"/>
      <c r="R33" s="37" t="s">
        <v>2</v>
      </c>
      <c r="S33" s="37"/>
      <c r="T33" s="37"/>
      <c r="U33" s="37" t="s">
        <v>718</v>
      </c>
      <c r="V33" s="37" t="s">
        <v>868</v>
      </c>
      <c r="W33" s="37"/>
      <c r="X33" s="38" t="s">
        <v>1036</v>
      </c>
      <c r="Y33" s="37"/>
      <c r="Z33" s="37" t="s">
        <v>718</v>
      </c>
      <c r="AA33" s="37" t="s">
        <v>868</v>
      </c>
      <c r="AB33" s="37"/>
      <c r="AC33" s="38" t="s">
        <v>1036</v>
      </c>
      <c r="AD33" s="37" t="s">
        <v>1247</v>
      </c>
    </row>
    <row r="34" spans="1:30" ht="24" customHeight="1" x14ac:dyDescent="0.15">
      <c r="A34" s="36">
        <v>33</v>
      </c>
      <c r="B34" s="37">
        <v>12</v>
      </c>
      <c r="C34" s="37">
        <v>1</v>
      </c>
      <c r="D34" s="37">
        <v>1</v>
      </c>
      <c r="E34" s="37" t="s">
        <v>439</v>
      </c>
      <c r="F34" s="37" t="s">
        <v>357</v>
      </c>
      <c r="G34" s="37" t="s">
        <v>440</v>
      </c>
      <c r="H34" s="37" t="s">
        <v>441</v>
      </c>
      <c r="I34" s="37" t="s">
        <v>457</v>
      </c>
      <c r="J34" s="37" t="s">
        <v>8</v>
      </c>
      <c r="K34" s="37" t="s">
        <v>409</v>
      </c>
      <c r="L34" s="37"/>
      <c r="M34" s="37"/>
      <c r="N34" s="37"/>
      <c r="O34" s="37"/>
      <c r="P34" s="37"/>
      <c r="Q34" s="37"/>
      <c r="R34" s="37" t="s">
        <v>6</v>
      </c>
      <c r="S34" s="37"/>
      <c r="T34" s="37" t="s">
        <v>6</v>
      </c>
      <c r="U34" s="37" t="s">
        <v>718</v>
      </c>
      <c r="V34" s="37" t="s">
        <v>868</v>
      </c>
      <c r="W34" s="37"/>
      <c r="X34" s="38" t="s">
        <v>1036</v>
      </c>
      <c r="Y34" s="37"/>
      <c r="Z34" s="37" t="s">
        <v>718</v>
      </c>
      <c r="AA34" s="37" t="s">
        <v>868</v>
      </c>
      <c r="AB34" s="37"/>
      <c r="AC34" s="38" t="s">
        <v>1036</v>
      </c>
      <c r="AD34" s="37" t="s">
        <v>1247</v>
      </c>
    </row>
    <row r="35" spans="1:30" ht="24" customHeight="1" x14ac:dyDescent="0.15">
      <c r="A35" s="36">
        <v>34</v>
      </c>
      <c r="B35" s="37">
        <v>12</v>
      </c>
      <c r="C35" s="37">
        <v>1</v>
      </c>
      <c r="D35" s="37">
        <v>1</v>
      </c>
      <c r="E35" s="37" t="s">
        <v>439</v>
      </c>
      <c r="F35" s="37" t="s">
        <v>357</v>
      </c>
      <c r="G35" s="37" t="s">
        <v>440</v>
      </c>
      <c r="H35" s="37" t="s">
        <v>441</v>
      </c>
      <c r="I35" s="37" t="s">
        <v>1245</v>
      </c>
      <c r="J35" s="37" t="s">
        <v>8</v>
      </c>
      <c r="K35" s="37" t="s">
        <v>409</v>
      </c>
      <c r="L35" s="37"/>
      <c r="M35" s="37"/>
      <c r="N35" s="37"/>
      <c r="O35" s="37"/>
      <c r="P35" s="37"/>
      <c r="Q35" s="37"/>
      <c r="R35" s="37" t="s">
        <v>6</v>
      </c>
      <c r="S35" s="37"/>
      <c r="T35" s="37" t="s">
        <v>6</v>
      </c>
      <c r="U35" s="37" t="s">
        <v>718</v>
      </c>
      <c r="V35" s="37" t="s">
        <v>868</v>
      </c>
      <c r="W35" s="37"/>
      <c r="X35" s="38" t="s">
        <v>1036</v>
      </c>
      <c r="Y35" s="37"/>
      <c r="Z35" s="37" t="s">
        <v>718</v>
      </c>
      <c r="AA35" s="37" t="s">
        <v>868</v>
      </c>
      <c r="AB35" s="37"/>
      <c r="AC35" s="38" t="s">
        <v>1036</v>
      </c>
      <c r="AD35" s="37" t="s">
        <v>1247</v>
      </c>
    </row>
    <row r="36" spans="1:30" ht="24" customHeight="1" x14ac:dyDescent="0.15">
      <c r="A36" s="36">
        <v>35</v>
      </c>
      <c r="B36" s="37">
        <v>12</v>
      </c>
      <c r="C36" s="37">
        <v>1</v>
      </c>
      <c r="D36" s="37">
        <v>1</v>
      </c>
      <c r="E36" s="37" t="s">
        <v>439</v>
      </c>
      <c r="F36" s="37" t="s">
        <v>357</v>
      </c>
      <c r="G36" s="37" t="s">
        <v>440</v>
      </c>
      <c r="H36" s="37" t="s">
        <v>441</v>
      </c>
      <c r="I36" s="37" t="s">
        <v>1246</v>
      </c>
      <c r="J36" s="37" t="s">
        <v>8</v>
      </c>
      <c r="K36" s="37" t="s">
        <v>409</v>
      </c>
      <c r="L36" s="37"/>
      <c r="M36" s="37"/>
      <c r="N36" s="37"/>
      <c r="O36" s="37"/>
      <c r="P36" s="37"/>
      <c r="Q36" s="37"/>
      <c r="R36" s="37" t="s">
        <v>6</v>
      </c>
      <c r="S36" s="37"/>
      <c r="T36" s="37" t="s">
        <v>6</v>
      </c>
      <c r="U36" s="37" t="s">
        <v>718</v>
      </c>
      <c r="V36" s="37" t="s">
        <v>868</v>
      </c>
      <c r="W36" s="37"/>
      <c r="X36" s="38" t="s">
        <v>1036</v>
      </c>
      <c r="Y36" s="37"/>
      <c r="Z36" s="37" t="s">
        <v>718</v>
      </c>
      <c r="AA36" s="37" t="s">
        <v>868</v>
      </c>
      <c r="AB36" s="37"/>
      <c r="AC36" s="38" t="s">
        <v>1036</v>
      </c>
      <c r="AD36" s="37" t="s">
        <v>1247</v>
      </c>
    </row>
    <row r="37" spans="1:30" ht="24" customHeight="1" x14ac:dyDescent="0.15">
      <c r="A37" s="36">
        <v>36</v>
      </c>
      <c r="B37" s="37">
        <v>12</v>
      </c>
      <c r="C37" s="37">
        <v>1</v>
      </c>
      <c r="D37" s="37">
        <v>1</v>
      </c>
      <c r="E37" s="37" t="s">
        <v>439</v>
      </c>
      <c r="F37" s="37" t="s">
        <v>357</v>
      </c>
      <c r="G37" s="37" t="s">
        <v>440</v>
      </c>
      <c r="H37" s="37" t="s">
        <v>441</v>
      </c>
      <c r="I37" s="37" t="s">
        <v>458</v>
      </c>
      <c r="J37" s="37" t="s">
        <v>8</v>
      </c>
      <c r="K37" s="37" t="s">
        <v>409</v>
      </c>
      <c r="L37" s="37"/>
      <c r="M37" s="37"/>
      <c r="N37" s="37" t="s">
        <v>882</v>
      </c>
      <c r="O37" s="37"/>
      <c r="P37" s="37"/>
      <c r="Q37" s="37"/>
      <c r="R37" s="37" t="s">
        <v>6</v>
      </c>
      <c r="S37" s="37"/>
      <c r="T37" s="37" t="s">
        <v>6</v>
      </c>
      <c r="U37" s="38" t="s">
        <v>1039</v>
      </c>
      <c r="V37" s="41" t="s">
        <v>1038</v>
      </c>
      <c r="W37" s="42"/>
      <c r="X37" s="38" t="s">
        <v>1036</v>
      </c>
      <c r="Y37" s="37"/>
      <c r="Z37" s="38" t="s">
        <v>1039</v>
      </c>
      <c r="AA37" s="41" t="s">
        <v>1038</v>
      </c>
      <c r="AB37" s="42"/>
      <c r="AC37" s="38" t="s">
        <v>2</v>
      </c>
      <c r="AD37" s="37" t="s">
        <v>826</v>
      </c>
    </row>
    <row r="38" spans="1:30" ht="24" customHeight="1" x14ac:dyDescent="0.15">
      <c r="A38" s="36">
        <v>37</v>
      </c>
      <c r="B38" s="37">
        <v>12</v>
      </c>
      <c r="C38" s="37">
        <v>1</v>
      </c>
      <c r="D38" s="37">
        <v>1</v>
      </c>
      <c r="E38" s="37" t="s">
        <v>439</v>
      </c>
      <c r="F38" s="37" t="s">
        <v>357</v>
      </c>
      <c r="G38" s="37" t="s">
        <v>440</v>
      </c>
      <c r="H38" s="37" t="s">
        <v>441</v>
      </c>
      <c r="I38" s="37" t="s">
        <v>459</v>
      </c>
      <c r="J38" s="37" t="s">
        <v>8</v>
      </c>
      <c r="K38" s="37" t="s">
        <v>409</v>
      </c>
      <c r="L38" s="37" t="s">
        <v>810</v>
      </c>
      <c r="M38" s="37" t="s">
        <v>451</v>
      </c>
      <c r="N38" s="37" t="s">
        <v>452</v>
      </c>
      <c r="O38" s="37" t="s">
        <v>36</v>
      </c>
      <c r="P38" s="37"/>
      <c r="Q38" s="37"/>
      <c r="R38" s="37" t="s">
        <v>2</v>
      </c>
      <c r="S38" s="37"/>
      <c r="T38" s="37"/>
      <c r="U38" s="38" t="s">
        <v>1039</v>
      </c>
      <c r="V38" s="41" t="s">
        <v>1038</v>
      </c>
      <c r="W38" s="37"/>
      <c r="X38" s="38" t="s">
        <v>1036</v>
      </c>
      <c r="Y38" s="37"/>
      <c r="Z38" s="38" t="s">
        <v>1039</v>
      </c>
      <c r="AA38" s="41" t="s">
        <v>1038</v>
      </c>
      <c r="AB38" s="37"/>
      <c r="AC38" s="38" t="s">
        <v>2</v>
      </c>
      <c r="AD38" s="37"/>
    </row>
    <row r="39" spans="1:30" ht="24" customHeight="1" x14ac:dyDescent="0.15">
      <c r="A39" s="36">
        <v>38</v>
      </c>
      <c r="B39" s="37">
        <v>13</v>
      </c>
      <c r="C39" s="37">
        <v>1</v>
      </c>
      <c r="D39" s="37">
        <v>1</v>
      </c>
      <c r="E39" s="37" t="s">
        <v>460</v>
      </c>
      <c r="F39" s="37" t="s">
        <v>357</v>
      </c>
      <c r="G39" s="37" t="s">
        <v>461</v>
      </c>
      <c r="H39" s="37" t="s">
        <v>462</v>
      </c>
      <c r="I39" s="37" t="s">
        <v>828</v>
      </c>
      <c r="J39" s="37" t="s">
        <v>8</v>
      </c>
      <c r="K39" s="37" t="s">
        <v>409</v>
      </c>
      <c r="L39" s="37" t="s">
        <v>810</v>
      </c>
      <c r="M39" s="37" t="s">
        <v>463</v>
      </c>
      <c r="N39" s="37" t="s">
        <v>464</v>
      </c>
      <c r="O39" s="37" t="s">
        <v>36</v>
      </c>
      <c r="P39" s="37"/>
      <c r="Q39" s="37"/>
      <c r="R39" s="37" t="s">
        <v>5</v>
      </c>
      <c r="S39" s="37"/>
      <c r="T39" s="37" t="s">
        <v>465</v>
      </c>
      <c r="U39" s="38" t="s">
        <v>1039</v>
      </c>
      <c r="V39" s="41" t="s">
        <v>1038</v>
      </c>
      <c r="W39" s="37"/>
      <c r="X39" s="38" t="s">
        <v>1036</v>
      </c>
      <c r="Y39" s="37"/>
      <c r="Z39" s="38" t="s">
        <v>1039</v>
      </c>
      <c r="AA39" s="41" t="s">
        <v>1038</v>
      </c>
      <c r="AB39" s="37"/>
      <c r="AC39" s="38" t="s">
        <v>0</v>
      </c>
      <c r="AD39" s="37" t="s">
        <v>827</v>
      </c>
    </row>
    <row r="40" spans="1:30" ht="33" customHeight="1" x14ac:dyDescent="0.15">
      <c r="A40" s="36">
        <v>39</v>
      </c>
      <c r="B40" s="37">
        <v>13</v>
      </c>
      <c r="C40" s="37">
        <v>1</v>
      </c>
      <c r="D40" s="37">
        <v>1</v>
      </c>
      <c r="E40" s="37" t="s">
        <v>460</v>
      </c>
      <c r="F40" s="37" t="s">
        <v>357</v>
      </c>
      <c r="G40" s="37" t="s">
        <v>461</v>
      </c>
      <c r="H40" s="37" t="s">
        <v>462</v>
      </c>
      <c r="I40" s="37" t="s">
        <v>829</v>
      </c>
      <c r="J40" s="37" t="s">
        <v>8</v>
      </c>
      <c r="K40" s="37" t="s">
        <v>409</v>
      </c>
      <c r="L40" s="37" t="s">
        <v>810</v>
      </c>
      <c r="M40" s="37" t="s">
        <v>463</v>
      </c>
      <c r="N40" s="37" t="s">
        <v>466</v>
      </c>
      <c r="O40" s="37" t="s">
        <v>36</v>
      </c>
      <c r="P40" s="37"/>
      <c r="Q40" s="37"/>
      <c r="R40" s="37" t="s">
        <v>5</v>
      </c>
      <c r="S40" s="37"/>
      <c r="T40" s="37" t="s">
        <v>467</v>
      </c>
      <c r="U40" s="38" t="s">
        <v>1039</v>
      </c>
      <c r="V40" s="41" t="s">
        <v>1038</v>
      </c>
      <c r="W40" s="37"/>
      <c r="X40" s="38" t="s">
        <v>1036</v>
      </c>
      <c r="Y40" s="37"/>
      <c r="Z40" s="38" t="s">
        <v>1039</v>
      </c>
      <c r="AA40" s="41" t="s">
        <v>1038</v>
      </c>
      <c r="AB40" s="37"/>
      <c r="AC40" s="38" t="s">
        <v>0</v>
      </c>
      <c r="AD40" s="37" t="s">
        <v>827</v>
      </c>
    </row>
    <row r="41" spans="1:30" ht="24" customHeight="1" x14ac:dyDescent="0.15">
      <c r="A41" s="36">
        <v>40</v>
      </c>
      <c r="B41" s="37">
        <v>13</v>
      </c>
      <c r="C41" s="37">
        <v>1</v>
      </c>
      <c r="D41" s="37">
        <v>1</v>
      </c>
      <c r="E41" s="37" t="s">
        <v>460</v>
      </c>
      <c r="F41" s="37" t="s">
        <v>357</v>
      </c>
      <c r="G41" s="37" t="s">
        <v>461</v>
      </c>
      <c r="H41" s="37" t="s">
        <v>462</v>
      </c>
      <c r="I41" s="37" t="s">
        <v>468</v>
      </c>
      <c r="J41" s="37" t="s">
        <v>8</v>
      </c>
      <c r="K41" s="37" t="s">
        <v>409</v>
      </c>
      <c r="L41" s="37" t="s">
        <v>810</v>
      </c>
      <c r="M41" s="37" t="s">
        <v>469</v>
      </c>
      <c r="N41" s="37" t="s">
        <v>470</v>
      </c>
      <c r="O41" s="37" t="s">
        <v>36</v>
      </c>
      <c r="P41" s="37"/>
      <c r="Q41" s="37"/>
      <c r="R41" s="37" t="s">
        <v>2</v>
      </c>
      <c r="S41" s="37"/>
      <c r="T41" s="37"/>
      <c r="U41" s="38" t="s">
        <v>1039</v>
      </c>
      <c r="V41" s="41" t="s">
        <v>1038</v>
      </c>
      <c r="W41" s="37"/>
      <c r="X41" s="38" t="s">
        <v>1036</v>
      </c>
      <c r="Y41" s="37"/>
      <c r="Z41" s="38" t="s">
        <v>1039</v>
      </c>
      <c r="AA41" s="41" t="s">
        <v>1038</v>
      </c>
      <c r="AB41" s="37"/>
      <c r="AC41" s="38" t="s">
        <v>2</v>
      </c>
      <c r="AD41" s="37"/>
    </row>
    <row r="42" spans="1:30" ht="24" customHeight="1" x14ac:dyDescent="0.15">
      <c r="A42" s="36">
        <v>41</v>
      </c>
      <c r="B42" s="37">
        <v>13</v>
      </c>
      <c r="C42" s="37">
        <v>1</v>
      </c>
      <c r="D42" s="37">
        <v>1</v>
      </c>
      <c r="E42" s="37" t="s">
        <v>460</v>
      </c>
      <c r="F42" s="37" t="s">
        <v>357</v>
      </c>
      <c r="G42" s="37" t="s">
        <v>461</v>
      </c>
      <c r="H42" s="37" t="s">
        <v>462</v>
      </c>
      <c r="I42" s="37" t="s">
        <v>471</v>
      </c>
      <c r="J42" s="37" t="s">
        <v>8</v>
      </c>
      <c r="K42" s="37" t="s">
        <v>409</v>
      </c>
      <c r="L42" s="37" t="s">
        <v>810</v>
      </c>
      <c r="M42" s="37" t="s">
        <v>469</v>
      </c>
      <c r="N42" s="37" t="s">
        <v>472</v>
      </c>
      <c r="O42" s="37" t="s">
        <v>36</v>
      </c>
      <c r="P42" s="37"/>
      <c r="Q42" s="37"/>
      <c r="R42" s="37" t="s">
        <v>2</v>
      </c>
      <c r="S42" s="37"/>
      <c r="T42" s="37"/>
      <c r="U42" s="38" t="s">
        <v>1039</v>
      </c>
      <c r="V42" s="41" t="s">
        <v>1038</v>
      </c>
      <c r="W42" s="37"/>
      <c r="X42" s="38" t="s">
        <v>1036</v>
      </c>
      <c r="Y42" s="37"/>
      <c r="Z42" s="38" t="s">
        <v>1039</v>
      </c>
      <c r="AA42" s="41" t="s">
        <v>1038</v>
      </c>
      <c r="AB42" s="37"/>
      <c r="AC42" s="38" t="s">
        <v>2</v>
      </c>
      <c r="AD42" s="37"/>
    </row>
    <row r="43" spans="1:30" ht="24" customHeight="1" x14ac:dyDescent="0.15">
      <c r="A43" s="36">
        <v>42</v>
      </c>
      <c r="B43" s="37">
        <v>13</v>
      </c>
      <c r="C43" s="37">
        <v>1</v>
      </c>
      <c r="D43" s="37">
        <v>1</v>
      </c>
      <c r="E43" s="37" t="s">
        <v>460</v>
      </c>
      <c r="F43" s="37" t="s">
        <v>357</v>
      </c>
      <c r="G43" s="37" t="s">
        <v>461</v>
      </c>
      <c r="H43" s="37" t="s">
        <v>462</v>
      </c>
      <c r="I43" s="37" t="s">
        <v>473</v>
      </c>
      <c r="J43" s="37" t="s">
        <v>8</v>
      </c>
      <c r="K43" s="37" t="s">
        <v>409</v>
      </c>
      <c r="L43" s="37" t="s">
        <v>810</v>
      </c>
      <c r="M43" s="37" t="s">
        <v>469</v>
      </c>
      <c r="N43" s="37" t="s">
        <v>474</v>
      </c>
      <c r="O43" s="37" t="s">
        <v>36</v>
      </c>
      <c r="P43" s="37"/>
      <c r="Q43" s="37"/>
      <c r="R43" s="37" t="s">
        <v>2</v>
      </c>
      <c r="S43" s="37"/>
      <c r="T43" s="37"/>
      <c r="U43" s="38" t="s">
        <v>1039</v>
      </c>
      <c r="V43" s="41" t="s">
        <v>1038</v>
      </c>
      <c r="W43" s="37"/>
      <c r="X43" s="38" t="s">
        <v>1036</v>
      </c>
      <c r="Y43" s="37"/>
      <c r="Z43" s="38" t="s">
        <v>1039</v>
      </c>
      <c r="AA43" s="41" t="s">
        <v>1038</v>
      </c>
      <c r="AB43" s="37"/>
      <c r="AC43" s="38" t="s">
        <v>2</v>
      </c>
      <c r="AD43" s="37"/>
    </row>
    <row r="44" spans="1:30" ht="24" customHeight="1" x14ac:dyDescent="0.15">
      <c r="A44" s="36">
        <v>43</v>
      </c>
      <c r="B44" s="37">
        <v>13</v>
      </c>
      <c r="C44" s="37">
        <v>1</v>
      </c>
      <c r="D44" s="37">
        <v>1</v>
      </c>
      <c r="E44" s="37" t="s">
        <v>460</v>
      </c>
      <c r="F44" s="37" t="s">
        <v>357</v>
      </c>
      <c r="G44" s="37" t="s">
        <v>461</v>
      </c>
      <c r="H44" s="37" t="s">
        <v>462</v>
      </c>
      <c r="I44" s="37" t="s">
        <v>830</v>
      </c>
      <c r="J44" s="37" t="s">
        <v>8</v>
      </c>
      <c r="K44" s="37" t="s">
        <v>409</v>
      </c>
      <c r="L44" s="37" t="s">
        <v>810</v>
      </c>
      <c r="M44" s="37" t="s">
        <v>469</v>
      </c>
      <c r="N44" s="37" t="s">
        <v>475</v>
      </c>
      <c r="O44" s="37" t="s">
        <v>36</v>
      </c>
      <c r="P44" s="37"/>
      <c r="Q44" s="37"/>
      <c r="R44" s="37" t="s">
        <v>2</v>
      </c>
      <c r="S44" s="37"/>
      <c r="T44" s="37"/>
      <c r="U44" s="38" t="s">
        <v>1039</v>
      </c>
      <c r="V44" s="41" t="s">
        <v>1038</v>
      </c>
      <c r="W44" s="37"/>
      <c r="X44" s="38" t="s">
        <v>1036</v>
      </c>
      <c r="Y44" s="37"/>
      <c r="Z44" s="38" t="s">
        <v>1039</v>
      </c>
      <c r="AA44" s="41" t="s">
        <v>1038</v>
      </c>
      <c r="AB44" s="37"/>
      <c r="AC44" s="38" t="s">
        <v>2</v>
      </c>
      <c r="AD44" s="37" t="s">
        <v>831</v>
      </c>
    </row>
    <row r="45" spans="1:30" ht="24" customHeight="1" x14ac:dyDescent="0.15">
      <c r="A45" s="36">
        <v>44</v>
      </c>
      <c r="B45" s="37">
        <v>13</v>
      </c>
      <c r="C45" s="37">
        <v>1</v>
      </c>
      <c r="D45" s="37">
        <v>1</v>
      </c>
      <c r="E45" s="37" t="s">
        <v>460</v>
      </c>
      <c r="F45" s="37" t="s">
        <v>357</v>
      </c>
      <c r="G45" s="37" t="s">
        <v>461</v>
      </c>
      <c r="H45" s="37" t="s">
        <v>462</v>
      </c>
      <c r="I45" s="43" t="s">
        <v>1325</v>
      </c>
      <c r="J45" s="37" t="s">
        <v>8</v>
      </c>
      <c r="K45" s="37" t="s">
        <v>409</v>
      </c>
      <c r="L45" s="37" t="s">
        <v>810</v>
      </c>
      <c r="M45" s="37" t="s">
        <v>469</v>
      </c>
      <c r="N45" s="37" t="s">
        <v>476</v>
      </c>
      <c r="O45" s="37" t="s">
        <v>36</v>
      </c>
      <c r="P45" s="37"/>
      <c r="Q45" s="37"/>
      <c r="R45" s="37" t="s">
        <v>2</v>
      </c>
      <c r="S45" s="37"/>
      <c r="T45" s="37"/>
      <c r="U45" s="38" t="s">
        <v>1039</v>
      </c>
      <c r="V45" s="41" t="s">
        <v>1038</v>
      </c>
      <c r="W45" s="37"/>
      <c r="X45" s="38" t="s">
        <v>1036</v>
      </c>
      <c r="Y45" s="37"/>
      <c r="Z45" s="38" t="s">
        <v>1039</v>
      </c>
      <c r="AA45" s="41" t="s">
        <v>1038</v>
      </c>
      <c r="AB45" s="37"/>
      <c r="AC45" s="38" t="s">
        <v>2</v>
      </c>
      <c r="AD45" s="37" t="s">
        <v>1328</v>
      </c>
    </row>
    <row r="46" spans="1:30" ht="24" customHeight="1" x14ac:dyDescent="0.15">
      <c r="A46" s="36">
        <v>45</v>
      </c>
      <c r="B46" s="37">
        <v>13</v>
      </c>
      <c r="C46" s="37">
        <v>1</v>
      </c>
      <c r="D46" s="37">
        <v>1</v>
      </c>
      <c r="E46" s="37" t="s">
        <v>460</v>
      </c>
      <c r="F46" s="37" t="s">
        <v>357</v>
      </c>
      <c r="G46" s="37" t="s">
        <v>461</v>
      </c>
      <c r="H46" s="37" t="s">
        <v>462</v>
      </c>
      <c r="I46" s="37" t="s">
        <v>1253</v>
      </c>
      <c r="J46" s="37" t="s">
        <v>8</v>
      </c>
      <c r="K46" s="37" t="s">
        <v>409</v>
      </c>
      <c r="L46" s="37" t="s">
        <v>810</v>
      </c>
      <c r="M46" s="37" t="s">
        <v>469</v>
      </c>
      <c r="N46" s="37"/>
      <c r="O46" s="37" t="s">
        <v>36</v>
      </c>
      <c r="P46" s="37"/>
      <c r="Q46" s="37"/>
      <c r="R46" s="37" t="s">
        <v>2</v>
      </c>
      <c r="S46" s="37"/>
      <c r="T46" s="37"/>
      <c r="U46" s="38" t="s">
        <v>6</v>
      </c>
      <c r="V46" s="37" t="s">
        <v>868</v>
      </c>
      <c r="W46" s="37"/>
      <c r="X46" s="38" t="s">
        <v>1036</v>
      </c>
      <c r="Y46" s="37"/>
      <c r="Z46" s="38" t="s">
        <v>6</v>
      </c>
      <c r="AA46" s="37" t="s">
        <v>868</v>
      </c>
      <c r="AB46" s="37"/>
      <c r="AC46" s="38" t="s">
        <v>1036</v>
      </c>
      <c r="AD46" s="37"/>
    </row>
    <row r="47" spans="1:30" ht="24" customHeight="1" x14ac:dyDescent="0.15">
      <c r="A47" s="36">
        <v>46</v>
      </c>
      <c r="B47" s="37">
        <v>13</v>
      </c>
      <c r="C47" s="37">
        <v>1</v>
      </c>
      <c r="D47" s="37">
        <v>1</v>
      </c>
      <c r="E47" s="37" t="s">
        <v>460</v>
      </c>
      <c r="F47" s="37" t="s">
        <v>357</v>
      </c>
      <c r="G47" s="37" t="s">
        <v>461</v>
      </c>
      <c r="H47" s="37" t="s">
        <v>462</v>
      </c>
      <c r="I47" s="37" t="s">
        <v>477</v>
      </c>
      <c r="J47" s="37" t="s">
        <v>8</v>
      </c>
      <c r="K47" s="37" t="s">
        <v>409</v>
      </c>
      <c r="L47" s="37" t="s">
        <v>810</v>
      </c>
      <c r="M47" s="37" t="s">
        <v>478</v>
      </c>
      <c r="N47" s="37" t="s">
        <v>479</v>
      </c>
      <c r="O47" s="37" t="s">
        <v>36</v>
      </c>
      <c r="P47" s="37"/>
      <c r="Q47" s="37"/>
      <c r="R47" s="37" t="s">
        <v>2</v>
      </c>
      <c r="S47" s="37"/>
      <c r="T47" s="37"/>
      <c r="U47" s="38" t="s">
        <v>1039</v>
      </c>
      <c r="V47" s="41" t="s">
        <v>1038</v>
      </c>
      <c r="W47" s="37"/>
      <c r="X47" s="38" t="s">
        <v>1036</v>
      </c>
      <c r="Y47" s="37"/>
      <c r="Z47" s="38" t="s">
        <v>1039</v>
      </c>
      <c r="AA47" s="41" t="s">
        <v>1038</v>
      </c>
      <c r="AB47" s="37"/>
      <c r="AC47" s="38" t="s">
        <v>2</v>
      </c>
      <c r="AD47" s="37" t="s">
        <v>832</v>
      </c>
    </row>
    <row r="48" spans="1:30" ht="24" customHeight="1" x14ac:dyDescent="0.15">
      <c r="A48" s="36">
        <v>47</v>
      </c>
      <c r="B48" s="37">
        <v>13</v>
      </c>
      <c r="C48" s="37">
        <v>1</v>
      </c>
      <c r="D48" s="37">
        <v>1</v>
      </c>
      <c r="E48" s="37" t="s">
        <v>460</v>
      </c>
      <c r="F48" s="37" t="s">
        <v>357</v>
      </c>
      <c r="G48" s="37" t="s">
        <v>461</v>
      </c>
      <c r="H48" s="37" t="s">
        <v>462</v>
      </c>
      <c r="I48" s="37" t="s">
        <v>833</v>
      </c>
      <c r="J48" s="37" t="s">
        <v>8</v>
      </c>
      <c r="K48" s="37" t="s">
        <v>409</v>
      </c>
      <c r="L48" s="37" t="s">
        <v>810</v>
      </c>
      <c r="M48" s="37" t="s">
        <v>451</v>
      </c>
      <c r="N48" s="37" t="s">
        <v>1176</v>
      </c>
      <c r="O48" s="37" t="s">
        <v>36</v>
      </c>
      <c r="P48" s="37"/>
      <c r="Q48" s="37"/>
      <c r="R48" s="37" t="s">
        <v>5</v>
      </c>
      <c r="S48" s="37"/>
      <c r="T48" s="37" t="s">
        <v>480</v>
      </c>
      <c r="U48" s="38" t="s">
        <v>1039</v>
      </c>
      <c r="V48" s="37" t="s">
        <v>1052</v>
      </c>
      <c r="W48" s="37" t="s">
        <v>883</v>
      </c>
      <c r="X48" s="38" t="s">
        <v>1036</v>
      </c>
      <c r="Y48" s="37"/>
      <c r="Z48" s="38" t="s">
        <v>1039</v>
      </c>
      <c r="AA48" s="37" t="s">
        <v>1052</v>
      </c>
      <c r="AB48" s="37" t="s">
        <v>883</v>
      </c>
      <c r="AC48" s="38" t="s">
        <v>0</v>
      </c>
      <c r="AD48" s="37" t="s">
        <v>834</v>
      </c>
    </row>
    <row r="49" spans="1:30" ht="24" customHeight="1" x14ac:dyDescent="0.15">
      <c r="A49" s="36">
        <v>48</v>
      </c>
      <c r="B49" s="37">
        <v>13</v>
      </c>
      <c r="C49" s="37">
        <v>1</v>
      </c>
      <c r="D49" s="37">
        <v>1</v>
      </c>
      <c r="E49" s="37" t="s">
        <v>460</v>
      </c>
      <c r="F49" s="37" t="s">
        <v>357</v>
      </c>
      <c r="G49" s="37" t="s">
        <v>461</v>
      </c>
      <c r="H49" s="37" t="s">
        <v>462</v>
      </c>
      <c r="I49" s="37" t="s">
        <v>481</v>
      </c>
      <c r="J49" s="37" t="s">
        <v>8</v>
      </c>
      <c r="K49" s="37" t="s">
        <v>409</v>
      </c>
      <c r="L49" s="37" t="s">
        <v>809</v>
      </c>
      <c r="M49" s="37" t="s">
        <v>835</v>
      </c>
      <c r="N49" s="37" t="s">
        <v>482</v>
      </c>
      <c r="O49" s="37" t="s">
        <v>36</v>
      </c>
      <c r="P49" s="37"/>
      <c r="Q49" s="37"/>
      <c r="R49" s="37" t="s">
        <v>2</v>
      </c>
      <c r="S49" s="37"/>
      <c r="T49" s="37"/>
      <c r="U49" s="38" t="s">
        <v>1039</v>
      </c>
      <c r="V49" s="41" t="s">
        <v>1038</v>
      </c>
      <c r="W49" s="37"/>
      <c r="X49" s="38" t="s">
        <v>1036</v>
      </c>
      <c r="Y49" s="37"/>
      <c r="Z49" s="38" t="s">
        <v>1039</v>
      </c>
      <c r="AA49" s="41" t="s">
        <v>1038</v>
      </c>
      <c r="AB49" s="37"/>
      <c r="AC49" s="38" t="s">
        <v>2</v>
      </c>
      <c r="AD49" s="37"/>
    </row>
    <row r="50" spans="1:30" ht="24" customHeight="1" x14ac:dyDescent="0.15">
      <c r="A50" s="36">
        <v>49</v>
      </c>
      <c r="B50" s="37">
        <v>13</v>
      </c>
      <c r="C50" s="37">
        <v>1</v>
      </c>
      <c r="D50" s="37">
        <v>1</v>
      </c>
      <c r="E50" s="37" t="s">
        <v>460</v>
      </c>
      <c r="F50" s="37" t="s">
        <v>357</v>
      </c>
      <c r="G50" s="37" t="s">
        <v>461</v>
      </c>
      <c r="H50" s="37" t="s">
        <v>462</v>
      </c>
      <c r="I50" s="37" t="s">
        <v>483</v>
      </c>
      <c r="J50" s="37" t="s">
        <v>8</v>
      </c>
      <c r="K50" s="37" t="s">
        <v>409</v>
      </c>
      <c r="L50" s="37"/>
      <c r="M50" s="37"/>
      <c r="N50" s="37"/>
      <c r="O50" s="37"/>
      <c r="P50" s="37"/>
      <c r="Q50" s="37"/>
      <c r="R50" s="37" t="s">
        <v>5</v>
      </c>
      <c r="S50" s="37"/>
      <c r="T50" s="37" t="s">
        <v>484</v>
      </c>
      <c r="U50" s="38" t="s">
        <v>1039</v>
      </c>
      <c r="V50" s="37" t="s">
        <v>1052</v>
      </c>
      <c r="W50" s="37" t="s">
        <v>879</v>
      </c>
      <c r="X50" s="38" t="s">
        <v>1036</v>
      </c>
      <c r="Y50" s="37"/>
      <c r="Z50" s="38" t="s">
        <v>1039</v>
      </c>
      <c r="AA50" s="37" t="s">
        <v>1052</v>
      </c>
      <c r="AB50" s="37" t="s">
        <v>879</v>
      </c>
      <c r="AC50" s="38" t="s">
        <v>0</v>
      </c>
      <c r="AD50" s="37" t="s">
        <v>836</v>
      </c>
    </row>
    <row r="51" spans="1:30" ht="24" customHeight="1" x14ac:dyDescent="0.15">
      <c r="A51" s="36">
        <v>50</v>
      </c>
      <c r="B51" s="37">
        <v>13</v>
      </c>
      <c r="C51" s="37">
        <v>1</v>
      </c>
      <c r="D51" s="37">
        <v>1</v>
      </c>
      <c r="E51" s="37" t="s">
        <v>460</v>
      </c>
      <c r="F51" s="37" t="s">
        <v>357</v>
      </c>
      <c r="G51" s="37" t="s">
        <v>461</v>
      </c>
      <c r="H51" s="37" t="s">
        <v>462</v>
      </c>
      <c r="I51" s="37" t="s">
        <v>485</v>
      </c>
      <c r="J51" s="37" t="s">
        <v>8</v>
      </c>
      <c r="K51" s="37" t="s">
        <v>409</v>
      </c>
      <c r="L51" s="37" t="s">
        <v>810</v>
      </c>
      <c r="M51" s="37" t="s">
        <v>411</v>
      </c>
      <c r="N51" s="37" t="s">
        <v>486</v>
      </c>
      <c r="O51" s="37" t="s">
        <v>36</v>
      </c>
      <c r="P51" s="37"/>
      <c r="Q51" s="37"/>
      <c r="R51" s="37" t="s">
        <v>2</v>
      </c>
      <c r="S51" s="37"/>
      <c r="T51" s="37"/>
      <c r="U51" s="38" t="s">
        <v>1039</v>
      </c>
      <c r="V51" s="41" t="s">
        <v>1038</v>
      </c>
      <c r="W51" s="37"/>
      <c r="X51" s="38" t="s">
        <v>1036</v>
      </c>
      <c r="Y51" s="37"/>
      <c r="Z51" s="38" t="s">
        <v>1039</v>
      </c>
      <c r="AA51" s="41" t="s">
        <v>1038</v>
      </c>
      <c r="AB51" s="37"/>
      <c r="AC51" s="38" t="s">
        <v>2</v>
      </c>
      <c r="AD51" s="37"/>
    </row>
    <row r="52" spans="1:30" ht="24" customHeight="1" x14ac:dyDescent="0.15">
      <c r="A52" s="36">
        <v>51</v>
      </c>
      <c r="B52" s="37">
        <v>13</v>
      </c>
      <c r="C52" s="37">
        <v>1</v>
      </c>
      <c r="D52" s="37">
        <v>1</v>
      </c>
      <c r="E52" s="37" t="s">
        <v>460</v>
      </c>
      <c r="F52" s="37" t="s">
        <v>357</v>
      </c>
      <c r="G52" s="37" t="s">
        <v>461</v>
      </c>
      <c r="H52" s="37" t="s">
        <v>462</v>
      </c>
      <c r="I52" s="37" t="s">
        <v>487</v>
      </c>
      <c r="J52" s="37" t="s">
        <v>8</v>
      </c>
      <c r="K52" s="37" t="s">
        <v>409</v>
      </c>
      <c r="L52" s="37" t="s">
        <v>885</v>
      </c>
      <c r="M52" s="37"/>
      <c r="N52" s="37" t="s">
        <v>838</v>
      </c>
      <c r="O52" s="37"/>
      <c r="P52" s="37"/>
      <c r="Q52" s="37"/>
      <c r="R52" s="37" t="s">
        <v>5</v>
      </c>
      <c r="S52" s="37"/>
      <c r="T52" s="37" t="s">
        <v>488</v>
      </c>
      <c r="U52" s="38" t="s">
        <v>1039</v>
      </c>
      <c r="V52" s="37" t="s">
        <v>1052</v>
      </c>
      <c r="W52" s="37" t="s">
        <v>884</v>
      </c>
      <c r="X52" s="38" t="s">
        <v>1036</v>
      </c>
      <c r="Y52" s="37"/>
      <c r="Z52" s="38" t="s">
        <v>1039</v>
      </c>
      <c r="AA52" s="37" t="s">
        <v>1052</v>
      </c>
      <c r="AB52" s="37" t="s">
        <v>884</v>
      </c>
      <c r="AC52" s="38" t="s">
        <v>0</v>
      </c>
      <c r="AD52" s="37" t="s">
        <v>837</v>
      </c>
    </row>
    <row r="53" spans="1:30" ht="24" customHeight="1" x14ac:dyDescent="0.15">
      <c r="A53" s="36">
        <v>52</v>
      </c>
      <c r="B53" s="37">
        <v>13</v>
      </c>
      <c r="C53" s="37">
        <v>1</v>
      </c>
      <c r="D53" s="37">
        <v>1</v>
      </c>
      <c r="E53" s="37" t="s">
        <v>460</v>
      </c>
      <c r="F53" s="37" t="s">
        <v>357</v>
      </c>
      <c r="G53" s="37" t="s">
        <v>461</v>
      </c>
      <c r="H53" s="37" t="s">
        <v>462</v>
      </c>
      <c r="I53" s="37" t="s">
        <v>489</v>
      </c>
      <c r="J53" s="37" t="s">
        <v>8</v>
      </c>
      <c r="K53" s="37" t="s">
        <v>409</v>
      </c>
      <c r="L53" s="37" t="s">
        <v>885</v>
      </c>
      <c r="M53" s="37"/>
      <c r="N53" s="37"/>
      <c r="O53" s="37"/>
      <c r="P53" s="37"/>
      <c r="Q53" s="37"/>
      <c r="R53" s="37" t="s">
        <v>5</v>
      </c>
      <c r="S53" s="37"/>
      <c r="T53" s="37" t="s">
        <v>490</v>
      </c>
      <c r="U53" s="37" t="s">
        <v>745</v>
      </c>
      <c r="V53" s="37" t="s">
        <v>868</v>
      </c>
      <c r="W53" s="37"/>
      <c r="X53" s="38" t="s">
        <v>1036</v>
      </c>
      <c r="Y53" s="37"/>
      <c r="Z53" s="37" t="s">
        <v>745</v>
      </c>
      <c r="AA53" s="37" t="s">
        <v>868</v>
      </c>
      <c r="AB53" s="37"/>
      <c r="AC53" s="38" t="s">
        <v>1036</v>
      </c>
      <c r="AD53" s="37"/>
    </row>
    <row r="54" spans="1:30" ht="24" customHeight="1" x14ac:dyDescent="0.15">
      <c r="A54" s="36">
        <v>53</v>
      </c>
      <c r="B54" s="37">
        <v>14</v>
      </c>
      <c r="C54" s="37">
        <v>1</v>
      </c>
      <c r="D54" s="37">
        <v>1</v>
      </c>
      <c r="E54" s="37" t="s">
        <v>356</v>
      </c>
      <c r="F54" s="37" t="s">
        <v>357</v>
      </c>
      <c r="G54" s="37" t="s">
        <v>358</v>
      </c>
      <c r="H54" s="37" t="s">
        <v>359</v>
      </c>
      <c r="I54" s="37" t="s">
        <v>360</v>
      </c>
      <c r="J54" s="37" t="s">
        <v>9</v>
      </c>
      <c r="K54" s="37" t="s">
        <v>361</v>
      </c>
      <c r="L54" s="37"/>
      <c r="M54" s="37"/>
      <c r="N54" s="37"/>
      <c r="O54" s="37"/>
      <c r="P54" s="37"/>
      <c r="Q54" s="37"/>
      <c r="R54" s="37" t="s">
        <v>5</v>
      </c>
      <c r="S54" s="37"/>
      <c r="T54" s="37" t="s">
        <v>759</v>
      </c>
      <c r="U54" s="37" t="s">
        <v>718</v>
      </c>
      <c r="V54" s="37" t="s">
        <v>868</v>
      </c>
      <c r="W54" s="37"/>
      <c r="X54" s="38" t="s">
        <v>1036</v>
      </c>
      <c r="Y54" s="37"/>
      <c r="Z54" s="37" t="s">
        <v>718</v>
      </c>
      <c r="AA54" s="37" t="s">
        <v>868</v>
      </c>
      <c r="AB54" s="37"/>
      <c r="AC54" s="38" t="s">
        <v>1036</v>
      </c>
      <c r="AD54" s="37"/>
    </row>
    <row r="55" spans="1:30" ht="24" customHeight="1" x14ac:dyDescent="0.15">
      <c r="A55" s="36">
        <v>54</v>
      </c>
      <c r="B55" s="37">
        <v>14</v>
      </c>
      <c r="C55" s="37">
        <v>1</v>
      </c>
      <c r="D55" s="37">
        <v>1</v>
      </c>
      <c r="E55" s="37" t="s">
        <v>356</v>
      </c>
      <c r="F55" s="37" t="s">
        <v>357</v>
      </c>
      <c r="G55" s="37" t="s">
        <v>358</v>
      </c>
      <c r="H55" s="37" t="s">
        <v>359</v>
      </c>
      <c r="I55" s="37" t="s">
        <v>362</v>
      </c>
      <c r="J55" s="37" t="s">
        <v>9</v>
      </c>
      <c r="K55" s="37" t="s">
        <v>361</v>
      </c>
      <c r="L55" s="37"/>
      <c r="M55" s="37"/>
      <c r="N55" s="37"/>
      <c r="O55" s="37"/>
      <c r="P55" s="37"/>
      <c r="Q55" s="37"/>
      <c r="R55" s="37" t="s">
        <v>5</v>
      </c>
      <c r="S55" s="37"/>
      <c r="T55" s="37" t="s">
        <v>759</v>
      </c>
      <c r="U55" s="37" t="s">
        <v>718</v>
      </c>
      <c r="V55" s="37" t="s">
        <v>868</v>
      </c>
      <c r="W55" s="37"/>
      <c r="X55" s="38" t="s">
        <v>1036</v>
      </c>
      <c r="Y55" s="37"/>
      <c r="Z55" s="37" t="s">
        <v>718</v>
      </c>
      <c r="AA55" s="37" t="s">
        <v>868</v>
      </c>
      <c r="AB55" s="37"/>
      <c r="AC55" s="38" t="s">
        <v>1036</v>
      </c>
      <c r="AD55" s="37"/>
    </row>
    <row r="56" spans="1:30" ht="24" customHeight="1" x14ac:dyDescent="0.15">
      <c r="A56" s="36">
        <v>55</v>
      </c>
      <c r="B56" s="37">
        <v>14</v>
      </c>
      <c r="C56" s="37">
        <v>1</v>
      </c>
      <c r="D56" s="37">
        <v>1</v>
      </c>
      <c r="E56" s="37" t="s">
        <v>356</v>
      </c>
      <c r="F56" s="37" t="s">
        <v>357</v>
      </c>
      <c r="G56" s="37" t="s">
        <v>358</v>
      </c>
      <c r="H56" s="37" t="s">
        <v>359</v>
      </c>
      <c r="I56" s="37" t="s">
        <v>839</v>
      </c>
      <c r="J56" s="37" t="s">
        <v>840</v>
      </c>
      <c r="K56" s="37" t="s">
        <v>841</v>
      </c>
      <c r="L56" s="37" t="s">
        <v>810</v>
      </c>
      <c r="M56" s="37" t="s">
        <v>811</v>
      </c>
      <c r="N56" s="37" t="s">
        <v>842</v>
      </c>
      <c r="O56" s="37"/>
      <c r="P56" s="37"/>
      <c r="Q56" s="37"/>
      <c r="R56" s="37" t="s">
        <v>5</v>
      </c>
      <c r="S56" s="37"/>
      <c r="T56" s="37" t="s">
        <v>759</v>
      </c>
      <c r="U56" s="38" t="s">
        <v>1039</v>
      </c>
      <c r="V56" s="41" t="s">
        <v>1038</v>
      </c>
      <c r="W56" s="37"/>
      <c r="X56" s="38" t="s">
        <v>1036</v>
      </c>
      <c r="Y56" s="37"/>
      <c r="Z56" s="38" t="s">
        <v>1039</v>
      </c>
      <c r="AA56" s="41" t="s">
        <v>1038</v>
      </c>
      <c r="AB56" s="37"/>
      <c r="AC56" s="38" t="s">
        <v>2</v>
      </c>
      <c r="AD56" s="37"/>
    </row>
    <row r="57" spans="1:30" ht="24" customHeight="1" x14ac:dyDescent="0.15">
      <c r="A57" s="36">
        <v>56</v>
      </c>
      <c r="B57" s="37">
        <v>14</v>
      </c>
      <c r="C57" s="37">
        <v>1</v>
      </c>
      <c r="D57" s="37">
        <v>1</v>
      </c>
      <c r="E57" s="37" t="s">
        <v>356</v>
      </c>
      <c r="F57" s="37" t="s">
        <v>357</v>
      </c>
      <c r="G57" s="37" t="s">
        <v>358</v>
      </c>
      <c r="H57" s="37" t="s">
        <v>359</v>
      </c>
      <c r="I57" s="37" t="s">
        <v>491</v>
      </c>
      <c r="J57" s="37" t="s">
        <v>8</v>
      </c>
      <c r="K57" s="37" t="s">
        <v>1343</v>
      </c>
      <c r="L57" s="37" t="s">
        <v>843</v>
      </c>
      <c r="M57" s="37" t="s">
        <v>844</v>
      </c>
      <c r="N57" s="37" t="s">
        <v>1187</v>
      </c>
      <c r="O57" s="37"/>
      <c r="P57" s="37"/>
      <c r="Q57" s="37"/>
      <c r="R57" s="37" t="s">
        <v>3</v>
      </c>
      <c r="S57" s="37"/>
      <c r="T57" s="37" t="s">
        <v>702</v>
      </c>
      <c r="U57" s="37" t="s">
        <v>1038</v>
      </c>
      <c r="V57" s="37" t="s">
        <v>1038</v>
      </c>
      <c r="W57" s="37"/>
      <c r="X57" s="38" t="s">
        <v>1036</v>
      </c>
      <c r="Y57" s="37"/>
      <c r="Z57" s="37" t="s">
        <v>1038</v>
      </c>
      <c r="AA57" s="37" t="s">
        <v>1038</v>
      </c>
      <c r="AB57" s="37"/>
      <c r="AC57" s="38" t="s">
        <v>2</v>
      </c>
      <c r="AD57" s="37"/>
    </row>
    <row r="58" spans="1:30" ht="24" customHeight="1" x14ac:dyDescent="0.15">
      <c r="A58" s="36">
        <v>57</v>
      </c>
      <c r="B58" s="37">
        <v>14</v>
      </c>
      <c r="C58" s="37">
        <v>1</v>
      </c>
      <c r="D58" s="37">
        <v>1</v>
      </c>
      <c r="E58" s="37" t="s">
        <v>356</v>
      </c>
      <c r="F58" s="37" t="s">
        <v>357</v>
      </c>
      <c r="G58" s="37" t="s">
        <v>358</v>
      </c>
      <c r="H58" s="37" t="s">
        <v>359</v>
      </c>
      <c r="I58" s="37" t="s">
        <v>492</v>
      </c>
      <c r="J58" s="37" t="s">
        <v>8</v>
      </c>
      <c r="K58" s="37" t="s">
        <v>409</v>
      </c>
      <c r="L58" s="37"/>
      <c r="M58" s="37"/>
      <c r="N58" s="37"/>
      <c r="O58" s="37"/>
      <c r="P58" s="37"/>
      <c r="Q58" s="37"/>
      <c r="R58" s="37" t="s">
        <v>3</v>
      </c>
      <c r="S58" s="37"/>
      <c r="T58" s="37" t="s">
        <v>702</v>
      </c>
      <c r="U58" s="37" t="s">
        <v>718</v>
      </c>
      <c r="V58" s="37" t="s">
        <v>868</v>
      </c>
      <c r="W58" s="37"/>
      <c r="X58" s="38" t="s">
        <v>1036</v>
      </c>
      <c r="Y58" s="37"/>
      <c r="Z58" s="37" t="s">
        <v>718</v>
      </c>
      <c r="AA58" s="37" t="s">
        <v>868</v>
      </c>
      <c r="AB58" s="37"/>
      <c r="AC58" s="38" t="s">
        <v>1036</v>
      </c>
      <c r="AD58" s="37"/>
    </row>
    <row r="59" spans="1:30" ht="24" customHeight="1" x14ac:dyDescent="0.15">
      <c r="A59" s="36">
        <v>58</v>
      </c>
      <c r="B59" s="37">
        <v>14</v>
      </c>
      <c r="C59" s="37">
        <v>1</v>
      </c>
      <c r="D59" s="37">
        <v>1</v>
      </c>
      <c r="E59" s="37" t="s">
        <v>356</v>
      </c>
      <c r="F59" s="37" t="s">
        <v>357</v>
      </c>
      <c r="G59" s="37" t="s">
        <v>358</v>
      </c>
      <c r="H59" s="37" t="s">
        <v>359</v>
      </c>
      <c r="I59" s="37" t="s">
        <v>493</v>
      </c>
      <c r="J59" s="37" t="s">
        <v>8</v>
      </c>
      <c r="K59" s="37" t="s">
        <v>409</v>
      </c>
      <c r="L59" s="37"/>
      <c r="M59" s="37"/>
      <c r="N59" s="37"/>
      <c r="O59" s="37"/>
      <c r="P59" s="37"/>
      <c r="Q59" s="37"/>
      <c r="R59" s="37" t="s">
        <v>3</v>
      </c>
      <c r="S59" s="37"/>
      <c r="T59" s="37" t="s">
        <v>702</v>
      </c>
      <c r="U59" s="37" t="s">
        <v>718</v>
      </c>
      <c r="V59" s="37" t="s">
        <v>868</v>
      </c>
      <c r="W59" s="37"/>
      <c r="X59" s="38" t="s">
        <v>1036</v>
      </c>
      <c r="Y59" s="37"/>
      <c r="Z59" s="37" t="s">
        <v>718</v>
      </c>
      <c r="AA59" s="37" t="s">
        <v>868</v>
      </c>
      <c r="AB59" s="37"/>
      <c r="AC59" s="38" t="s">
        <v>1036</v>
      </c>
      <c r="AD59" s="37"/>
    </row>
    <row r="60" spans="1:30" ht="24" customHeight="1" x14ac:dyDescent="0.15">
      <c r="A60" s="36">
        <v>59</v>
      </c>
      <c r="B60" s="37">
        <v>15</v>
      </c>
      <c r="C60" s="37">
        <v>1</v>
      </c>
      <c r="D60" s="37">
        <v>1</v>
      </c>
      <c r="E60" s="37" t="s">
        <v>494</v>
      </c>
      <c r="F60" s="37" t="s">
        <v>357</v>
      </c>
      <c r="G60" s="37" t="s">
        <v>495</v>
      </c>
      <c r="H60" s="37" t="s">
        <v>496</v>
      </c>
      <c r="I60" s="37" t="s">
        <v>497</v>
      </c>
      <c r="J60" s="37" t="s">
        <v>8</v>
      </c>
      <c r="K60" s="37" t="s">
        <v>409</v>
      </c>
      <c r="L60" s="37"/>
      <c r="M60" s="37"/>
      <c r="N60" s="37"/>
      <c r="O60" s="37"/>
      <c r="P60" s="37"/>
      <c r="Q60" s="37"/>
      <c r="R60" s="37" t="s">
        <v>6</v>
      </c>
      <c r="S60" s="37"/>
      <c r="T60" s="37" t="s">
        <v>498</v>
      </c>
      <c r="U60" s="37" t="s">
        <v>718</v>
      </c>
      <c r="V60" s="37" t="s">
        <v>868</v>
      </c>
      <c r="W60" s="37"/>
      <c r="X60" s="38" t="s">
        <v>1036</v>
      </c>
      <c r="Y60" s="37"/>
      <c r="Z60" s="37" t="s">
        <v>718</v>
      </c>
      <c r="AA60" s="37" t="s">
        <v>868</v>
      </c>
      <c r="AB60" s="37"/>
      <c r="AC60" s="38" t="s">
        <v>1036</v>
      </c>
      <c r="AD60" s="37" t="s">
        <v>498</v>
      </c>
    </row>
    <row r="61" spans="1:30" ht="24" customHeight="1" x14ac:dyDescent="0.15">
      <c r="A61" s="36">
        <v>60</v>
      </c>
      <c r="B61" s="37">
        <v>16</v>
      </c>
      <c r="C61" s="37">
        <v>1</v>
      </c>
      <c r="D61" s="37">
        <v>1</v>
      </c>
      <c r="E61" s="37" t="s">
        <v>499</v>
      </c>
      <c r="F61" s="37" t="s">
        <v>357</v>
      </c>
      <c r="G61" s="37" t="s">
        <v>495</v>
      </c>
      <c r="H61" s="37" t="s">
        <v>500</v>
      </c>
      <c r="I61" s="37" t="s">
        <v>501</v>
      </c>
      <c r="J61" s="37" t="s">
        <v>8</v>
      </c>
      <c r="K61" s="37" t="s">
        <v>409</v>
      </c>
      <c r="L61" s="37" t="s">
        <v>810</v>
      </c>
      <c r="M61" s="37" t="s">
        <v>845</v>
      </c>
      <c r="N61" s="37" t="s">
        <v>502</v>
      </c>
      <c r="O61" s="37" t="s">
        <v>36</v>
      </c>
      <c r="P61" s="37"/>
      <c r="Q61" s="37"/>
      <c r="R61" s="37" t="s">
        <v>2</v>
      </c>
      <c r="S61" s="37"/>
      <c r="T61" s="37"/>
      <c r="U61" s="38" t="s">
        <v>1039</v>
      </c>
      <c r="V61" s="41" t="s">
        <v>1038</v>
      </c>
      <c r="W61" s="37"/>
      <c r="X61" s="38" t="s">
        <v>1036</v>
      </c>
      <c r="Y61" s="37"/>
      <c r="Z61" s="38" t="s">
        <v>1039</v>
      </c>
      <c r="AA61" s="41" t="s">
        <v>1038</v>
      </c>
      <c r="AB61" s="37"/>
      <c r="AC61" s="38" t="s">
        <v>2</v>
      </c>
      <c r="AD61" s="37"/>
    </row>
    <row r="62" spans="1:30" ht="24" customHeight="1" x14ac:dyDescent="0.15">
      <c r="A62" s="36">
        <v>61</v>
      </c>
      <c r="B62" s="37">
        <v>17</v>
      </c>
      <c r="C62" s="37">
        <v>1</v>
      </c>
      <c r="D62" s="37">
        <v>1</v>
      </c>
      <c r="E62" s="37" t="s">
        <v>503</v>
      </c>
      <c r="F62" s="37" t="s">
        <v>357</v>
      </c>
      <c r="G62" s="37" t="s">
        <v>504</v>
      </c>
      <c r="H62" s="37"/>
      <c r="I62" s="37" t="s">
        <v>505</v>
      </c>
      <c r="J62" s="37" t="s">
        <v>8</v>
      </c>
      <c r="K62" s="37" t="s">
        <v>409</v>
      </c>
      <c r="L62" s="37" t="s">
        <v>846</v>
      </c>
      <c r="M62" s="37"/>
      <c r="N62" s="37" t="s">
        <v>506</v>
      </c>
      <c r="O62" s="37" t="s">
        <v>36</v>
      </c>
      <c r="P62" s="37"/>
      <c r="Q62" s="37"/>
      <c r="R62" s="37" t="s">
        <v>2</v>
      </c>
      <c r="S62" s="37"/>
      <c r="T62" s="37"/>
      <c r="U62" s="38" t="s">
        <v>1039</v>
      </c>
      <c r="V62" s="41" t="s">
        <v>1038</v>
      </c>
      <c r="W62" s="37"/>
      <c r="X62" s="38" t="s">
        <v>1036</v>
      </c>
      <c r="Y62" s="37"/>
      <c r="Z62" s="38" t="s">
        <v>1039</v>
      </c>
      <c r="AA62" s="41" t="s">
        <v>1038</v>
      </c>
      <c r="AB62" s="37"/>
      <c r="AC62" s="38" t="s">
        <v>2</v>
      </c>
      <c r="AD62" s="37"/>
    </row>
    <row r="63" spans="1:30" ht="54" customHeight="1" x14ac:dyDescent="0.15">
      <c r="A63" s="36">
        <v>62</v>
      </c>
      <c r="B63" s="37">
        <v>17</v>
      </c>
      <c r="C63" s="37">
        <v>1</v>
      </c>
      <c r="D63" s="37">
        <v>1</v>
      </c>
      <c r="E63" s="37" t="s">
        <v>503</v>
      </c>
      <c r="F63" s="37" t="s">
        <v>357</v>
      </c>
      <c r="G63" s="37" t="s">
        <v>504</v>
      </c>
      <c r="H63" s="37"/>
      <c r="I63" s="43" t="s">
        <v>1326</v>
      </c>
      <c r="J63" s="37" t="s">
        <v>8</v>
      </c>
      <c r="K63" s="37" t="s">
        <v>409</v>
      </c>
      <c r="L63" s="37" t="s">
        <v>847</v>
      </c>
      <c r="M63" s="37"/>
      <c r="N63" s="37" t="s">
        <v>848</v>
      </c>
      <c r="O63" s="37" t="s">
        <v>36</v>
      </c>
      <c r="P63" s="37"/>
      <c r="Q63" s="37"/>
      <c r="R63" s="37" t="s">
        <v>2</v>
      </c>
      <c r="S63" s="37"/>
      <c r="T63" s="37"/>
      <c r="U63" s="38" t="s">
        <v>1039</v>
      </c>
      <c r="V63" s="41" t="s">
        <v>1038</v>
      </c>
      <c r="W63" s="37"/>
      <c r="X63" s="38" t="s">
        <v>1036</v>
      </c>
      <c r="Y63" s="37"/>
      <c r="Z63" s="38" t="s">
        <v>1039</v>
      </c>
      <c r="AA63" s="41" t="s">
        <v>1038</v>
      </c>
      <c r="AB63" s="37"/>
      <c r="AC63" s="38" t="s">
        <v>2</v>
      </c>
      <c r="AD63" s="37"/>
    </row>
    <row r="64" spans="1:30" ht="24" customHeight="1" x14ac:dyDescent="0.15">
      <c r="A64" s="36">
        <v>63</v>
      </c>
      <c r="B64" s="37">
        <v>18</v>
      </c>
      <c r="C64" s="37">
        <v>1</v>
      </c>
      <c r="D64" s="37">
        <v>1</v>
      </c>
      <c r="E64" s="37" t="s">
        <v>544</v>
      </c>
      <c r="F64" s="37" t="s">
        <v>357</v>
      </c>
      <c r="G64" s="37" t="s">
        <v>545</v>
      </c>
      <c r="H64" s="37"/>
      <c r="I64" s="37" t="s">
        <v>546</v>
      </c>
      <c r="J64" s="37" t="s">
        <v>8</v>
      </c>
      <c r="K64" s="37" t="s">
        <v>363</v>
      </c>
      <c r="L64" s="37" t="s">
        <v>875</v>
      </c>
      <c r="M64" s="37"/>
      <c r="N64" s="37" t="s">
        <v>876</v>
      </c>
      <c r="O64" s="37"/>
      <c r="P64" s="37"/>
      <c r="Q64" s="37"/>
      <c r="R64" s="37" t="s">
        <v>5</v>
      </c>
      <c r="S64" s="37"/>
      <c r="T64" s="37" t="s">
        <v>547</v>
      </c>
      <c r="U64" s="38" t="s">
        <v>1039</v>
      </c>
      <c r="V64" s="41" t="s">
        <v>1038</v>
      </c>
      <c r="W64" s="37"/>
      <c r="X64" s="38" t="s">
        <v>1036</v>
      </c>
      <c r="Y64" s="37"/>
      <c r="Z64" s="38" t="s">
        <v>1039</v>
      </c>
      <c r="AA64" s="41" t="s">
        <v>1038</v>
      </c>
      <c r="AB64" s="37"/>
      <c r="AC64" s="38" t="s">
        <v>2</v>
      </c>
      <c r="AD64" s="37"/>
    </row>
    <row r="65" spans="1:30" ht="24" customHeight="1" x14ac:dyDescent="0.15">
      <c r="A65" s="36">
        <v>64</v>
      </c>
      <c r="B65" s="37">
        <v>18</v>
      </c>
      <c r="C65" s="37">
        <v>1</v>
      </c>
      <c r="D65" s="37">
        <v>1</v>
      </c>
      <c r="E65" s="37" t="s">
        <v>544</v>
      </c>
      <c r="F65" s="37" t="s">
        <v>357</v>
      </c>
      <c r="G65" s="37" t="s">
        <v>545</v>
      </c>
      <c r="H65" s="37"/>
      <c r="I65" s="37" t="s">
        <v>548</v>
      </c>
      <c r="J65" s="37" t="s">
        <v>8</v>
      </c>
      <c r="K65" s="37" t="s">
        <v>363</v>
      </c>
      <c r="L65" s="37" t="s">
        <v>874</v>
      </c>
      <c r="M65" s="37"/>
      <c r="N65" s="37" t="s">
        <v>849</v>
      </c>
      <c r="O65" s="37"/>
      <c r="P65" s="37"/>
      <c r="Q65" s="37"/>
      <c r="R65" s="37" t="s">
        <v>5</v>
      </c>
      <c r="S65" s="37"/>
      <c r="T65" s="37" t="s">
        <v>549</v>
      </c>
      <c r="U65" s="38" t="s">
        <v>1039</v>
      </c>
      <c r="V65" s="41" t="s">
        <v>1038</v>
      </c>
      <c r="W65" s="37"/>
      <c r="X65" s="38" t="s">
        <v>1036</v>
      </c>
      <c r="Y65" s="37"/>
      <c r="Z65" s="38" t="s">
        <v>1039</v>
      </c>
      <c r="AA65" s="41" t="s">
        <v>1038</v>
      </c>
      <c r="AB65" s="37"/>
      <c r="AC65" s="38" t="s">
        <v>2</v>
      </c>
      <c r="AD65" s="37"/>
    </row>
    <row r="66" spans="1:30" ht="24" customHeight="1" x14ac:dyDescent="0.15">
      <c r="A66" s="36">
        <v>65</v>
      </c>
      <c r="B66" s="37">
        <v>19</v>
      </c>
      <c r="C66" s="37">
        <v>0</v>
      </c>
      <c r="D66" s="37">
        <v>1</v>
      </c>
      <c r="E66" s="37" t="s">
        <v>507</v>
      </c>
      <c r="F66" s="37" t="s">
        <v>29</v>
      </c>
      <c r="G66" s="37"/>
      <c r="H66" s="37"/>
      <c r="I66" s="37" t="s">
        <v>508</v>
      </c>
      <c r="J66" s="37" t="s">
        <v>8</v>
      </c>
      <c r="K66" s="37" t="s">
        <v>751</v>
      </c>
      <c r="L66" s="37"/>
      <c r="M66" s="37"/>
      <c r="N66" s="37" t="s">
        <v>64</v>
      </c>
      <c r="O66" s="37"/>
      <c r="P66" s="37"/>
      <c r="Q66" s="37"/>
      <c r="R66" s="37" t="s">
        <v>3</v>
      </c>
      <c r="S66" s="37"/>
      <c r="T66" s="37" t="s">
        <v>702</v>
      </c>
      <c r="U66" s="37" t="s">
        <v>1040</v>
      </c>
      <c r="V66" s="41" t="s">
        <v>1050</v>
      </c>
      <c r="W66" s="37"/>
      <c r="X66" s="38" t="s">
        <v>1045</v>
      </c>
      <c r="Y66" s="37"/>
      <c r="Z66" s="37" t="s">
        <v>1040</v>
      </c>
      <c r="AA66" s="41" t="s">
        <v>1050</v>
      </c>
      <c r="AB66" s="37"/>
      <c r="AC66" s="38" t="s">
        <v>1045</v>
      </c>
      <c r="AD66" s="37" t="s">
        <v>851</v>
      </c>
    </row>
    <row r="67" spans="1:30" ht="24" customHeight="1" x14ac:dyDescent="0.15">
      <c r="A67" s="36">
        <v>66</v>
      </c>
      <c r="B67" s="37">
        <v>20</v>
      </c>
      <c r="C67" s="37">
        <v>0</v>
      </c>
      <c r="D67" s="37">
        <v>1</v>
      </c>
      <c r="E67" s="37" t="s">
        <v>364</v>
      </c>
      <c r="F67" s="37" t="s">
        <v>29</v>
      </c>
      <c r="G67" s="37" t="s">
        <v>327</v>
      </c>
      <c r="H67" s="37" t="s">
        <v>365</v>
      </c>
      <c r="I67" s="37" t="s">
        <v>366</v>
      </c>
      <c r="J67" s="37" t="s">
        <v>854</v>
      </c>
      <c r="K67" s="37" t="s">
        <v>853</v>
      </c>
      <c r="L67" s="37" t="s">
        <v>863</v>
      </c>
      <c r="M67" s="37"/>
      <c r="N67" s="37" t="s">
        <v>762</v>
      </c>
      <c r="O67" s="37" t="s">
        <v>763</v>
      </c>
      <c r="P67" s="37"/>
      <c r="Q67" s="37"/>
      <c r="R67" s="37" t="s">
        <v>2</v>
      </c>
      <c r="S67" s="37"/>
      <c r="T67" s="37"/>
      <c r="U67" s="37" t="s">
        <v>1042</v>
      </c>
      <c r="V67" s="37" t="s">
        <v>1052</v>
      </c>
      <c r="W67" s="37" t="s">
        <v>867</v>
      </c>
      <c r="X67" s="38" t="s">
        <v>1036</v>
      </c>
      <c r="Y67" s="37"/>
      <c r="Z67" s="37" t="s">
        <v>1042</v>
      </c>
      <c r="AA67" s="37" t="s">
        <v>1052</v>
      </c>
      <c r="AB67" s="37" t="s">
        <v>867</v>
      </c>
      <c r="AC67" s="38" t="s">
        <v>1036</v>
      </c>
      <c r="AD67" s="37" t="s">
        <v>1056</v>
      </c>
    </row>
    <row r="68" spans="1:30" ht="24" customHeight="1" x14ac:dyDescent="0.15">
      <c r="A68" s="36">
        <v>67</v>
      </c>
      <c r="B68" s="37">
        <v>20</v>
      </c>
      <c r="C68" s="37">
        <v>0</v>
      </c>
      <c r="D68" s="37">
        <v>1</v>
      </c>
      <c r="E68" s="37" t="s">
        <v>364</v>
      </c>
      <c r="F68" s="37" t="s">
        <v>29</v>
      </c>
      <c r="G68" s="37" t="s">
        <v>327</v>
      </c>
      <c r="H68" s="37" t="s">
        <v>365</v>
      </c>
      <c r="I68" s="37" t="s">
        <v>850</v>
      </c>
      <c r="J68" s="37" t="s">
        <v>9</v>
      </c>
      <c r="K68" s="37" t="s">
        <v>361</v>
      </c>
      <c r="L68" s="37" t="s">
        <v>865</v>
      </c>
      <c r="M68" s="37" t="s">
        <v>764</v>
      </c>
      <c r="N68" s="37" t="s">
        <v>765</v>
      </c>
      <c r="O68" s="37"/>
      <c r="P68" s="37"/>
      <c r="Q68" s="37"/>
      <c r="R68" s="37" t="s">
        <v>2</v>
      </c>
      <c r="S68" s="37"/>
      <c r="T68" s="37"/>
      <c r="U68" s="37" t="s">
        <v>1042</v>
      </c>
      <c r="V68" s="37" t="s">
        <v>1052</v>
      </c>
      <c r="W68" s="37" t="s">
        <v>896</v>
      </c>
      <c r="X68" s="38" t="s">
        <v>1036</v>
      </c>
      <c r="Y68" s="37"/>
      <c r="Z68" s="37" t="s">
        <v>1042</v>
      </c>
      <c r="AA68" s="37" t="s">
        <v>1052</v>
      </c>
      <c r="AB68" s="37" t="s">
        <v>896</v>
      </c>
      <c r="AC68" s="38" t="s">
        <v>1036</v>
      </c>
      <c r="AD68" s="37" t="s">
        <v>1056</v>
      </c>
    </row>
    <row r="69" spans="1:30" ht="24" customHeight="1" x14ac:dyDescent="0.15">
      <c r="A69" s="36">
        <v>68</v>
      </c>
      <c r="B69" s="37">
        <v>20</v>
      </c>
      <c r="C69" s="37">
        <v>0</v>
      </c>
      <c r="D69" s="37">
        <v>1</v>
      </c>
      <c r="E69" s="37" t="s">
        <v>364</v>
      </c>
      <c r="F69" s="37" t="s">
        <v>29</v>
      </c>
      <c r="G69" s="37" t="s">
        <v>327</v>
      </c>
      <c r="H69" s="37" t="s">
        <v>365</v>
      </c>
      <c r="I69" s="37" t="s">
        <v>324</v>
      </c>
      <c r="J69" s="37" t="s">
        <v>8</v>
      </c>
      <c r="K69" s="37" t="s">
        <v>325</v>
      </c>
      <c r="L69" s="37" t="s">
        <v>857</v>
      </c>
      <c r="M69" s="37"/>
      <c r="N69" s="37"/>
      <c r="O69" s="37"/>
      <c r="P69" s="37"/>
      <c r="Q69" s="37"/>
      <c r="R69" s="37" t="s">
        <v>5</v>
      </c>
      <c r="S69" s="37"/>
      <c r="T69" s="37"/>
      <c r="U69" s="37" t="s">
        <v>718</v>
      </c>
      <c r="V69" s="37" t="s">
        <v>868</v>
      </c>
      <c r="W69" s="37"/>
      <c r="X69" s="38" t="s">
        <v>1036</v>
      </c>
      <c r="Y69" s="37"/>
      <c r="Z69" s="37" t="s">
        <v>718</v>
      </c>
      <c r="AA69" s="37" t="s">
        <v>868</v>
      </c>
      <c r="AB69" s="37"/>
      <c r="AC69" s="38" t="s">
        <v>1036</v>
      </c>
      <c r="AD69" s="37" t="s">
        <v>851</v>
      </c>
    </row>
    <row r="70" spans="1:30" ht="24" customHeight="1" x14ac:dyDescent="0.15">
      <c r="A70" s="36">
        <v>69</v>
      </c>
      <c r="B70" s="37">
        <v>20</v>
      </c>
      <c r="C70" s="37">
        <v>0</v>
      </c>
      <c r="D70" s="37">
        <v>1</v>
      </c>
      <c r="E70" s="37" t="s">
        <v>364</v>
      </c>
      <c r="F70" s="37" t="s">
        <v>29</v>
      </c>
      <c r="G70" s="37" t="s">
        <v>327</v>
      </c>
      <c r="H70" s="37" t="s">
        <v>365</v>
      </c>
      <c r="I70" s="37" t="s">
        <v>367</v>
      </c>
      <c r="J70" s="37" t="s">
        <v>9</v>
      </c>
      <c r="K70" s="37" t="s">
        <v>361</v>
      </c>
      <c r="L70" s="37" t="s">
        <v>864</v>
      </c>
      <c r="M70" s="37"/>
      <c r="N70" s="37" t="s">
        <v>767</v>
      </c>
      <c r="O70" s="37" t="s">
        <v>763</v>
      </c>
      <c r="P70" s="37"/>
      <c r="Q70" s="37"/>
      <c r="R70" s="37" t="s">
        <v>2</v>
      </c>
      <c r="S70" s="37"/>
      <c r="T70" s="37"/>
      <c r="U70" s="37" t="s">
        <v>1042</v>
      </c>
      <c r="V70" s="37" t="s">
        <v>1052</v>
      </c>
      <c r="W70" s="37" t="s">
        <v>867</v>
      </c>
      <c r="X70" s="38" t="s">
        <v>1036</v>
      </c>
      <c r="Y70" s="37"/>
      <c r="Z70" s="37" t="s">
        <v>1042</v>
      </c>
      <c r="AA70" s="37" t="s">
        <v>1052</v>
      </c>
      <c r="AB70" s="37" t="s">
        <v>867</v>
      </c>
      <c r="AC70" s="38" t="s">
        <v>1036</v>
      </c>
      <c r="AD70" s="37" t="s">
        <v>1056</v>
      </c>
    </row>
    <row r="71" spans="1:30" ht="24" customHeight="1" x14ac:dyDescent="0.15">
      <c r="A71" s="36">
        <v>70</v>
      </c>
      <c r="B71" s="37">
        <v>21</v>
      </c>
      <c r="C71" s="37">
        <v>0</v>
      </c>
      <c r="D71" s="37">
        <v>1</v>
      </c>
      <c r="E71" s="37" t="s">
        <v>326</v>
      </c>
      <c r="F71" s="37" t="s">
        <v>29</v>
      </c>
      <c r="G71" s="37" t="s">
        <v>327</v>
      </c>
      <c r="H71" s="37" t="s">
        <v>328</v>
      </c>
      <c r="I71" s="37" t="s">
        <v>329</v>
      </c>
      <c r="J71" s="37" t="s">
        <v>1078</v>
      </c>
      <c r="K71" s="37" t="s">
        <v>855</v>
      </c>
      <c r="L71" s="37" t="s">
        <v>866</v>
      </c>
      <c r="M71" s="37"/>
      <c r="N71" s="37" t="s">
        <v>870</v>
      </c>
      <c r="O71" s="37" t="s">
        <v>325</v>
      </c>
      <c r="P71" s="37" t="s">
        <v>325</v>
      </c>
      <c r="Q71" s="37" t="s">
        <v>330</v>
      </c>
      <c r="R71" s="37" t="s">
        <v>0</v>
      </c>
      <c r="S71" s="37" t="s">
        <v>331</v>
      </c>
      <c r="T71" s="37" t="s">
        <v>332</v>
      </c>
      <c r="U71" s="37" t="s">
        <v>1042</v>
      </c>
      <c r="V71" s="37" t="s">
        <v>1052</v>
      </c>
      <c r="W71" s="37" t="s">
        <v>869</v>
      </c>
      <c r="X71" s="38" t="s">
        <v>1036</v>
      </c>
      <c r="Y71" s="37"/>
      <c r="Z71" s="37" t="s">
        <v>1042</v>
      </c>
      <c r="AA71" s="37" t="s">
        <v>1052</v>
      </c>
      <c r="AB71" s="37" t="s">
        <v>869</v>
      </c>
      <c r="AC71" s="38" t="s">
        <v>1036</v>
      </c>
      <c r="AD71" s="37" t="s">
        <v>1056</v>
      </c>
    </row>
    <row r="72" spans="1:30" ht="24" customHeight="1" x14ac:dyDescent="0.15">
      <c r="A72" s="36">
        <v>71</v>
      </c>
      <c r="B72" s="37">
        <v>22</v>
      </c>
      <c r="C72" s="37">
        <v>0</v>
      </c>
      <c r="D72" s="37">
        <v>1</v>
      </c>
      <c r="E72" s="37" t="s">
        <v>368</v>
      </c>
      <c r="F72" s="37" t="s">
        <v>29</v>
      </c>
      <c r="G72" s="37" t="s">
        <v>30</v>
      </c>
      <c r="H72" s="37" t="s">
        <v>369</v>
      </c>
      <c r="I72" s="37" t="s">
        <v>370</v>
      </c>
      <c r="J72" s="37" t="s">
        <v>9</v>
      </c>
      <c r="K72" s="37" t="s">
        <v>361</v>
      </c>
      <c r="L72" s="37" t="s">
        <v>858</v>
      </c>
      <c r="M72" s="37" t="s">
        <v>768</v>
      </c>
      <c r="N72" s="37" t="s">
        <v>769</v>
      </c>
      <c r="O72" s="37" t="s">
        <v>763</v>
      </c>
      <c r="P72" s="37"/>
      <c r="Q72" s="37"/>
      <c r="R72" s="37" t="s">
        <v>2</v>
      </c>
      <c r="S72" s="37"/>
      <c r="T72" s="37"/>
      <c r="U72" s="37" t="s">
        <v>1042</v>
      </c>
      <c r="V72" s="37" t="s">
        <v>1052</v>
      </c>
      <c r="W72" s="37" t="s">
        <v>867</v>
      </c>
      <c r="X72" s="38" t="s">
        <v>1036</v>
      </c>
      <c r="Y72" s="37"/>
      <c r="Z72" s="37" t="s">
        <v>1042</v>
      </c>
      <c r="AA72" s="37" t="s">
        <v>1052</v>
      </c>
      <c r="AB72" s="37" t="s">
        <v>867</v>
      </c>
      <c r="AC72" s="38" t="s">
        <v>1036</v>
      </c>
      <c r="AD72" s="37" t="s">
        <v>1056</v>
      </c>
    </row>
    <row r="73" spans="1:30" ht="24" customHeight="1" x14ac:dyDescent="0.15">
      <c r="A73" s="36">
        <v>72</v>
      </c>
      <c r="B73" s="37">
        <v>23</v>
      </c>
      <c r="C73" s="37">
        <v>0</v>
      </c>
      <c r="D73" s="37">
        <v>1</v>
      </c>
      <c r="E73" s="37" t="s">
        <v>333</v>
      </c>
      <c r="F73" s="37" t="s">
        <v>29</v>
      </c>
      <c r="G73" s="37" t="s">
        <v>30</v>
      </c>
      <c r="H73" s="37" t="s">
        <v>334</v>
      </c>
      <c r="I73" s="37" t="s">
        <v>335</v>
      </c>
      <c r="J73" s="37" t="s">
        <v>8</v>
      </c>
      <c r="K73" s="37" t="s">
        <v>325</v>
      </c>
      <c r="L73" s="37" t="s">
        <v>857</v>
      </c>
      <c r="M73" s="37" t="s">
        <v>871</v>
      </c>
      <c r="N73" s="37" t="s">
        <v>336</v>
      </c>
      <c r="O73" s="37" t="s">
        <v>325</v>
      </c>
      <c r="P73" s="37" t="s">
        <v>325</v>
      </c>
      <c r="Q73" s="37" t="s">
        <v>330</v>
      </c>
      <c r="R73" s="37" t="s">
        <v>0</v>
      </c>
      <c r="S73" s="37" t="s">
        <v>337</v>
      </c>
      <c r="T73" s="37" t="s">
        <v>338</v>
      </c>
      <c r="U73" s="37" t="s">
        <v>718</v>
      </c>
      <c r="V73" s="41" t="s">
        <v>1051</v>
      </c>
      <c r="W73" s="37"/>
      <c r="X73" s="38" t="s">
        <v>1036</v>
      </c>
      <c r="Y73" s="37"/>
      <c r="Z73" s="37" t="s">
        <v>718</v>
      </c>
      <c r="AA73" s="41" t="s">
        <v>1051</v>
      </c>
      <c r="AB73" s="37"/>
      <c r="AC73" s="38" t="s">
        <v>1036</v>
      </c>
      <c r="AD73" s="37" t="s">
        <v>851</v>
      </c>
    </row>
    <row r="74" spans="1:30" ht="24" customHeight="1" x14ac:dyDescent="0.15">
      <c r="A74" s="36">
        <v>73</v>
      </c>
      <c r="B74" s="37">
        <v>24</v>
      </c>
      <c r="C74" s="37">
        <v>0</v>
      </c>
      <c r="D74" s="37">
        <v>1</v>
      </c>
      <c r="E74" s="37" t="s">
        <v>289</v>
      </c>
      <c r="F74" s="37" t="s">
        <v>29</v>
      </c>
      <c r="G74" s="37" t="s">
        <v>30</v>
      </c>
      <c r="H74" s="37" t="s">
        <v>290</v>
      </c>
      <c r="I74" s="37" t="s">
        <v>772</v>
      </c>
      <c r="J74" s="37" t="s">
        <v>8</v>
      </c>
      <c r="K74" s="37" t="s">
        <v>873</v>
      </c>
      <c r="L74" s="37" t="s">
        <v>32</v>
      </c>
      <c r="M74" s="37" t="s">
        <v>872</v>
      </c>
      <c r="N74" s="37" t="s">
        <v>890</v>
      </c>
      <c r="O74" s="37"/>
      <c r="P74" s="37"/>
      <c r="Q74" s="37" t="s">
        <v>34</v>
      </c>
      <c r="R74" s="37" t="s">
        <v>0</v>
      </c>
      <c r="S74" s="37"/>
      <c r="T74" s="37" t="s">
        <v>727</v>
      </c>
      <c r="U74" s="37" t="s">
        <v>1042</v>
      </c>
      <c r="V74" s="37" t="s">
        <v>1052</v>
      </c>
      <c r="W74" s="37" t="s">
        <v>895</v>
      </c>
      <c r="X74" s="38" t="s">
        <v>1036</v>
      </c>
      <c r="Y74" s="37"/>
      <c r="Z74" s="37" t="s">
        <v>1042</v>
      </c>
      <c r="AA74" s="37" t="s">
        <v>1052</v>
      </c>
      <c r="AB74" s="37" t="s">
        <v>895</v>
      </c>
      <c r="AC74" s="38" t="s">
        <v>1036</v>
      </c>
      <c r="AD74" s="37" t="s">
        <v>1056</v>
      </c>
    </row>
    <row r="75" spans="1:30" ht="36" customHeight="1" x14ac:dyDescent="0.15">
      <c r="A75" s="36">
        <v>74</v>
      </c>
      <c r="B75" s="37">
        <v>25</v>
      </c>
      <c r="C75" s="37">
        <v>0</v>
      </c>
      <c r="D75" s="37">
        <v>1</v>
      </c>
      <c r="E75" s="37" t="s">
        <v>291</v>
      </c>
      <c r="F75" s="37" t="s">
        <v>29</v>
      </c>
      <c r="G75" s="37" t="s">
        <v>30</v>
      </c>
      <c r="H75" s="37" t="s">
        <v>292</v>
      </c>
      <c r="I75" s="37" t="s">
        <v>1157</v>
      </c>
      <c r="J75" s="37" t="s">
        <v>8</v>
      </c>
      <c r="K75" s="37" t="s">
        <v>873</v>
      </c>
      <c r="L75" s="37" t="s">
        <v>32</v>
      </c>
      <c r="M75" s="37" t="s">
        <v>35</v>
      </c>
      <c r="N75" s="37" t="s">
        <v>891</v>
      </c>
      <c r="O75" s="37" t="s">
        <v>1348</v>
      </c>
      <c r="P75" s="37"/>
      <c r="Q75" s="37" t="s">
        <v>34</v>
      </c>
      <c r="R75" s="37" t="s">
        <v>2</v>
      </c>
      <c r="S75" s="37"/>
      <c r="T75" s="37"/>
      <c r="U75" s="37" t="s">
        <v>718</v>
      </c>
      <c r="V75" s="41" t="s">
        <v>1051</v>
      </c>
      <c r="W75" s="37"/>
      <c r="X75" s="38" t="s">
        <v>1036</v>
      </c>
      <c r="Y75" s="37"/>
      <c r="Z75" s="37" t="s">
        <v>718</v>
      </c>
      <c r="AA75" s="41" t="s">
        <v>1051</v>
      </c>
      <c r="AB75" s="37"/>
      <c r="AC75" s="38" t="s">
        <v>1036</v>
      </c>
      <c r="AD75" s="37" t="s">
        <v>851</v>
      </c>
    </row>
    <row r="76" spans="1:30" ht="24" customHeight="1" x14ac:dyDescent="0.15">
      <c r="A76" s="36">
        <v>75</v>
      </c>
      <c r="B76" s="37">
        <v>25</v>
      </c>
      <c r="C76" s="37">
        <v>0</v>
      </c>
      <c r="D76" s="37">
        <v>1</v>
      </c>
      <c r="E76" s="37" t="s">
        <v>291</v>
      </c>
      <c r="F76" s="37" t="s">
        <v>29</v>
      </c>
      <c r="G76" s="37" t="s">
        <v>30</v>
      </c>
      <c r="H76" s="37" t="s">
        <v>292</v>
      </c>
      <c r="I76" s="37" t="s">
        <v>1139</v>
      </c>
      <c r="J76" s="37" t="s">
        <v>8</v>
      </c>
      <c r="K76" s="37" t="s">
        <v>873</v>
      </c>
      <c r="L76" s="37" t="s">
        <v>32</v>
      </c>
      <c r="M76" s="37" t="s">
        <v>35</v>
      </c>
      <c r="N76" s="37" t="s">
        <v>891</v>
      </c>
      <c r="O76" s="37" t="s">
        <v>1348</v>
      </c>
      <c r="P76" s="37"/>
      <c r="Q76" s="37" t="s">
        <v>34</v>
      </c>
      <c r="R76" s="37" t="s">
        <v>2</v>
      </c>
      <c r="S76" s="37"/>
      <c r="T76" s="37"/>
      <c r="U76" s="37" t="s">
        <v>718</v>
      </c>
      <c r="V76" s="41" t="s">
        <v>1051</v>
      </c>
      <c r="W76" s="37"/>
      <c r="X76" s="38" t="s">
        <v>1036</v>
      </c>
      <c r="Y76" s="37"/>
      <c r="Z76" s="37" t="s">
        <v>718</v>
      </c>
      <c r="AA76" s="41" t="s">
        <v>1051</v>
      </c>
      <c r="AB76" s="37"/>
      <c r="AC76" s="38" t="s">
        <v>1036</v>
      </c>
      <c r="AD76" s="37" t="s">
        <v>851</v>
      </c>
    </row>
    <row r="77" spans="1:30" ht="24" customHeight="1" x14ac:dyDescent="0.15">
      <c r="A77" s="36">
        <v>76</v>
      </c>
      <c r="B77" s="37">
        <v>26</v>
      </c>
      <c r="C77" s="37">
        <v>0</v>
      </c>
      <c r="D77" s="37">
        <v>1</v>
      </c>
      <c r="E77" s="37" t="s">
        <v>28</v>
      </c>
      <c r="F77" s="37" t="s">
        <v>29</v>
      </c>
      <c r="G77" s="37" t="s">
        <v>30</v>
      </c>
      <c r="H77" s="37" t="s">
        <v>31</v>
      </c>
      <c r="I77" s="37" t="s">
        <v>1149</v>
      </c>
      <c r="J77" s="37" t="s">
        <v>8</v>
      </c>
      <c r="K77" s="37" t="s">
        <v>856</v>
      </c>
      <c r="L77" s="37" t="s">
        <v>857</v>
      </c>
      <c r="M77" s="37"/>
      <c r="N77" s="37"/>
      <c r="O77" s="37"/>
      <c r="P77" s="37"/>
      <c r="Q77" s="37" t="s">
        <v>34</v>
      </c>
      <c r="R77" s="37" t="s">
        <v>3</v>
      </c>
      <c r="S77" s="37"/>
      <c r="T77" s="37" t="s">
        <v>722</v>
      </c>
      <c r="U77" s="37" t="s">
        <v>718</v>
      </c>
      <c r="V77" s="37" t="s">
        <v>868</v>
      </c>
      <c r="W77" s="37"/>
      <c r="X77" s="38" t="s">
        <v>1036</v>
      </c>
      <c r="Y77" s="37"/>
      <c r="Z77" s="37" t="s">
        <v>718</v>
      </c>
      <c r="AA77" s="37" t="s">
        <v>868</v>
      </c>
      <c r="AB77" s="37"/>
      <c r="AC77" s="38" t="s">
        <v>1036</v>
      </c>
      <c r="AD77" s="37" t="s">
        <v>851</v>
      </c>
    </row>
    <row r="78" spans="1:30" ht="24" customHeight="1" x14ac:dyDescent="0.15">
      <c r="A78" s="36">
        <v>77</v>
      </c>
      <c r="B78" s="37">
        <v>26</v>
      </c>
      <c r="C78" s="37">
        <v>0</v>
      </c>
      <c r="D78" s="37">
        <v>1</v>
      </c>
      <c r="E78" s="37" t="s">
        <v>28</v>
      </c>
      <c r="F78" s="37" t="s">
        <v>29</v>
      </c>
      <c r="G78" s="37" t="s">
        <v>30</v>
      </c>
      <c r="H78" s="37" t="s">
        <v>31</v>
      </c>
      <c r="I78" s="37" t="s">
        <v>773</v>
      </c>
      <c r="J78" s="37" t="s">
        <v>8</v>
      </c>
      <c r="K78" s="37" t="s">
        <v>856</v>
      </c>
      <c r="L78" s="37" t="s">
        <v>857</v>
      </c>
      <c r="M78" s="42"/>
      <c r="N78" s="37"/>
      <c r="O78" s="37"/>
      <c r="P78" s="37" t="s">
        <v>36</v>
      </c>
      <c r="Q78" s="37" t="s">
        <v>34</v>
      </c>
      <c r="R78" s="37" t="s">
        <v>3</v>
      </c>
      <c r="S78" s="37"/>
      <c r="T78" s="37" t="s">
        <v>723</v>
      </c>
      <c r="U78" s="37" t="s">
        <v>718</v>
      </c>
      <c r="V78" s="37" t="s">
        <v>868</v>
      </c>
      <c r="W78" s="37"/>
      <c r="X78" s="38" t="s">
        <v>1036</v>
      </c>
      <c r="Y78" s="37"/>
      <c r="Z78" s="37" t="s">
        <v>718</v>
      </c>
      <c r="AA78" s="37" t="s">
        <v>868</v>
      </c>
      <c r="AB78" s="37"/>
      <c r="AC78" s="38" t="s">
        <v>1036</v>
      </c>
      <c r="AD78" s="37" t="s">
        <v>851</v>
      </c>
    </row>
    <row r="79" spans="1:30" ht="24" customHeight="1" x14ac:dyDescent="0.15">
      <c r="A79" s="36">
        <v>78</v>
      </c>
      <c r="B79" s="37">
        <v>26</v>
      </c>
      <c r="C79" s="37">
        <v>0</v>
      </c>
      <c r="D79" s="37">
        <v>1</v>
      </c>
      <c r="E79" s="37" t="s">
        <v>28</v>
      </c>
      <c r="F79" s="37" t="s">
        <v>29</v>
      </c>
      <c r="G79" s="37" t="s">
        <v>30</v>
      </c>
      <c r="H79" s="37" t="s">
        <v>31</v>
      </c>
      <c r="I79" s="37" t="s">
        <v>1148</v>
      </c>
      <c r="J79" s="37" t="s">
        <v>8</v>
      </c>
      <c r="K79" s="37" t="s">
        <v>856</v>
      </c>
      <c r="L79" s="37" t="s">
        <v>857</v>
      </c>
      <c r="M79" s="37"/>
      <c r="N79" s="37"/>
      <c r="O79" s="37"/>
      <c r="P79" s="37"/>
      <c r="Q79" s="37" t="s">
        <v>34</v>
      </c>
      <c r="R79" s="37" t="s">
        <v>3</v>
      </c>
      <c r="S79" s="37"/>
      <c r="T79" s="37" t="s">
        <v>724</v>
      </c>
      <c r="U79" s="37" t="s">
        <v>718</v>
      </c>
      <c r="V79" s="37" t="s">
        <v>868</v>
      </c>
      <c r="W79" s="37"/>
      <c r="X79" s="38" t="s">
        <v>1036</v>
      </c>
      <c r="Y79" s="37"/>
      <c r="Z79" s="37" t="s">
        <v>718</v>
      </c>
      <c r="AA79" s="37" t="s">
        <v>868</v>
      </c>
      <c r="AB79" s="37"/>
      <c r="AC79" s="38" t="s">
        <v>1036</v>
      </c>
      <c r="AD79" s="37" t="s">
        <v>851</v>
      </c>
    </row>
    <row r="80" spans="1:30" ht="24" customHeight="1" x14ac:dyDescent="0.15">
      <c r="A80" s="36">
        <v>79</v>
      </c>
      <c r="B80" s="37">
        <v>26</v>
      </c>
      <c r="C80" s="37">
        <v>0</v>
      </c>
      <c r="D80" s="37">
        <v>1</v>
      </c>
      <c r="E80" s="37" t="s">
        <v>28</v>
      </c>
      <c r="F80" s="37" t="s">
        <v>29</v>
      </c>
      <c r="G80" s="37" t="s">
        <v>30</v>
      </c>
      <c r="H80" s="37" t="s">
        <v>1151</v>
      </c>
      <c r="I80" s="37" t="s">
        <v>1150</v>
      </c>
      <c r="J80" s="37" t="s">
        <v>8</v>
      </c>
      <c r="K80" s="37" t="s">
        <v>856</v>
      </c>
      <c r="L80" s="37" t="s">
        <v>857</v>
      </c>
      <c r="M80" s="37"/>
      <c r="N80" s="37"/>
      <c r="O80" s="37"/>
      <c r="P80" s="37"/>
      <c r="Q80" s="37" t="s">
        <v>34</v>
      </c>
      <c r="R80" s="37" t="s">
        <v>3</v>
      </c>
      <c r="S80" s="37"/>
      <c r="T80" s="37" t="s">
        <v>725</v>
      </c>
      <c r="U80" s="37" t="s">
        <v>718</v>
      </c>
      <c r="V80" s="37" t="s">
        <v>868</v>
      </c>
      <c r="W80" s="37"/>
      <c r="X80" s="38" t="s">
        <v>1036</v>
      </c>
      <c r="Y80" s="37"/>
      <c r="Z80" s="37" t="s">
        <v>718</v>
      </c>
      <c r="AA80" s="37" t="s">
        <v>868</v>
      </c>
      <c r="AB80" s="37"/>
      <c r="AC80" s="38" t="s">
        <v>1036</v>
      </c>
      <c r="AD80" s="37" t="s">
        <v>851</v>
      </c>
    </row>
    <row r="81" spans="1:30" ht="24" customHeight="1" x14ac:dyDescent="0.15">
      <c r="A81" s="36">
        <v>80</v>
      </c>
      <c r="B81" s="37">
        <v>26</v>
      </c>
      <c r="C81" s="37">
        <v>0</v>
      </c>
      <c r="D81" s="37">
        <v>1</v>
      </c>
      <c r="E81" s="37" t="s">
        <v>28</v>
      </c>
      <c r="F81" s="37" t="s">
        <v>29</v>
      </c>
      <c r="G81" s="37" t="s">
        <v>30</v>
      </c>
      <c r="H81" s="37" t="s">
        <v>1151</v>
      </c>
      <c r="I81" s="37" t="s">
        <v>1152</v>
      </c>
      <c r="J81" s="37" t="s">
        <v>8</v>
      </c>
      <c r="K81" s="37" t="s">
        <v>856</v>
      </c>
      <c r="L81" s="37" t="s">
        <v>857</v>
      </c>
      <c r="M81" s="37"/>
      <c r="N81" s="37"/>
      <c r="O81" s="37"/>
      <c r="P81" s="37"/>
      <c r="Q81" s="37" t="s">
        <v>34</v>
      </c>
      <c r="R81" s="37" t="s">
        <v>3</v>
      </c>
      <c r="S81" s="37"/>
      <c r="T81" s="37" t="s">
        <v>726</v>
      </c>
      <c r="U81" s="37" t="s">
        <v>718</v>
      </c>
      <c r="V81" s="37" t="s">
        <v>868</v>
      </c>
      <c r="W81" s="37"/>
      <c r="X81" s="38" t="s">
        <v>1036</v>
      </c>
      <c r="Y81" s="37"/>
      <c r="Z81" s="37" t="s">
        <v>718</v>
      </c>
      <c r="AA81" s="37" t="s">
        <v>868</v>
      </c>
      <c r="AB81" s="37"/>
      <c r="AC81" s="38" t="s">
        <v>1036</v>
      </c>
      <c r="AD81" s="37" t="s">
        <v>851</v>
      </c>
    </row>
    <row r="82" spans="1:30" ht="24" customHeight="1" x14ac:dyDescent="0.15">
      <c r="A82" s="36">
        <v>81</v>
      </c>
      <c r="B82" s="37">
        <v>27</v>
      </c>
      <c r="C82" s="37">
        <v>0</v>
      </c>
      <c r="D82" s="37">
        <v>1</v>
      </c>
      <c r="E82" s="37" t="s">
        <v>37</v>
      </c>
      <c r="F82" s="37" t="s">
        <v>29</v>
      </c>
      <c r="G82" s="37" t="s">
        <v>30</v>
      </c>
      <c r="H82" s="37" t="s">
        <v>38</v>
      </c>
      <c r="I82" s="37" t="s">
        <v>1153</v>
      </c>
      <c r="J82" s="37" t="s">
        <v>8</v>
      </c>
      <c r="K82" s="37" t="s">
        <v>856</v>
      </c>
      <c r="L82" s="37" t="s">
        <v>857</v>
      </c>
      <c r="M82" s="37"/>
      <c r="N82" s="37"/>
      <c r="O82" s="37"/>
      <c r="P82" s="37"/>
      <c r="Q82" s="37" t="s">
        <v>40</v>
      </c>
      <c r="R82" s="37" t="s">
        <v>2</v>
      </c>
      <c r="S82" s="37"/>
      <c r="T82" s="37"/>
      <c r="U82" s="37" t="s">
        <v>718</v>
      </c>
      <c r="V82" s="37" t="s">
        <v>868</v>
      </c>
      <c r="W82" s="37"/>
      <c r="X82" s="38" t="s">
        <v>1036</v>
      </c>
      <c r="Y82" s="37"/>
      <c r="Z82" s="37" t="s">
        <v>718</v>
      </c>
      <c r="AA82" s="37" t="s">
        <v>868</v>
      </c>
      <c r="AB82" s="37"/>
      <c r="AC82" s="38" t="s">
        <v>1036</v>
      </c>
      <c r="AD82" s="37" t="s">
        <v>851</v>
      </c>
    </row>
    <row r="83" spans="1:30" ht="24" customHeight="1" x14ac:dyDescent="0.15">
      <c r="A83" s="36">
        <v>82</v>
      </c>
      <c r="B83" s="37">
        <v>28</v>
      </c>
      <c r="C83" s="37">
        <v>0</v>
      </c>
      <c r="D83" s="37">
        <v>1</v>
      </c>
      <c r="E83" s="37" t="s">
        <v>41</v>
      </c>
      <c r="F83" s="37" t="s">
        <v>29</v>
      </c>
      <c r="G83" s="37" t="s">
        <v>30</v>
      </c>
      <c r="H83" s="37" t="s">
        <v>1155</v>
      </c>
      <c r="I83" s="37" t="s">
        <v>1154</v>
      </c>
      <c r="J83" s="37" t="s">
        <v>8</v>
      </c>
      <c r="K83" s="37" t="s">
        <v>1349</v>
      </c>
      <c r="L83" s="37" t="s">
        <v>886</v>
      </c>
      <c r="M83" s="37" t="s">
        <v>887</v>
      </c>
      <c r="N83" s="37" t="s">
        <v>892</v>
      </c>
      <c r="O83" s="37" t="s">
        <v>1348</v>
      </c>
      <c r="P83" s="37"/>
      <c r="Q83" s="37" t="s">
        <v>34</v>
      </c>
      <c r="R83" s="37" t="s">
        <v>0</v>
      </c>
      <c r="S83" s="37"/>
      <c r="T83" s="37" t="s">
        <v>719</v>
      </c>
      <c r="U83" s="37" t="s">
        <v>718</v>
      </c>
      <c r="V83" s="41" t="s">
        <v>1051</v>
      </c>
      <c r="W83" s="37"/>
      <c r="X83" s="38" t="s">
        <v>1036</v>
      </c>
      <c r="Y83" s="37"/>
      <c r="Z83" s="37" t="s">
        <v>718</v>
      </c>
      <c r="AA83" s="41" t="s">
        <v>1051</v>
      </c>
      <c r="AB83" s="37"/>
      <c r="AC83" s="38" t="s">
        <v>1036</v>
      </c>
      <c r="AD83" s="37" t="s">
        <v>851</v>
      </c>
    </row>
    <row r="84" spans="1:30" ht="24" customHeight="1" x14ac:dyDescent="0.15">
      <c r="A84" s="36">
        <v>83</v>
      </c>
      <c r="B84" s="37">
        <v>29</v>
      </c>
      <c r="C84" s="37">
        <v>0</v>
      </c>
      <c r="D84" s="37">
        <v>1</v>
      </c>
      <c r="E84" s="37" t="s">
        <v>43</v>
      </c>
      <c r="F84" s="37" t="s">
        <v>29</v>
      </c>
      <c r="G84" s="37" t="s">
        <v>30</v>
      </c>
      <c r="H84" s="37" t="s">
        <v>44</v>
      </c>
      <c r="I84" s="37" t="s">
        <v>1156</v>
      </c>
      <c r="J84" s="37" t="s">
        <v>8</v>
      </c>
      <c r="K84" s="37" t="s">
        <v>1349</v>
      </c>
      <c r="L84" s="37" t="s">
        <v>32</v>
      </c>
      <c r="M84" s="37" t="s">
        <v>33</v>
      </c>
      <c r="N84" s="37" t="s">
        <v>893</v>
      </c>
      <c r="O84" s="37" t="s">
        <v>1348</v>
      </c>
      <c r="P84" s="37"/>
      <c r="Q84" s="37" t="s">
        <v>34</v>
      </c>
      <c r="R84" s="37" t="s">
        <v>0</v>
      </c>
      <c r="S84" s="37"/>
      <c r="T84" s="37" t="s">
        <v>720</v>
      </c>
      <c r="U84" s="37" t="s">
        <v>1042</v>
      </c>
      <c r="V84" s="37" t="s">
        <v>1052</v>
      </c>
      <c r="W84" s="37" t="s">
        <v>888</v>
      </c>
      <c r="X84" s="38" t="s">
        <v>1036</v>
      </c>
      <c r="Y84" s="37"/>
      <c r="Z84" s="37" t="s">
        <v>1042</v>
      </c>
      <c r="AA84" s="37" t="s">
        <v>1052</v>
      </c>
      <c r="AB84" s="37" t="s">
        <v>888</v>
      </c>
      <c r="AC84" s="38" t="s">
        <v>1036</v>
      </c>
      <c r="AD84" s="37" t="s">
        <v>1056</v>
      </c>
    </row>
    <row r="85" spans="1:30" ht="24" customHeight="1" x14ac:dyDescent="0.15">
      <c r="A85" s="36">
        <v>84</v>
      </c>
      <c r="B85" s="37">
        <v>29</v>
      </c>
      <c r="C85" s="37">
        <v>0</v>
      </c>
      <c r="D85" s="37">
        <v>1</v>
      </c>
      <c r="E85" s="37" t="s">
        <v>43</v>
      </c>
      <c r="F85" s="37" t="s">
        <v>29</v>
      </c>
      <c r="G85" s="37" t="s">
        <v>30</v>
      </c>
      <c r="H85" s="37" t="s">
        <v>44</v>
      </c>
      <c r="I85" s="37" t="s">
        <v>859</v>
      </c>
      <c r="J85" s="37" t="s">
        <v>8</v>
      </c>
      <c r="K85" s="37" t="s">
        <v>1140</v>
      </c>
      <c r="L85" s="37" t="s">
        <v>860</v>
      </c>
      <c r="M85" s="37" t="s">
        <v>45</v>
      </c>
      <c r="N85" s="37" t="s">
        <v>894</v>
      </c>
      <c r="O85" s="37" t="s">
        <v>1348</v>
      </c>
      <c r="P85" s="37"/>
      <c r="Q85" s="37" t="s">
        <v>34</v>
      </c>
      <c r="R85" s="37" t="s">
        <v>0</v>
      </c>
      <c r="S85" s="37"/>
      <c r="T85" s="37" t="s">
        <v>721</v>
      </c>
      <c r="U85" s="37" t="s">
        <v>1042</v>
      </c>
      <c r="V85" s="37" t="s">
        <v>1052</v>
      </c>
      <c r="W85" s="37" t="s">
        <v>889</v>
      </c>
      <c r="X85" s="38" t="s">
        <v>1036</v>
      </c>
      <c r="Y85" s="37"/>
      <c r="Z85" s="37" t="s">
        <v>1042</v>
      </c>
      <c r="AA85" s="37" t="s">
        <v>1052</v>
      </c>
      <c r="AB85" s="37" t="s">
        <v>889</v>
      </c>
      <c r="AC85" s="38" t="s">
        <v>1036</v>
      </c>
      <c r="AD85" s="37" t="s">
        <v>1056</v>
      </c>
    </row>
    <row r="86" spans="1:30" ht="24" customHeight="1" x14ac:dyDescent="0.15">
      <c r="A86" s="36">
        <v>85</v>
      </c>
      <c r="B86" s="37">
        <v>29</v>
      </c>
      <c r="C86" s="37">
        <v>0</v>
      </c>
      <c r="D86" s="37">
        <v>1</v>
      </c>
      <c r="E86" s="37" t="s">
        <v>43</v>
      </c>
      <c r="F86" s="37" t="s">
        <v>29</v>
      </c>
      <c r="G86" s="37" t="s">
        <v>30</v>
      </c>
      <c r="H86" s="37" t="s">
        <v>44</v>
      </c>
      <c r="I86" s="37" t="s">
        <v>1158</v>
      </c>
      <c r="J86" s="37" t="s">
        <v>8</v>
      </c>
      <c r="K86" s="37" t="s">
        <v>1349</v>
      </c>
      <c r="L86" s="37" t="s">
        <v>32</v>
      </c>
      <c r="M86" s="37" t="s">
        <v>46</v>
      </c>
      <c r="N86" s="37" t="s">
        <v>894</v>
      </c>
      <c r="O86" s="37" t="s">
        <v>1348</v>
      </c>
      <c r="P86" s="37"/>
      <c r="Q86" s="37" t="s">
        <v>34</v>
      </c>
      <c r="R86" s="37" t="s">
        <v>0</v>
      </c>
      <c r="S86" s="37"/>
      <c r="T86" s="37" t="s">
        <v>47</v>
      </c>
      <c r="U86" s="37" t="s">
        <v>1042</v>
      </c>
      <c r="V86" s="37" t="s">
        <v>1052</v>
      </c>
      <c r="W86" s="37" t="s">
        <v>895</v>
      </c>
      <c r="X86" s="38" t="s">
        <v>1036</v>
      </c>
      <c r="Y86" s="37"/>
      <c r="Z86" s="37" t="s">
        <v>1042</v>
      </c>
      <c r="AA86" s="37" t="s">
        <v>1052</v>
      </c>
      <c r="AB86" s="37" t="s">
        <v>895</v>
      </c>
      <c r="AC86" s="38" t="s">
        <v>1036</v>
      </c>
      <c r="AD86" s="37" t="s">
        <v>1056</v>
      </c>
    </row>
    <row r="87" spans="1:30" ht="24" customHeight="1" x14ac:dyDescent="0.15">
      <c r="A87" s="36">
        <v>86</v>
      </c>
      <c r="B87" s="37">
        <v>29</v>
      </c>
      <c r="C87" s="37">
        <v>0</v>
      </c>
      <c r="D87" s="37">
        <v>1</v>
      </c>
      <c r="E87" s="37" t="s">
        <v>43</v>
      </c>
      <c r="F87" s="37" t="s">
        <v>29</v>
      </c>
      <c r="G87" s="37" t="s">
        <v>30</v>
      </c>
      <c r="H87" s="37" t="s">
        <v>44</v>
      </c>
      <c r="I87" s="37" t="s">
        <v>1160</v>
      </c>
      <c r="J87" s="37" t="s">
        <v>8</v>
      </c>
      <c r="K87" s="37" t="s">
        <v>1349</v>
      </c>
      <c r="L87" s="37" t="s">
        <v>32</v>
      </c>
      <c r="M87" s="37" t="s">
        <v>862</v>
      </c>
      <c r="N87" s="37" t="s">
        <v>918</v>
      </c>
      <c r="O87" s="37" t="s">
        <v>1348</v>
      </c>
      <c r="P87" s="37"/>
      <c r="Q87" s="37" t="s">
        <v>34</v>
      </c>
      <c r="R87" s="37" t="s">
        <v>2</v>
      </c>
      <c r="S87" s="37"/>
      <c r="T87" s="37"/>
      <c r="U87" s="37" t="s">
        <v>718</v>
      </c>
      <c r="V87" s="41" t="s">
        <v>1051</v>
      </c>
      <c r="W87" s="37"/>
      <c r="X87" s="38" t="s">
        <v>1036</v>
      </c>
      <c r="Y87" s="37"/>
      <c r="Z87" s="37" t="s">
        <v>718</v>
      </c>
      <c r="AA87" s="41" t="s">
        <v>1051</v>
      </c>
      <c r="AB87" s="37"/>
      <c r="AC87" s="38" t="s">
        <v>1036</v>
      </c>
      <c r="AD87" s="37" t="s">
        <v>851</v>
      </c>
    </row>
    <row r="88" spans="1:30" ht="24" customHeight="1" x14ac:dyDescent="0.15">
      <c r="A88" s="36">
        <v>87</v>
      </c>
      <c r="B88" s="37">
        <v>30</v>
      </c>
      <c r="C88" s="37">
        <v>0</v>
      </c>
      <c r="D88" s="37">
        <v>1</v>
      </c>
      <c r="E88" s="37" t="s">
        <v>371</v>
      </c>
      <c r="F88" s="37" t="s">
        <v>29</v>
      </c>
      <c r="G88" s="37" t="s">
        <v>30</v>
      </c>
      <c r="H88" s="37" t="s">
        <v>372</v>
      </c>
      <c r="I88" s="37" t="s">
        <v>373</v>
      </c>
      <c r="J88" s="37" t="s">
        <v>9</v>
      </c>
      <c r="K88" s="37" t="s">
        <v>361</v>
      </c>
      <c r="L88" s="37" t="s">
        <v>858</v>
      </c>
      <c r="M88" s="37"/>
      <c r="N88" s="37" t="s">
        <v>774</v>
      </c>
      <c r="O88" s="37" t="s">
        <v>763</v>
      </c>
      <c r="P88" s="37"/>
      <c r="Q88" s="37"/>
      <c r="R88" s="37" t="s">
        <v>2</v>
      </c>
      <c r="S88" s="37"/>
      <c r="T88" s="37"/>
      <c r="U88" s="37" t="s">
        <v>1042</v>
      </c>
      <c r="V88" s="37" t="s">
        <v>1052</v>
      </c>
      <c r="W88" s="37" t="s">
        <v>867</v>
      </c>
      <c r="X88" s="38" t="s">
        <v>1036</v>
      </c>
      <c r="Y88" s="37"/>
      <c r="Z88" s="37" t="s">
        <v>1042</v>
      </c>
      <c r="AA88" s="37" t="s">
        <v>1052</v>
      </c>
      <c r="AB88" s="37" t="s">
        <v>867</v>
      </c>
      <c r="AC88" s="38" t="s">
        <v>1036</v>
      </c>
      <c r="AD88" s="37" t="s">
        <v>1056</v>
      </c>
    </row>
    <row r="89" spans="1:30" ht="24" customHeight="1" x14ac:dyDescent="0.15">
      <c r="A89" s="36">
        <v>88</v>
      </c>
      <c r="B89" s="37">
        <v>31</v>
      </c>
      <c r="C89" s="37">
        <v>0</v>
      </c>
      <c r="D89" s="37">
        <v>1</v>
      </c>
      <c r="E89" s="37" t="s">
        <v>561</v>
      </c>
      <c r="F89" s="37" t="s">
        <v>29</v>
      </c>
      <c r="G89" s="37" t="s">
        <v>294</v>
      </c>
      <c r="H89" s="37" t="s">
        <v>562</v>
      </c>
      <c r="I89" s="37" t="s">
        <v>563</v>
      </c>
      <c r="J89" s="37" t="s">
        <v>12</v>
      </c>
      <c r="K89" s="37"/>
      <c r="L89" s="37"/>
      <c r="M89" s="37"/>
      <c r="N89" s="37"/>
      <c r="O89" s="37"/>
      <c r="P89" s="37"/>
      <c r="Q89" s="37"/>
      <c r="R89" s="37" t="s">
        <v>6</v>
      </c>
      <c r="S89" s="37"/>
      <c r="T89" s="37"/>
      <c r="U89" s="37" t="s">
        <v>718</v>
      </c>
      <c r="V89" s="37" t="s">
        <v>868</v>
      </c>
      <c r="W89" s="37"/>
      <c r="X89" s="38" t="s">
        <v>1036</v>
      </c>
      <c r="Y89" s="37"/>
      <c r="Z89" s="37" t="s">
        <v>718</v>
      </c>
      <c r="AA89" s="37" t="s">
        <v>868</v>
      </c>
      <c r="AB89" s="37"/>
      <c r="AC89" s="38" t="s">
        <v>1036</v>
      </c>
      <c r="AD89" s="37" t="s">
        <v>851</v>
      </c>
    </row>
    <row r="90" spans="1:30" ht="24" customHeight="1" x14ac:dyDescent="0.15">
      <c r="A90" s="36">
        <v>89</v>
      </c>
      <c r="B90" s="37">
        <v>32</v>
      </c>
      <c r="C90" s="37">
        <v>0</v>
      </c>
      <c r="D90" s="37">
        <v>1</v>
      </c>
      <c r="E90" s="37" t="s">
        <v>564</v>
      </c>
      <c r="F90" s="37" t="s">
        <v>29</v>
      </c>
      <c r="G90" s="37" t="s">
        <v>294</v>
      </c>
      <c r="H90" s="37" t="s">
        <v>565</v>
      </c>
      <c r="I90" s="37" t="s">
        <v>566</v>
      </c>
      <c r="J90" s="37" t="s">
        <v>12</v>
      </c>
      <c r="K90" s="37"/>
      <c r="L90" s="37"/>
      <c r="M90" s="37"/>
      <c r="N90" s="37"/>
      <c r="O90" s="37"/>
      <c r="P90" s="37"/>
      <c r="Q90" s="37"/>
      <c r="R90" s="37" t="s">
        <v>6</v>
      </c>
      <c r="S90" s="37"/>
      <c r="T90" s="37"/>
      <c r="U90" s="37" t="s">
        <v>718</v>
      </c>
      <c r="V90" s="37" t="s">
        <v>868</v>
      </c>
      <c r="W90" s="37"/>
      <c r="X90" s="38" t="s">
        <v>1036</v>
      </c>
      <c r="Y90" s="37"/>
      <c r="Z90" s="37" t="s">
        <v>718</v>
      </c>
      <c r="AA90" s="37" t="s">
        <v>868</v>
      </c>
      <c r="AB90" s="37"/>
      <c r="AC90" s="38" t="s">
        <v>1036</v>
      </c>
      <c r="AD90" s="37" t="s">
        <v>851</v>
      </c>
    </row>
    <row r="91" spans="1:30" ht="24" customHeight="1" x14ac:dyDescent="0.15">
      <c r="A91" s="36">
        <v>90</v>
      </c>
      <c r="B91" s="37">
        <v>33</v>
      </c>
      <c r="C91" s="37">
        <v>0</v>
      </c>
      <c r="D91" s="37">
        <v>1</v>
      </c>
      <c r="E91" s="37" t="s">
        <v>567</v>
      </c>
      <c r="F91" s="37" t="s">
        <v>29</v>
      </c>
      <c r="G91" s="37" t="s">
        <v>294</v>
      </c>
      <c r="H91" s="37" t="s">
        <v>568</v>
      </c>
      <c r="I91" s="37" t="s">
        <v>569</v>
      </c>
      <c r="J91" s="37" t="s">
        <v>12</v>
      </c>
      <c r="K91" s="37"/>
      <c r="L91" s="37"/>
      <c r="M91" s="37"/>
      <c r="N91" s="37"/>
      <c r="O91" s="37"/>
      <c r="P91" s="37"/>
      <c r="Q91" s="37"/>
      <c r="R91" s="37" t="s">
        <v>6</v>
      </c>
      <c r="S91" s="37"/>
      <c r="T91" s="37"/>
      <c r="U91" s="37" t="s">
        <v>718</v>
      </c>
      <c r="V91" s="37" t="s">
        <v>868</v>
      </c>
      <c r="W91" s="37"/>
      <c r="X91" s="38" t="s">
        <v>1036</v>
      </c>
      <c r="Y91" s="37"/>
      <c r="Z91" s="37" t="s">
        <v>718</v>
      </c>
      <c r="AA91" s="37" t="s">
        <v>868</v>
      </c>
      <c r="AB91" s="37"/>
      <c r="AC91" s="38" t="s">
        <v>1036</v>
      </c>
      <c r="AD91" s="37" t="s">
        <v>851</v>
      </c>
    </row>
    <row r="92" spans="1:30" ht="24" customHeight="1" x14ac:dyDescent="0.15">
      <c r="A92" s="36">
        <v>91</v>
      </c>
      <c r="B92" s="37">
        <v>34</v>
      </c>
      <c r="C92" s="37">
        <v>0</v>
      </c>
      <c r="D92" s="37">
        <v>1</v>
      </c>
      <c r="E92" s="37" t="s">
        <v>570</v>
      </c>
      <c r="F92" s="37" t="s">
        <v>29</v>
      </c>
      <c r="G92" s="37" t="s">
        <v>294</v>
      </c>
      <c r="H92" s="37" t="s">
        <v>571</v>
      </c>
      <c r="I92" s="37" t="s">
        <v>572</v>
      </c>
      <c r="J92" s="37" t="s">
        <v>12</v>
      </c>
      <c r="K92" s="37"/>
      <c r="L92" s="37"/>
      <c r="M92" s="37"/>
      <c r="N92" s="37"/>
      <c r="O92" s="37"/>
      <c r="P92" s="37"/>
      <c r="Q92" s="37"/>
      <c r="R92" s="37" t="s">
        <v>6</v>
      </c>
      <c r="S92" s="37"/>
      <c r="T92" s="37"/>
      <c r="U92" s="37" t="s">
        <v>718</v>
      </c>
      <c r="V92" s="37" t="s">
        <v>868</v>
      </c>
      <c r="W92" s="37"/>
      <c r="X92" s="38" t="s">
        <v>1036</v>
      </c>
      <c r="Y92" s="37"/>
      <c r="Z92" s="37" t="s">
        <v>718</v>
      </c>
      <c r="AA92" s="37" t="s">
        <v>868</v>
      </c>
      <c r="AB92" s="37"/>
      <c r="AC92" s="38" t="s">
        <v>1036</v>
      </c>
      <c r="AD92" s="37" t="s">
        <v>851</v>
      </c>
    </row>
    <row r="93" spans="1:30" ht="24" customHeight="1" x14ac:dyDescent="0.15">
      <c r="A93" s="36">
        <v>92</v>
      </c>
      <c r="B93" s="37">
        <v>35</v>
      </c>
      <c r="C93" s="37">
        <v>0</v>
      </c>
      <c r="D93" s="37">
        <v>1</v>
      </c>
      <c r="E93" s="37" t="s">
        <v>293</v>
      </c>
      <c r="F93" s="37" t="s">
        <v>29</v>
      </c>
      <c r="G93" s="37" t="s">
        <v>294</v>
      </c>
      <c r="H93" s="37" t="s">
        <v>295</v>
      </c>
      <c r="I93" s="37" t="s">
        <v>852</v>
      </c>
      <c r="J93" s="37" t="s">
        <v>861</v>
      </c>
      <c r="K93" s="37"/>
      <c r="L93" s="37"/>
      <c r="M93" s="37"/>
      <c r="N93" s="37"/>
      <c r="O93" s="37"/>
      <c r="P93" s="37"/>
      <c r="Q93" s="37"/>
      <c r="R93" s="37" t="s">
        <v>3</v>
      </c>
      <c r="S93" s="37"/>
      <c r="T93" s="37" t="s">
        <v>732</v>
      </c>
      <c r="U93" s="37" t="s">
        <v>718</v>
      </c>
      <c r="V93" s="37" t="s">
        <v>868</v>
      </c>
      <c r="W93" s="37"/>
      <c r="X93" s="38" t="s">
        <v>1036</v>
      </c>
      <c r="Y93" s="37"/>
      <c r="Z93" s="37" t="s">
        <v>718</v>
      </c>
      <c r="AA93" s="37" t="s">
        <v>868</v>
      </c>
      <c r="AB93" s="37"/>
      <c r="AC93" s="38" t="s">
        <v>1036</v>
      </c>
      <c r="AD93" s="37" t="s">
        <v>851</v>
      </c>
    </row>
    <row r="94" spans="1:30" ht="24" customHeight="1" x14ac:dyDescent="0.15">
      <c r="A94" s="36">
        <v>93</v>
      </c>
      <c r="B94" s="37">
        <v>36</v>
      </c>
      <c r="C94" s="37">
        <v>0</v>
      </c>
      <c r="D94" s="37">
        <v>1</v>
      </c>
      <c r="E94" s="37" t="s">
        <v>296</v>
      </c>
      <c r="F94" s="37" t="s">
        <v>29</v>
      </c>
      <c r="G94" s="37" t="s">
        <v>294</v>
      </c>
      <c r="H94" s="37" t="s">
        <v>297</v>
      </c>
      <c r="I94" s="37" t="s">
        <v>298</v>
      </c>
      <c r="J94" s="37" t="s">
        <v>861</v>
      </c>
      <c r="K94" s="37"/>
      <c r="L94" s="37"/>
      <c r="M94" s="37"/>
      <c r="N94" s="37"/>
      <c r="O94" s="37"/>
      <c r="P94" s="37"/>
      <c r="Q94" s="37"/>
      <c r="R94" s="37" t="s">
        <v>0</v>
      </c>
      <c r="S94" s="37"/>
      <c r="T94" s="37" t="s">
        <v>737</v>
      </c>
      <c r="U94" s="37" t="s">
        <v>718</v>
      </c>
      <c r="V94" s="37" t="s">
        <v>868</v>
      </c>
      <c r="W94" s="37"/>
      <c r="X94" s="38" t="s">
        <v>1036</v>
      </c>
      <c r="Y94" s="37"/>
      <c r="Z94" s="37" t="s">
        <v>718</v>
      </c>
      <c r="AA94" s="37" t="s">
        <v>868</v>
      </c>
      <c r="AB94" s="37"/>
      <c r="AC94" s="38" t="s">
        <v>1036</v>
      </c>
      <c r="AD94" s="37" t="s">
        <v>851</v>
      </c>
    </row>
    <row r="95" spans="1:30" ht="24" customHeight="1" x14ac:dyDescent="0.15">
      <c r="A95" s="36">
        <v>94</v>
      </c>
      <c r="B95" s="37">
        <v>37</v>
      </c>
      <c r="C95" s="37">
        <v>0</v>
      </c>
      <c r="D95" s="37">
        <v>1</v>
      </c>
      <c r="E95" s="37" t="s">
        <v>573</v>
      </c>
      <c r="F95" s="37" t="s">
        <v>29</v>
      </c>
      <c r="G95" s="37" t="s">
        <v>294</v>
      </c>
      <c r="H95" s="37" t="s">
        <v>574</v>
      </c>
      <c r="I95" s="37" t="s">
        <v>575</v>
      </c>
      <c r="J95" s="37" t="s">
        <v>11</v>
      </c>
      <c r="K95" s="37"/>
      <c r="L95" s="37"/>
      <c r="M95" s="37"/>
      <c r="N95" s="37"/>
      <c r="O95" s="37"/>
      <c r="P95" s="37"/>
      <c r="Q95" s="37"/>
      <c r="R95" s="37" t="s">
        <v>6</v>
      </c>
      <c r="S95" s="37"/>
      <c r="T95" s="37"/>
      <c r="U95" s="37" t="s">
        <v>718</v>
      </c>
      <c r="V95" s="37" t="s">
        <v>868</v>
      </c>
      <c r="W95" s="37"/>
      <c r="X95" s="38" t="s">
        <v>1036</v>
      </c>
      <c r="Y95" s="37"/>
      <c r="Z95" s="37" t="s">
        <v>718</v>
      </c>
      <c r="AA95" s="37" t="s">
        <v>868</v>
      </c>
      <c r="AB95" s="37"/>
      <c r="AC95" s="38" t="s">
        <v>1036</v>
      </c>
      <c r="AD95" s="37" t="s">
        <v>851</v>
      </c>
    </row>
    <row r="96" spans="1:30" ht="24" customHeight="1" x14ac:dyDescent="0.15">
      <c r="A96" s="37">
        <v>95</v>
      </c>
      <c r="B96" s="37">
        <v>38</v>
      </c>
      <c r="C96" s="37">
        <v>1</v>
      </c>
      <c r="D96" s="37">
        <v>1</v>
      </c>
      <c r="E96" s="37" t="s">
        <v>61</v>
      </c>
      <c r="F96" s="37" t="s">
        <v>49</v>
      </c>
      <c r="G96" s="37" t="s">
        <v>62</v>
      </c>
      <c r="H96" s="37"/>
      <c r="I96" s="37" t="s">
        <v>63</v>
      </c>
      <c r="J96" s="37" t="s">
        <v>854</v>
      </c>
      <c r="K96" s="37" t="s">
        <v>853</v>
      </c>
      <c r="L96" s="37"/>
      <c r="M96" s="37"/>
      <c r="N96" s="37" t="s">
        <v>64</v>
      </c>
      <c r="O96" s="37"/>
      <c r="P96" s="37"/>
      <c r="Q96" s="37"/>
      <c r="R96" s="37" t="s">
        <v>4</v>
      </c>
      <c r="S96" s="37"/>
      <c r="T96" s="37" t="s">
        <v>65</v>
      </c>
      <c r="U96" s="37" t="s">
        <v>1040</v>
      </c>
      <c r="V96" s="41" t="s">
        <v>1050</v>
      </c>
      <c r="W96" s="37"/>
      <c r="X96" s="38" t="s">
        <v>1045</v>
      </c>
      <c r="Y96" s="37"/>
      <c r="Z96" s="37" t="s">
        <v>1040</v>
      </c>
      <c r="AA96" s="41" t="s">
        <v>1050</v>
      </c>
      <c r="AB96" s="37"/>
      <c r="AC96" s="38" t="s">
        <v>1045</v>
      </c>
      <c r="AD96" s="37"/>
    </row>
    <row r="97" spans="1:30" ht="24" customHeight="1" x14ac:dyDescent="0.15">
      <c r="A97" s="37">
        <v>96</v>
      </c>
      <c r="B97" s="37">
        <v>38</v>
      </c>
      <c r="C97" s="37">
        <v>1</v>
      </c>
      <c r="D97" s="37">
        <v>1</v>
      </c>
      <c r="E97" s="37" t="s">
        <v>61</v>
      </c>
      <c r="F97" s="37" t="s">
        <v>49</v>
      </c>
      <c r="G97" s="37" t="s">
        <v>62</v>
      </c>
      <c r="H97" s="37"/>
      <c r="I97" s="37" t="s">
        <v>66</v>
      </c>
      <c r="J97" s="37" t="s">
        <v>8</v>
      </c>
      <c r="K97" s="37" t="s">
        <v>1343</v>
      </c>
      <c r="L97" s="37"/>
      <c r="M97" s="37"/>
      <c r="N97" s="37" t="s">
        <v>64</v>
      </c>
      <c r="O97" s="37" t="s">
        <v>73</v>
      </c>
      <c r="P97" s="37"/>
      <c r="Q97" s="37"/>
      <c r="R97" s="37" t="s">
        <v>4</v>
      </c>
      <c r="S97" s="37"/>
      <c r="T97" s="37" t="s">
        <v>65</v>
      </c>
      <c r="U97" s="37" t="s">
        <v>1044</v>
      </c>
      <c r="V97" s="37" t="s">
        <v>1050</v>
      </c>
      <c r="W97" s="37"/>
      <c r="X97" s="38" t="s">
        <v>1045</v>
      </c>
      <c r="Y97" s="37"/>
      <c r="Z97" s="37" t="s">
        <v>1316</v>
      </c>
      <c r="AA97" s="37" t="s">
        <v>1050</v>
      </c>
      <c r="AB97" s="37"/>
      <c r="AC97" s="38" t="s">
        <v>1045</v>
      </c>
      <c r="AD97" s="37"/>
    </row>
    <row r="98" spans="1:30" ht="24" customHeight="1" x14ac:dyDescent="0.15">
      <c r="A98" s="37">
        <v>97</v>
      </c>
      <c r="B98" s="37">
        <v>38</v>
      </c>
      <c r="C98" s="37">
        <v>1</v>
      </c>
      <c r="D98" s="37">
        <v>1</v>
      </c>
      <c r="E98" s="37" t="s">
        <v>61</v>
      </c>
      <c r="F98" s="37" t="s">
        <v>49</v>
      </c>
      <c r="G98" s="37" t="s">
        <v>62</v>
      </c>
      <c r="H98" s="37"/>
      <c r="I98" s="37" t="s">
        <v>1159</v>
      </c>
      <c r="J98" s="37" t="s">
        <v>8</v>
      </c>
      <c r="K98" s="37" t="s">
        <v>897</v>
      </c>
      <c r="L98" s="37"/>
      <c r="M98" s="37"/>
      <c r="N98" s="37" t="s">
        <v>64</v>
      </c>
      <c r="O98" s="37" t="s">
        <v>897</v>
      </c>
      <c r="P98" s="37"/>
      <c r="Q98" s="37"/>
      <c r="R98" s="37" t="s">
        <v>4</v>
      </c>
      <c r="S98" s="37"/>
      <c r="T98" s="37" t="s">
        <v>65</v>
      </c>
      <c r="U98" s="37" t="s">
        <v>1040</v>
      </c>
      <c r="V98" s="41" t="s">
        <v>1050</v>
      </c>
      <c r="W98" s="37"/>
      <c r="X98" s="38" t="s">
        <v>1045</v>
      </c>
      <c r="Y98" s="37"/>
      <c r="Z98" s="37" t="s">
        <v>1040</v>
      </c>
      <c r="AA98" s="41" t="s">
        <v>1050</v>
      </c>
      <c r="AB98" s="37"/>
      <c r="AC98" s="38" t="s">
        <v>1045</v>
      </c>
      <c r="AD98" s="37"/>
    </row>
    <row r="99" spans="1:30" ht="24" customHeight="1" x14ac:dyDescent="0.15">
      <c r="A99" s="37">
        <v>98</v>
      </c>
      <c r="B99" s="37">
        <v>38</v>
      </c>
      <c r="C99" s="37">
        <v>1</v>
      </c>
      <c r="D99" s="37">
        <v>1</v>
      </c>
      <c r="E99" s="37" t="s">
        <v>61</v>
      </c>
      <c r="F99" s="37" t="s">
        <v>49</v>
      </c>
      <c r="G99" s="37" t="s">
        <v>62</v>
      </c>
      <c r="H99" s="37"/>
      <c r="I99" s="37" t="s">
        <v>67</v>
      </c>
      <c r="J99" s="37" t="s">
        <v>8</v>
      </c>
      <c r="K99" s="37" t="s">
        <v>1343</v>
      </c>
      <c r="L99" s="37"/>
      <c r="M99" s="37"/>
      <c r="N99" s="37" t="s">
        <v>64</v>
      </c>
      <c r="O99" s="37" t="s">
        <v>73</v>
      </c>
      <c r="P99" s="37"/>
      <c r="Q99" s="37"/>
      <c r="R99" s="37" t="s">
        <v>4</v>
      </c>
      <c r="S99" s="37"/>
      <c r="T99" s="37" t="s">
        <v>65</v>
      </c>
      <c r="U99" s="37" t="s">
        <v>1040</v>
      </c>
      <c r="V99" s="37" t="s">
        <v>1050</v>
      </c>
      <c r="W99" s="37"/>
      <c r="X99" s="38" t="s">
        <v>1045</v>
      </c>
      <c r="Y99" s="37"/>
      <c r="Z99" s="37" t="s">
        <v>1040</v>
      </c>
      <c r="AA99" s="37" t="s">
        <v>1050</v>
      </c>
      <c r="AB99" s="37"/>
      <c r="AC99" s="38" t="s">
        <v>1045</v>
      </c>
      <c r="AD99" s="37"/>
    </row>
    <row r="100" spans="1:30" ht="24" customHeight="1" x14ac:dyDescent="0.15">
      <c r="A100" s="37">
        <v>99</v>
      </c>
      <c r="B100" s="37">
        <v>38</v>
      </c>
      <c r="C100" s="37">
        <v>1</v>
      </c>
      <c r="D100" s="37">
        <v>1</v>
      </c>
      <c r="E100" s="37" t="s">
        <v>61</v>
      </c>
      <c r="F100" s="37" t="s">
        <v>49</v>
      </c>
      <c r="G100" s="37" t="s">
        <v>62</v>
      </c>
      <c r="H100" s="37"/>
      <c r="I100" s="37" t="s">
        <v>1170</v>
      </c>
      <c r="J100" s="37" t="s">
        <v>8</v>
      </c>
      <c r="K100" s="37" t="s">
        <v>897</v>
      </c>
      <c r="L100" s="37"/>
      <c r="M100" s="37"/>
      <c r="N100" s="37" t="s">
        <v>64</v>
      </c>
      <c r="O100" s="37" t="s">
        <v>897</v>
      </c>
      <c r="P100" s="37"/>
      <c r="Q100" s="37"/>
      <c r="R100" s="37" t="s">
        <v>4</v>
      </c>
      <c r="S100" s="37"/>
      <c r="T100" s="37" t="s">
        <v>65</v>
      </c>
      <c r="U100" s="37" t="s">
        <v>1040</v>
      </c>
      <c r="V100" s="41" t="s">
        <v>1050</v>
      </c>
      <c r="W100" s="37"/>
      <c r="X100" s="38" t="s">
        <v>1045</v>
      </c>
      <c r="Y100" s="37"/>
      <c r="Z100" s="37" t="s">
        <v>1040</v>
      </c>
      <c r="AA100" s="41" t="s">
        <v>1050</v>
      </c>
      <c r="AB100" s="37"/>
      <c r="AC100" s="38" t="s">
        <v>1045</v>
      </c>
      <c r="AD100" s="37"/>
    </row>
    <row r="101" spans="1:30" ht="57" customHeight="1" x14ac:dyDescent="0.15">
      <c r="A101" s="37">
        <v>100</v>
      </c>
      <c r="B101" s="37">
        <v>38</v>
      </c>
      <c r="C101" s="37">
        <v>1</v>
      </c>
      <c r="D101" s="37">
        <v>1</v>
      </c>
      <c r="E101" s="37" t="s">
        <v>61</v>
      </c>
      <c r="F101" s="37" t="s">
        <v>49</v>
      </c>
      <c r="G101" s="37" t="s">
        <v>62</v>
      </c>
      <c r="H101" s="37"/>
      <c r="I101" s="37" t="s">
        <v>68</v>
      </c>
      <c r="J101" s="37" t="s">
        <v>8</v>
      </c>
      <c r="K101" s="37" t="s">
        <v>1344</v>
      </c>
      <c r="L101" s="37"/>
      <c r="M101" s="37"/>
      <c r="N101" s="37" t="s">
        <v>1339</v>
      </c>
      <c r="O101" s="37" t="s">
        <v>898</v>
      </c>
      <c r="P101" s="37"/>
      <c r="Q101" s="37"/>
      <c r="R101" s="37" t="s">
        <v>4</v>
      </c>
      <c r="S101" s="37"/>
      <c r="T101" s="37" t="s">
        <v>65</v>
      </c>
      <c r="U101" s="37" t="s">
        <v>1040</v>
      </c>
      <c r="V101" s="41" t="s">
        <v>1050</v>
      </c>
      <c r="W101" s="37"/>
      <c r="X101" s="38" t="s">
        <v>1045</v>
      </c>
      <c r="Y101" s="37"/>
      <c r="Z101" s="37" t="s">
        <v>1040</v>
      </c>
      <c r="AA101" s="41" t="s">
        <v>1050</v>
      </c>
      <c r="AB101" s="37"/>
      <c r="AC101" s="38" t="s">
        <v>1045</v>
      </c>
      <c r="AD101" s="37"/>
    </row>
    <row r="102" spans="1:30" ht="24" customHeight="1" x14ac:dyDescent="0.15">
      <c r="A102" s="37">
        <v>101</v>
      </c>
      <c r="B102" s="37">
        <v>39</v>
      </c>
      <c r="C102" s="37">
        <v>1</v>
      </c>
      <c r="D102" s="37">
        <v>1</v>
      </c>
      <c r="E102" s="37" t="s">
        <v>69</v>
      </c>
      <c r="F102" s="37" t="s">
        <v>49</v>
      </c>
      <c r="G102" s="37" t="s">
        <v>62</v>
      </c>
      <c r="H102" s="37" t="s">
        <v>70</v>
      </c>
      <c r="I102" s="37" t="s">
        <v>899</v>
      </c>
      <c r="J102" s="37" t="s">
        <v>8</v>
      </c>
      <c r="K102" s="37" t="s">
        <v>1343</v>
      </c>
      <c r="L102" s="37" t="s">
        <v>71</v>
      </c>
      <c r="M102" s="37" t="s">
        <v>72</v>
      </c>
      <c r="N102" s="37" t="s">
        <v>1254</v>
      </c>
      <c r="O102" s="37" t="s">
        <v>73</v>
      </c>
      <c r="P102" s="37"/>
      <c r="Q102" s="37"/>
      <c r="R102" s="37" t="s">
        <v>2</v>
      </c>
      <c r="S102" s="37"/>
      <c r="T102" s="37"/>
      <c r="U102" s="38" t="s">
        <v>1038</v>
      </c>
      <c r="V102" s="37" t="s">
        <v>1038</v>
      </c>
      <c r="W102" s="37"/>
      <c r="X102" s="38" t="s">
        <v>1036</v>
      </c>
      <c r="Y102" s="37"/>
      <c r="Z102" s="38" t="s">
        <v>1038</v>
      </c>
      <c r="AA102" s="37" t="s">
        <v>1038</v>
      </c>
      <c r="AB102" s="37"/>
      <c r="AC102" s="38" t="s">
        <v>2</v>
      </c>
      <c r="AD102" s="37"/>
    </row>
    <row r="103" spans="1:30" ht="24" customHeight="1" x14ac:dyDescent="0.15">
      <c r="A103" s="37">
        <v>102</v>
      </c>
      <c r="B103" s="37">
        <v>39</v>
      </c>
      <c r="C103" s="37">
        <v>1</v>
      </c>
      <c r="D103" s="37">
        <v>1</v>
      </c>
      <c r="E103" s="37" t="s">
        <v>69</v>
      </c>
      <c r="F103" s="37" t="s">
        <v>49</v>
      </c>
      <c r="G103" s="37" t="s">
        <v>62</v>
      </c>
      <c r="H103" s="37" t="s">
        <v>70</v>
      </c>
      <c r="I103" s="37" t="s">
        <v>1256</v>
      </c>
      <c r="J103" s="37" t="s">
        <v>8</v>
      </c>
      <c r="K103" s="37" t="s">
        <v>1343</v>
      </c>
      <c r="L103" s="37" t="s">
        <v>74</v>
      </c>
      <c r="M103" s="37" t="s">
        <v>75</v>
      </c>
      <c r="N103" s="37" t="s">
        <v>1255</v>
      </c>
      <c r="O103" s="37" t="s">
        <v>76</v>
      </c>
      <c r="P103" s="37"/>
      <c r="Q103" s="37"/>
      <c r="R103" s="37" t="s">
        <v>2</v>
      </c>
      <c r="S103" s="37"/>
      <c r="T103" s="37"/>
      <c r="U103" s="38" t="s">
        <v>1038</v>
      </c>
      <c r="V103" s="37" t="s">
        <v>1038</v>
      </c>
      <c r="W103" s="37"/>
      <c r="X103" s="38" t="s">
        <v>1036</v>
      </c>
      <c r="Y103" s="37"/>
      <c r="Z103" s="38" t="s">
        <v>1038</v>
      </c>
      <c r="AA103" s="37" t="s">
        <v>1038</v>
      </c>
      <c r="AB103" s="37"/>
      <c r="AC103" s="38" t="s">
        <v>2</v>
      </c>
      <c r="AD103" s="37"/>
    </row>
    <row r="104" spans="1:30" ht="33.75" customHeight="1" x14ac:dyDescent="0.15">
      <c r="A104" s="37">
        <v>103</v>
      </c>
      <c r="B104" s="37">
        <v>39</v>
      </c>
      <c r="C104" s="37">
        <v>1</v>
      </c>
      <c r="D104" s="37">
        <v>1</v>
      </c>
      <c r="E104" s="37" t="s">
        <v>69</v>
      </c>
      <c r="F104" s="37" t="s">
        <v>49</v>
      </c>
      <c r="G104" s="37" t="s">
        <v>62</v>
      </c>
      <c r="H104" s="37" t="s">
        <v>70</v>
      </c>
      <c r="I104" s="37" t="s">
        <v>1329</v>
      </c>
      <c r="J104" s="37" t="s">
        <v>8</v>
      </c>
      <c r="K104" s="37" t="s">
        <v>1343</v>
      </c>
      <c r="L104" s="37" t="s">
        <v>77</v>
      </c>
      <c r="M104" s="37" t="s">
        <v>78</v>
      </c>
      <c r="N104" s="37" t="s">
        <v>1257</v>
      </c>
      <c r="O104" s="37" t="s">
        <v>73</v>
      </c>
      <c r="P104" s="37"/>
      <c r="Q104" s="37"/>
      <c r="R104" s="37" t="s">
        <v>2</v>
      </c>
      <c r="S104" s="37"/>
      <c r="T104" s="37"/>
      <c r="U104" s="38" t="s">
        <v>1043</v>
      </c>
      <c r="V104" s="37" t="s">
        <v>1038</v>
      </c>
      <c r="W104" s="37"/>
      <c r="X104" s="38" t="s">
        <v>1036</v>
      </c>
      <c r="Y104" s="37"/>
      <c r="Z104" s="38" t="s">
        <v>1332</v>
      </c>
      <c r="AA104" s="37" t="s">
        <v>1038</v>
      </c>
      <c r="AB104" s="37"/>
      <c r="AC104" s="38" t="s">
        <v>1333</v>
      </c>
      <c r="AD104" s="37" t="s">
        <v>1259</v>
      </c>
    </row>
    <row r="105" spans="1:30" ht="24" customHeight="1" x14ac:dyDescent="0.15">
      <c r="A105" s="37">
        <v>104</v>
      </c>
      <c r="B105" s="37">
        <v>39</v>
      </c>
      <c r="C105" s="37">
        <v>1</v>
      </c>
      <c r="D105" s="37">
        <v>1</v>
      </c>
      <c r="E105" s="37" t="s">
        <v>69</v>
      </c>
      <c r="F105" s="37" t="s">
        <v>49</v>
      </c>
      <c r="G105" s="37" t="s">
        <v>62</v>
      </c>
      <c r="H105" s="37" t="s">
        <v>70</v>
      </c>
      <c r="I105" s="37" t="s">
        <v>1258</v>
      </c>
      <c r="J105" s="37" t="s">
        <v>8</v>
      </c>
      <c r="K105" s="37" t="s">
        <v>1343</v>
      </c>
      <c r="L105" s="37" t="s">
        <v>79</v>
      </c>
      <c r="M105" s="37" t="s">
        <v>80</v>
      </c>
      <c r="N105" s="37" t="s">
        <v>1327</v>
      </c>
      <c r="O105" s="37" t="s">
        <v>76</v>
      </c>
      <c r="P105" s="37"/>
      <c r="Q105" s="37"/>
      <c r="R105" s="37" t="s">
        <v>0</v>
      </c>
      <c r="S105" s="37"/>
      <c r="T105" s="37" t="s">
        <v>706</v>
      </c>
      <c r="U105" s="38" t="s">
        <v>1038</v>
      </c>
      <c r="V105" s="37" t="s">
        <v>1038</v>
      </c>
      <c r="W105" s="37"/>
      <c r="X105" s="38" t="s">
        <v>1036</v>
      </c>
      <c r="Y105" s="37"/>
      <c r="Z105" s="38" t="s">
        <v>1038</v>
      </c>
      <c r="AA105" s="37" t="s">
        <v>1038</v>
      </c>
      <c r="AB105" s="37"/>
      <c r="AC105" s="38" t="s">
        <v>2</v>
      </c>
      <c r="AD105" s="37"/>
    </row>
    <row r="106" spans="1:30" ht="24" customHeight="1" x14ac:dyDescent="0.15">
      <c r="A106" s="36">
        <v>105</v>
      </c>
      <c r="B106" s="37">
        <v>40</v>
      </c>
      <c r="C106" s="37">
        <v>1</v>
      </c>
      <c r="D106" s="37">
        <v>1</v>
      </c>
      <c r="E106" s="37" t="s">
        <v>374</v>
      </c>
      <c r="F106" s="37" t="s">
        <v>49</v>
      </c>
      <c r="G106" s="37" t="s">
        <v>375</v>
      </c>
      <c r="H106" s="37" t="s">
        <v>376</v>
      </c>
      <c r="I106" s="37" t="s">
        <v>377</v>
      </c>
      <c r="J106" s="37" t="s">
        <v>9</v>
      </c>
      <c r="K106" s="37" t="s">
        <v>361</v>
      </c>
      <c r="L106" s="37" t="s">
        <v>761</v>
      </c>
      <c r="M106" s="37" t="s">
        <v>766</v>
      </c>
      <c r="N106" s="37" t="s">
        <v>776</v>
      </c>
      <c r="O106" s="37" t="s">
        <v>763</v>
      </c>
      <c r="P106" s="37"/>
      <c r="Q106" s="37"/>
      <c r="R106" s="37" t="s">
        <v>2</v>
      </c>
      <c r="S106" s="37"/>
      <c r="T106" s="37" t="s">
        <v>777</v>
      </c>
      <c r="U106" s="38" t="s">
        <v>1039</v>
      </c>
      <c r="V106" s="37" t="s">
        <v>1052</v>
      </c>
      <c r="W106" s="37" t="s">
        <v>900</v>
      </c>
      <c r="X106" s="38" t="s">
        <v>1036</v>
      </c>
      <c r="Y106" s="37"/>
      <c r="Z106" s="38" t="s">
        <v>1039</v>
      </c>
      <c r="AA106" s="37" t="s">
        <v>1052</v>
      </c>
      <c r="AB106" s="37" t="s">
        <v>900</v>
      </c>
      <c r="AC106" s="38" t="s">
        <v>0</v>
      </c>
      <c r="AD106" s="37"/>
    </row>
    <row r="107" spans="1:30" ht="24" customHeight="1" x14ac:dyDescent="0.15">
      <c r="A107" s="36">
        <v>106</v>
      </c>
      <c r="B107" s="37">
        <v>40</v>
      </c>
      <c r="C107" s="37">
        <v>1</v>
      </c>
      <c r="D107" s="37">
        <v>1</v>
      </c>
      <c r="E107" s="37" t="s">
        <v>374</v>
      </c>
      <c r="F107" s="37" t="s">
        <v>740</v>
      </c>
      <c r="G107" s="37" t="s">
        <v>375</v>
      </c>
      <c r="H107" s="37" t="s">
        <v>376</v>
      </c>
      <c r="I107" s="37" t="s">
        <v>378</v>
      </c>
      <c r="J107" s="37" t="s">
        <v>9</v>
      </c>
      <c r="K107" s="37" t="s">
        <v>361</v>
      </c>
      <c r="L107" s="37" t="s">
        <v>761</v>
      </c>
      <c r="M107" s="37" t="s">
        <v>766</v>
      </c>
      <c r="N107" s="37" t="s">
        <v>770</v>
      </c>
      <c r="O107" s="37"/>
      <c r="P107" s="37"/>
      <c r="Q107" s="37"/>
      <c r="R107" s="37" t="s">
        <v>0</v>
      </c>
      <c r="S107" s="37"/>
      <c r="T107" s="37" t="s">
        <v>771</v>
      </c>
      <c r="U107" s="38" t="s">
        <v>1039</v>
      </c>
      <c r="V107" s="37" t="s">
        <v>1052</v>
      </c>
      <c r="W107" s="37" t="s">
        <v>901</v>
      </c>
      <c r="X107" s="38" t="s">
        <v>1036</v>
      </c>
      <c r="Y107" s="37"/>
      <c r="Z107" s="38" t="s">
        <v>1039</v>
      </c>
      <c r="AA107" s="37" t="s">
        <v>1052</v>
      </c>
      <c r="AB107" s="37" t="s">
        <v>901</v>
      </c>
      <c r="AC107" s="38" t="s">
        <v>0</v>
      </c>
      <c r="AD107" s="37"/>
    </row>
    <row r="108" spans="1:30" ht="24" customHeight="1" x14ac:dyDescent="0.15">
      <c r="A108" s="36">
        <v>107</v>
      </c>
      <c r="B108" s="37">
        <v>40</v>
      </c>
      <c r="C108" s="37">
        <v>1</v>
      </c>
      <c r="D108" s="37">
        <v>1</v>
      </c>
      <c r="E108" s="37" t="s">
        <v>374</v>
      </c>
      <c r="F108" s="37" t="s">
        <v>49</v>
      </c>
      <c r="G108" s="37" t="s">
        <v>375</v>
      </c>
      <c r="H108" s="37" t="s">
        <v>376</v>
      </c>
      <c r="I108" s="37" t="s">
        <v>1239</v>
      </c>
      <c r="J108" s="37" t="s">
        <v>9</v>
      </c>
      <c r="K108" s="37" t="s">
        <v>361</v>
      </c>
      <c r="L108" s="37" t="s">
        <v>761</v>
      </c>
      <c r="M108" s="37"/>
      <c r="N108" s="37" t="s">
        <v>798</v>
      </c>
      <c r="O108" s="37"/>
      <c r="P108" s="37"/>
      <c r="Q108" s="37"/>
      <c r="R108" s="37" t="s">
        <v>4</v>
      </c>
      <c r="S108" s="37"/>
      <c r="T108" s="37" t="s">
        <v>799</v>
      </c>
      <c r="U108" s="37" t="s">
        <v>1040</v>
      </c>
      <c r="V108" s="41" t="s">
        <v>1050</v>
      </c>
      <c r="W108" s="37"/>
      <c r="X108" s="38" t="s">
        <v>1045</v>
      </c>
      <c r="Y108" s="37"/>
      <c r="Z108" s="37" t="s">
        <v>1040</v>
      </c>
      <c r="AA108" s="41" t="s">
        <v>1050</v>
      </c>
      <c r="AB108" s="37"/>
      <c r="AC108" s="38" t="s">
        <v>1045</v>
      </c>
      <c r="AD108" s="37"/>
    </row>
    <row r="109" spans="1:30" ht="24" customHeight="1" x14ac:dyDescent="0.15">
      <c r="A109" s="36">
        <v>108</v>
      </c>
      <c r="B109" s="37">
        <v>40</v>
      </c>
      <c r="C109" s="37">
        <v>1</v>
      </c>
      <c r="D109" s="37">
        <v>1</v>
      </c>
      <c r="E109" s="37" t="s">
        <v>374</v>
      </c>
      <c r="F109" s="37" t="s">
        <v>49</v>
      </c>
      <c r="G109" s="37" t="s">
        <v>375</v>
      </c>
      <c r="H109" s="37" t="s">
        <v>376</v>
      </c>
      <c r="I109" s="37" t="s">
        <v>1240</v>
      </c>
      <c r="J109" s="37" t="s">
        <v>9</v>
      </c>
      <c r="K109" s="37" t="s">
        <v>361</v>
      </c>
      <c r="L109" s="37" t="s">
        <v>761</v>
      </c>
      <c r="M109" s="37"/>
      <c r="N109" s="37" t="s">
        <v>798</v>
      </c>
      <c r="O109" s="37"/>
      <c r="P109" s="37"/>
      <c r="Q109" s="37"/>
      <c r="R109" s="37" t="s">
        <v>4</v>
      </c>
      <c r="S109" s="37"/>
      <c r="T109" s="37" t="s">
        <v>799</v>
      </c>
      <c r="U109" s="37" t="s">
        <v>1040</v>
      </c>
      <c r="V109" s="41" t="s">
        <v>1050</v>
      </c>
      <c r="W109" s="37"/>
      <c r="X109" s="38" t="s">
        <v>1045</v>
      </c>
      <c r="Y109" s="37"/>
      <c r="Z109" s="37" t="s">
        <v>1040</v>
      </c>
      <c r="AA109" s="41" t="s">
        <v>1050</v>
      </c>
      <c r="AB109" s="37"/>
      <c r="AC109" s="38" t="s">
        <v>1045</v>
      </c>
      <c r="AD109" s="37"/>
    </row>
    <row r="110" spans="1:30" ht="24" customHeight="1" x14ac:dyDescent="0.15">
      <c r="A110" s="36">
        <v>109</v>
      </c>
      <c r="B110" s="37">
        <v>41</v>
      </c>
      <c r="C110" s="37">
        <v>1</v>
      </c>
      <c r="D110" s="37">
        <v>1</v>
      </c>
      <c r="E110" s="37" t="s">
        <v>379</v>
      </c>
      <c r="F110" s="37" t="s">
        <v>49</v>
      </c>
      <c r="G110" s="37" t="s">
        <v>375</v>
      </c>
      <c r="H110" s="37" t="s">
        <v>380</v>
      </c>
      <c r="I110" s="37" t="s">
        <v>381</v>
      </c>
      <c r="J110" s="37" t="s">
        <v>9</v>
      </c>
      <c r="K110" s="37" t="s">
        <v>361</v>
      </c>
      <c r="L110" s="37" t="s">
        <v>761</v>
      </c>
      <c r="M110" s="37" t="s">
        <v>766</v>
      </c>
      <c r="N110" s="37" t="s">
        <v>780</v>
      </c>
      <c r="O110" s="37" t="s">
        <v>763</v>
      </c>
      <c r="P110" s="37"/>
      <c r="Q110" s="37"/>
      <c r="R110" s="37" t="s">
        <v>0</v>
      </c>
      <c r="S110" s="37"/>
      <c r="T110" s="37" t="s">
        <v>781</v>
      </c>
      <c r="U110" s="38" t="s">
        <v>1039</v>
      </c>
      <c r="V110" s="37" t="s">
        <v>1052</v>
      </c>
      <c r="W110" s="37" t="s">
        <v>867</v>
      </c>
      <c r="X110" s="38" t="s">
        <v>1036</v>
      </c>
      <c r="Y110" s="37"/>
      <c r="Z110" s="38" t="s">
        <v>1039</v>
      </c>
      <c r="AA110" s="37" t="s">
        <v>1052</v>
      </c>
      <c r="AB110" s="37" t="s">
        <v>867</v>
      </c>
      <c r="AC110" s="38" t="s">
        <v>0</v>
      </c>
      <c r="AD110" s="37" t="s">
        <v>902</v>
      </c>
    </row>
    <row r="111" spans="1:30" ht="24" customHeight="1" x14ac:dyDescent="0.15">
      <c r="A111" s="36">
        <v>110</v>
      </c>
      <c r="B111" s="37">
        <v>41</v>
      </c>
      <c r="C111" s="37">
        <v>1</v>
      </c>
      <c r="D111" s="37">
        <v>1</v>
      </c>
      <c r="E111" s="37" t="s">
        <v>379</v>
      </c>
      <c r="F111" s="37" t="s">
        <v>49</v>
      </c>
      <c r="G111" s="37" t="s">
        <v>375</v>
      </c>
      <c r="H111" s="37" t="s">
        <v>380</v>
      </c>
      <c r="I111" s="37" t="s">
        <v>382</v>
      </c>
      <c r="J111" s="37" t="s">
        <v>9</v>
      </c>
      <c r="K111" s="37" t="s">
        <v>361</v>
      </c>
      <c r="L111" s="37" t="s">
        <v>761</v>
      </c>
      <c r="M111" s="37" t="s">
        <v>766</v>
      </c>
      <c r="N111" s="37" t="s">
        <v>796</v>
      </c>
      <c r="O111" s="37" t="s">
        <v>763</v>
      </c>
      <c r="P111" s="37"/>
      <c r="Q111" s="37"/>
      <c r="R111" s="37" t="s">
        <v>702</v>
      </c>
      <c r="S111" s="37"/>
      <c r="T111" s="37"/>
      <c r="U111" s="37" t="s">
        <v>745</v>
      </c>
      <c r="V111" s="37" t="s">
        <v>868</v>
      </c>
      <c r="W111" s="37"/>
      <c r="X111" s="38" t="s">
        <v>1036</v>
      </c>
      <c r="Y111" s="37"/>
      <c r="Z111" s="37" t="s">
        <v>745</v>
      </c>
      <c r="AA111" s="37" t="s">
        <v>868</v>
      </c>
      <c r="AB111" s="37"/>
      <c r="AC111" s="38" t="s">
        <v>1036</v>
      </c>
      <c r="AD111" s="37" t="s">
        <v>903</v>
      </c>
    </row>
    <row r="112" spans="1:30" ht="24" customHeight="1" x14ac:dyDescent="0.15">
      <c r="A112" s="36">
        <v>111</v>
      </c>
      <c r="B112" s="37">
        <v>41</v>
      </c>
      <c r="C112" s="37">
        <v>1</v>
      </c>
      <c r="D112" s="37">
        <v>1</v>
      </c>
      <c r="E112" s="37" t="s">
        <v>379</v>
      </c>
      <c r="F112" s="37" t="s">
        <v>49</v>
      </c>
      <c r="G112" s="37" t="s">
        <v>375</v>
      </c>
      <c r="H112" s="37" t="s">
        <v>380</v>
      </c>
      <c r="I112" s="37" t="s">
        <v>383</v>
      </c>
      <c r="J112" s="37" t="s">
        <v>9</v>
      </c>
      <c r="K112" s="37" t="s">
        <v>361</v>
      </c>
      <c r="L112" s="37" t="s">
        <v>761</v>
      </c>
      <c r="M112" s="37" t="s">
        <v>766</v>
      </c>
      <c r="N112" s="37" t="s">
        <v>904</v>
      </c>
      <c r="O112" s="37" t="s">
        <v>763</v>
      </c>
      <c r="P112" s="37"/>
      <c r="Q112" s="37"/>
      <c r="R112" s="37" t="s">
        <v>2</v>
      </c>
      <c r="S112" s="37"/>
      <c r="T112" s="37"/>
      <c r="U112" s="38" t="s">
        <v>1039</v>
      </c>
      <c r="V112" s="41" t="s">
        <v>1038</v>
      </c>
      <c r="W112" s="37" t="s">
        <v>905</v>
      </c>
      <c r="X112" s="38" t="s">
        <v>1036</v>
      </c>
      <c r="Y112" s="37"/>
      <c r="Z112" s="38" t="s">
        <v>1039</v>
      </c>
      <c r="AA112" s="41" t="s">
        <v>1038</v>
      </c>
      <c r="AB112" s="37" t="s">
        <v>905</v>
      </c>
      <c r="AC112" s="38" t="s">
        <v>2</v>
      </c>
      <c r="AD112" s="37"/>
    </row>
    <row r="113" spans="1:30" ht="24" customHeight="1" x14ac:dyDescent="0.15">
      <c r="A113" s="36">
        <v>112</v>
      </c>
      <c r="B113" s="37">
        <v>41</v>
      </c>
      <c r="C113" s="37">
        <v>1</v>
      </c>
      <c r="D113" s="37">
        <v>1</v>
      </c>
      <c r="E113" s="37" t="s">
        <v>379</v>
      </c>
      <c r="F113" s="37" t="s">
        <v>49</v>
      </c>
      <c r="G113" s="37" t="s">
        <v>375</v>
      </c>
      <c r="H113" s="37" t="s">
        <v>380</v>
      </c>
      <c r="I113" s="37" t="s">
        <v>384</v>
      </c>
      <c r="J113" s="37" t="s">
        <v>9</v>
      </c>
      <c r="K113" s="37" t="s">
        <v>361</v>
      </c>
      <c r="L113" s="37" t="s">
        <v>761</v>
      </c>
      <c r="M113" s="37" t="s">
        <v>766</v>
      </c>
      <c r="N113" s="37" t="s">
        <v>782</v>
      </c>
      <c r="O113" s="37" t="s">
        <v>763</v>
      </c>
      <c r="P113" s="37"/>
      <c r="Q113" s="37"/>
      <c r="R113" s="37" t="s">
        <v>0</v>
      </c>
      <c r="S113" s="37"/>
      <c r="T113" s="37" t="s">
        <v>783</v>
      </c>
      <c r="U113" s="38" t="s">
        <v>1039</v>
      </c>
      <c r="V113" s="41" t="s">
        <v>1038</v>
      </c>
      <c r="W113" s="37" t="s">
        <v>905</v>
      </c>
      <c r="X113" s="38" t="s">
        <v>1036</v>
      </c>
      <c r="Y113" s="37"/>
      <c r="Z113" s="38" t="s">
        <v>1039</v>
      </c>
      <c r="AA113" s="41" t="s">
        <v>1038</v>
      </c>
      <c r="AB113" s="37" t="s">
        <v>905</v>
      </c>
      <c r="AC113" s="38" t="s">
        <v>0</v>
      </c>
      <c r="AD113" s="37"/>
    </row>
    <row r="114" spans="1:30" ht="24" customHeight="1" x14ac:dyDescent="0.15">
      <c r="A114" s="36">
        <v>113</v>
      </c>
      <c r="B114" s="37">
        <v>41</v>
      </c>
      <c r="C114" s="37">
        <v>1</v>
      </c>
      <c r="D114" s="37">
        <v>1</v>
      </c>
      <c r="E114" s="37" t="s">
        <v>379</v>
      </c>
      <c r="F114" s="37" t="s">
        <v>49</v>
      </c>
      <c r="G114" s="37" t="s">
        <v>375</v>
      </c>
      <c r="H114" s="37" t="s">
        <v>380</v>
      </c>
      <c r="I114" s="37" t="s">
        <v>385</v>
      </c>
      <c r="J114" s="37" t="s">
        <v>9</v>
      </c>
      <c r="K114" s="37" t="s">
        <v>361</v>
      </c>
      <c r="L114" s="37" t="s">
        <v>761</v>
      </c>
      <c r="M114" s="37" t="s">
        <v>766</v>
      </c>
      <c r="N114" s="37" t="s">
        <v>782</v>
      </c>
      <c r="O114" s="37" t="s">
        <v>763</v>
      </c>
      <c r="P114" s="37"/>
      <c r="Q114" s="37"/>
      <c r="R114" s="37" t="s">
        <v>0</v>
      </c>
      <c r="S114" s="37"/>
      <c r="T114" s="37" t="s">
        <v>784</v>
      </c>
      <c r="U114" s="38" t="s">
        <v>1039</v>
      </c>
      <c r="V114" s="41" t="s">
        <v>1038</v>
      </c>
      <c r="W114" s="37" t="s">
        <v>905</v>
      </c>
      <c r="X114" s="38" t="s">
        <v>1036</v>
      </c>
      <c r="Y114" s="37"/>
      <c r="Z114" s="38" t="s">
        <v>1039</v>
      </c>
      <c r="AA114" s="41" t="s">
        <v>1038</v>
      </c>
      <c r="AB114" s="37" t="s">
        <v>905</v>
      </c>
      <c r="AC114" s="38" t="s">
        <v>2</v>
      </c>
      <c r="AD114" s="37"/>
    </row>
    <row r="115" spans="1:30" ht="24" customHeight="1" x14ac:dyDescent="0.15">
      <c r="A115" s="36">
        <v>114</v>
      </c>
      <c r="B115" s="37">
        <v>42</v>
      </c>
      <c r="C115" s="37">
        <v>1</v>
      </c>
      <c r="D115" s="37">
        <v>1</v>
      </c>
      <c r="E115" s="37" t="s">
        <v>386</v>
      </c>
      <c r="F115" s="37" t="s">
        <v>49</v>
      </c>
      <c r="G115" s="37" t="s">
        <v>375</v>
      </c>
      <c r="H115" s="37" t="s">
        <v>387</v>
      </c>
      <c r="I115" s="37" t="s">
        <v>388</v>
      </c>
      <c r="J115" s="37" t="s">
        <v>9</v>
      </c>
      <c r="K115" s="37" t="s">
        <v>361</v>
      </c>
      <c r="L115" s="37"/>
      <c r="M115" s="37"/>
      <c r="N115" s="37" t="s">
        <v>760</v>
      </c>
      <c r="O115" s="37"/>
      <c r="P115" s="37"/>
      <c r="Q115" s="37"/>
      <c r="R115" s="37" t="s">
        <v>0</v>
      </c>
      <c r="S115" s="37"/>
      <c r="T115" s="37" t="s">
        <v>907</v>
      </c>
      <c r="U115" s="37" t="s">
        <v>745</v>
      </c>
      <c r="V115" s="37" t="s">
        <v>868</v>
      </c>
      <c r="W115" s="37" t="s">
        <v>906</v>
      </c>
      <c r="X115" s="38" t="s">
        <v>1036</v>
      </c>
      <c r="Y115" s="37"/>
      <c r="Z115" s="37" t="s">
        <v>745</v>
      </c>
      <c r="AA115" s="37" t="s">
        <v>1055</v>
      </c>
      <c r="AB115" s="37" t="s">
        <v>906</v>
      </c>
      <c r="AC115" s="38" t="s">
        <v>1036</v>
      </c>
      <c r="AD115" s="37"/>
    </row>
    <row r="116" spans="1:30" ht="32.25" customHeight="1" x14ac:dyDescent="0.15">
      <c r="A116" s="36">
        <v>115</v>
      </c>
      <c r="B116" s="37">
        <v>42</v>
      </c>
      <c r="C116" s="37">
        <v>1</v>
      </c>
      <c r="D116" s="37">
        <v>1</v>
      </c>
      <c r="E116" s="37" t="s">
        <v>386</v>
      </c>
      <c r="F116" s="37" t="s">
        <v>49</v>
      </c>
      <c r="G116" s="37" t="s">
        <v>375</v>
      </c>
      <c r="H116" s="37" t="s">
        <v>387</v>
      </c>
      <c r="I116" s="37" t="s">
        <v>389</v>
      </c>
      <c r="J116" s="37" t="s">
        <v>9</v>
      </c>
      <c r="K116" s="37" t="s">
        <v>361</v>
      </c>
      <c r="L116" s="37" t="s">
        <v>761</v>
      </c>
      <c r="M116" s="37" t="s">
        <v>766</v>
      </c>
      <c r="N116" s="37" t="s">
        <v>785</v>
      </c>
      <c r="O116" s="37"/>
      <c r="P116" s="37"/>
      <c r="Q116" s="37"/>
      <c r="R116" s="37" t="s">
        <v>0</v>
      </c>
      <c r="S116" s="37"/>
      <c r="T116" s="37" t="s">
        <v>908</v>
      </c>
      <c r="U116" s="38" t="s">
        <v>1039</v>
      </c>
      <c r="V116" s="37" t="s">
        <v>1052</v>
      </c>
      <c r="W116" s="37" t="s">
        <v>912</v>
      </c>
      <c r="X116" s="38" t="s">
        <v>1036</v>
      </c>
      <c r="Y116" s="37"/>
      <c r="Z116" s="38" t="s">
        <v>1039</v>
      </c>
      <c r="AA116" s="37" t="s">
        <v>1052</v>
      </c>
      <c r="AB116" s="37" t="s">
        <v>912</v>
      </c>
      <c r="AC116" s="38" t="s">
        <v>0</v>
      </c>
      <c r="AD116" s="37" t="s">
        <v>908</v>
      </c>
    </row>
    <row r="117" spans="1:30" ht="30.75" customHeight="1" x14ac:dyDescent="0.15">
      <c r="A117" s="36">
        <v>116</v>
      </c>
      <c r="B117" s="37">
        <v>42</v>
      </c>
      <c r="C117" s="37">
        <v>1</v>
      </c>
      <c r="D117" s="37">
        <v>1</v>
      </c>
      <c r="E117" s="37" t="s">
        <v>386</v>
      </c>
      <c r="F117" s="37" t="s">
        <v>49</v>
      </c>
      <c r="G117" s="37" t="s">
        <v>375</v>
      </c>
      <c r="H117" s="37" t="s">
        <v>387</v>
      </c>
      <c r="I117" s="37" t="s">
        <v>390</v>
      </c>
      <c r="J117" s="37" t="s">
        <v>9</v>
      </c>
      <c r="K117" s="37" t="s">
        <v>361</v>
      </c>
      <c r="L117" s="37"/>
      <c r="M117" s="37"/>
      <c r="N117" s="37" t="s">
        <v>795</v>
      </c>
      <c r="O117" s="37"/>
      <c r="P117" s="37"/>
      <c r="Q117" s="37"/>
      <c r="R117" s="37" t="s">
        <v>702</v>
      </c>
      <c r="S117" s="37"/>
      <c r="T117" s="37" t="s">
        <v>907</v>
      </c>
      <c r="U117" s="37" t="s">
        <v>745</v>
      </c>
      <c r="V117" s="37" t="s">
        <v>868</v>
      </c>
      <c r="W117" s="37" t="s">
        <v>911</v>
      </c>
      <c r="X117" s="38" t="s">
        <v>1036</v>
      </c>
      <c r="Y117" s="37"/>
      <c r="Z117" s="37" t="s">
        <v>745</v>
      </c>
      <c r="AA117" s="37" t="s">
        <v>868</v>
      </c>
      <c r="AB117" s="37" t="s">
        <v>911</v>
      </c>
      <c r="AC117" s="38" t="s">
        <v>1036</v>
      </c>
      <c r="AD117" s="37" t="s">
        <v>910</v>
      </c>
    </row>
    <row r="118" spans="1:30" ht="24" customHeight="1" x14ac:dyDescent="0.15">
      <c r="A118" s="36">
        <v>117</v>
      </c>
      <c r="B118" s="37">
        <v>42</v>
      </c>
      <c r="C118" s="37">
        <v>1</v>
      </c>
      <c r="D118" s="37">
        <v>1</v>
      </c>
      <c r="E118" s="37" t="s">
        <v>386</v>
      </c>
      <c r="F118" s="37" t="s">
        <v>49</v>
      </c>
      <c r="G118" s="37" t="s">
        <v>375</v>
      </c>
      <c r="H118" s="37" t="s">
        <v>387</v>
      </c>
      <c r="I118" s="37" t="s">
        <v>391</v>
      </c>
      <c r="J118" s="37" t="s">
        <v>9</v>
      </c>
      <c r="K118" s="37" t="s">
        <v>361</v>
      </c>
      <c r="L118" s="37" t="s">
        <v>761</v>
      </c>
      <c r="M118" s="37" t="s">
        <v>778</v>
      </c>
      <c r="N118" s="37" t="s">
        <v>779</v>
      </c>
      <c r="O118" s="37"/>
      <c r="P118" s="37"/>
      <c r="Q118" s="37"/>
      <c r="R118" s="37" t="s">
        <v>2</v>
      </c>
      <c r="S118" s="37"/>
      <c r="T118" s="37"/>
      <c r="U118" s="38" t="s">
        <v>1039</v>
      </c>
      <c r="V118" s="41" t="s">
        <v>1038</v>
      </c>
      <c r="W118" s="37" t="s">
        <v>905</v>
      </c>
      <c r="X118" s="38" t="s">
        <v>1036</v>
      </c>
      <c r="Y118" s="37"/>
      <c r="Z118" s="38" t="s">
        <v>1039</v>
      </c>
      <c r="AA118" s="41" t="s">
        <v>1038</v>
      </c>
      <c r="AB118" s="37" t="s">
        <v>905</v>
      </c>
      <c r="AC118" s="38" t="s">
        <v>2</v>
      </c>
      <c r="AD118" s="37"/>
    </row>
    <row r="119" spans="1:30" ht="24" customHeight="1" x14ac:dyDescent="0.15">
      <c r="A119" s="36">
        <v>118</v>
      </c>
      <c r="B119" s="37">
        <v>42</v>
      </c>
      <c r="C119" s="37">
        <v>1</v>
      </c>
      <c r="D119" s="37">
        <v>1</v>
      </c>
      <c r="E119" s="37" t="s">
        <v>386</v>
      </c>
      <c r="F119" s="37" t="s">
        <v>49</v>
      </c>
      <c r="G119" s="37" t="s">
        <v>375</v>
      </c>
      <c r="H119" s="37" t="s">
        <v>387</v>
      </c>
      <c r="I119" s="37" t="s">
        <v>392</v>
      </c>
      <c r="J119" s="37" t="s">
        <v>9</v>
      </c>
      <c r="K119" s="37" t="s">
        <v>361</v>
      </c>
      <c r="L119" s="37"/>
      <c r="M119" s="37"/>
      <c r="N119" s="37" t="s">
        <v>795</v>
      </c>
      <c r="O119" s="37"/>
      <c r="P119" s="37"/>
      <c r="Q119" s="37"/>
      <c r="R119" s="37" t="s">
        <v>702</v>
      </c>
      <c r="S119" s="37"/>
      <c r="T119" s="37" t="s">
        <v>907</v>
      </c>
      <c r="U119" s="37" t="s">
        <v>745</v>
      </c>
      <c r="V119" s="37" t="s">
        <v>868</v>
      </c>
      <c r="W119" s="37" t="s">
        <v>911</v>
      </c>
      <c r="X119" s="38" t="s">
        <v>1036</v>
      </c>
      <c r="Y119" s="37"/>
      <c r="Z119" s="37" t="s">
        <v>745</v>
      </c>
      <c r="AA119" s="37" t="s">
        <v>868</v>
      </c>
      <c r="AB119" s="37" t="s">
        <v>911</v>
      </c>
      <c r="AC119" s="38" t="s">
        <v>1036</v>
      </c>
      <c r="AD119" s="37"/>
    </row>
    <row r="120" spans="1:30" ht="24" customHeight="1" x14ac:dyDescent="0.15">
      <c r="A120" s="36">
        <v>119</v>
      </c>
      <c r="B120" s="37">
        <v>42</v>
      </c>
      <c r="C120" s="37">
        <v>1</v>
      </c>
      <c r="D120" s="37">
        <v>1</v>
      </c>
      <c r="E120" s="37" t="s">
        <v>386</v>
      </c>
      <c r="F120" s="37" t="s">
        <v>49</v>
      </c>
      <c r="G120" s="37" t="s">
        <v>375</v>
      </c>
      <c r="H120" s="37" t="s">
        <v>387</v>
      </c>
      <c r="I120" s="37" t="s">
        <v>393</v>
      </c>
      <c r="J120" s="37" t="s">
        <v>9</v>
      </c>
      <c r="K120" s="37" t="s">
        <v>361</v>
      </c>
      <c r="L120" s="37" t="s">
        <v>761</v>
      </c>
      <c r="M120" s="37" t="s">
        <v>778</v>
      </c>
      <c r="N120" s="37" t="s">
        <v>788</v>
      </c>
      <c r="O120" s="37"/>
      <c r="P120" s="37"/>
      <c r="Q120" s="37"/>
      <c r="R120" s="37" t="s">
        <v>0</v>
      </c>
      <c r="S120" s="37"/>
      <c r="T120" s="37" t="s">
        <v>907</v>
      </c>
      <c r="U120" s="38" t="s">
        <v>1039</v>
      </c>
      <c r="V120" s="37" t="s">
        <v>1052</v>
      </c>
      <c r="W120" s="37" t="s">
        <v>913</v>
      </c>
      <c r="X120" s="38" t="s">
        <v>1036</v>
      </c>
      <c r="Y120" s="37"/>
      <c r="Z120" s="38" t="s">
        <v>1039</v>
      </c>
      <c r="AA120" s="37" t="s">
        <v>1052</v>
      </c>
      <c r="AB120" s="37" t="s">
        <v>913</v>
      </c>
      <c r="AC120" s="38" t="s">
        <v>0</v>
      </c>
      <c r="AD120" s="37"/>
    </row>
    <row r="121" spans="1:30" ht="24" customHeight="1" x14ac:dyDescent="0.15">
      <c r="A121" s="36">
        <v>120</v>
      </c>
      <c r="B121" s="37">
        <v>42</v>
      </c>
      <c r="C121" s="37">
        <v>1</v>
      </c>
      <c r="D121" s="37">
        <v>1</v>
      </c>
      <c r="E121" s="37" t="s">
        <v>386</v>
      </c>
      <c r="F121" s="37" t="s">
        <v>49</v>
      </c>
      <c r="G121" s="37" t="s">
        <v>375</v>
      </c>
      <c r="H121" s="37" t="s">
        <v>387</v>
      </c>
      <c r="I121" s="37" t="s">
        <v>394</v>
      </c>
      <c r="J121" s="37" t="s">
        <v>9</v>
      </c>
      <c r="K121" s="37" t="s">
        <v>361</v>
      </c>
      <c r="L121" s="37" t="s">
        <v>761</v>
      </c>
      <c r="M121" s="37" t="s">
        <v>778</v>
      </c>
      <c r="N121" s="37" t="s">
        <v>797</v>
      </c>
      <c r="O121" s="37"/>
      <c r="P121" s="37"/>
      <c r="Q121" s="37"/>
      <c r="R121" s="37" t="s">
        <v>2</v>
      </c>
      <c r="S121" s="37"/>
      <c r="T121" s="37"/>
      <c r="U121" s="38" t="s">
        <v>1039</v>
      </c>
      <c r="V121" s="41" t="s">
        <v>1038</v>
      </c>
      <c r="W121" s="37" t="s">
        <v>905</v>
      </c>
      <c r="X121" s="38" t="s">
        <v>1036</v>
      </c>
      <c r="Y121" s="37"/>
      <c r="Z121" s="38" t="s">
        <v>1039</v>
      </c>
      <c r="AA121" s="41" t="s">
        <v>1038</v>
      </c>
      <c r="AB121" s="37" t="s">
        <v>905</v>
      </c>
      <c r="AC121" s="38" t="s">
        <v>2</v>
      </c>
      <c r="AD121" s="37"/>
    </row>
    <row r="122" spans="1:30" ht="24" customHeight="1" x14ac:dyDescent="0.15">
      <c r="A122" s="36">
        <v>121</v>
      </c>
      <c r="B122" s="37">
        <v>43</v>
      </c>
      <c r="C122" s="37">
        <v>1</v>
      </c>
      <c r="D122" s="37">
        <v>1</v>
      </c>
      <c r="E122" s="37" t="s">
        <v>395</v>
      </c>
      <c r="F122" s="37" t="s">
        <v>49</v>
      </c>
      <c r="G122" s="37" t="s">
        <v>375</v>
      </c>
      <c r="H122" s="37" t="s">
        <v>396</v>
      </c>
      <c r="I122" s="37" t="s">
        <v>1260</v>
      </c>
      <c r="J122" s="37" t="s">
        <v>914</v>
      </c>
      <c r="K122" s="37" t="s">
        <v>1343</v>
      </c>
      <c r="L122" s="37" t="s">
        <v>1320</v>
      </c>
      <c r="M122" s="37"/>
      <c r="N122" s="37" t="s">
        <v>1317</v>
      </c>
      <c r="O122" s="37"/>
      <c r="P122" s="37"/>
      <c r="Q122" s="37"/>
      <c r="R122" s="37" t="s">
        <v>2</v>
      </c>
      <c r="S122" s="37"/>
      <c r="T122" s="37"/>
      <c r="U122" s="37" t="s">
        <v>1038</v>
      </c>
      <c r="V122" s="37" t="s">
        <v>1038</v>
      </c>
      <c r="W122" s="37"/>
      <c r="X122" s="38" t="s">
        <v>1036</v>
      </c>
      <c r="Y122" s="37"/>
      <c r="Z122" s="37" t="s">
        <v>1038</v>
      </c>
      <c r="AA122" s="37" t="s">
        <v>1038</v>
      </c>
      <c r="AB122" s="37"/>
      <c r="AC122" s="38" t="s">
        <v>2</v>
      </c>
      <c r="AD122" s="37"/>
    </row>
    <row r="123" spans="1:30" ht="24" customHeight="1" x14ac:dyDescent="0.15">
      <c r="A123" s="36">
        <v>122</v>
      </c>
      <c r="B123" s="37">
        <v>43</v>
      </c>
      <c r="C123" s="37">
        <v>1</v>
      </c>
      <c r="D123" s="37">
        <v>1</v>
      </c>
      <c r="E123" s="37" t="s">
        <v>395</v>
      </c>
      <c r="F123" s="37" t="s">
        <v>49</v>
      </c>
      <c r="G123" s="37" t="s">
        <v>375</v>
      </c>
      <c r="H123" s="37" t="s">
        <v>396</v>
      </c>
      <c r="I123" s="37" t="s">
        <v>1094</v>
      </c>
      <c r="J123" s="37" t="s">
        <v>914</v>
      </c>
      <c r="K123" s="37" t="s">
        <v>1343</v>
      </c>
      <c r="L123" s="37" t="s">
        <v>1321</v>
      </c>
      <c r="M123" s="37"/>
      <c r="N123" s="37" t="s">
        <v>1261</v>
      </c>
      <c r="O123" s="37"/>
      <c r="P123" s="37"/>
      <c r="Q123" s="37"/>
      <c r="R123" s="37" t="s">
        <v>5</v>
      </c>
      <c r="S123" s="37"/>
      <c r="T123" s="37" t="s">
        <v>1001</v>
      </c>
      <c r="U123" s="38" t="s">
        <v>1038</v>
      </c>
      <c r="V123" s="37" t="s">
        <v>1038</v>
      </c>
      <c r="W123" s="37"/>
      <c r="X123" s="38" t="s">
        <v>1036</v>
      </c>
      <c r="Y123" s="37"/>
      <c r="Z123" s="38" t="s">
        <v>1038</v>
      </c>
      <c r="AA123" s="37" t="s">
        <v>1038</v>
      </c>
      <c r="AB123" s="37"/>
      <c r="AC123" s="38" t="s">
        <v>2</v>
      </c>
      <c r="AD123" s="37"/>
    </row>
    <row r="124" spans="1:30" ht="24" customHeight="1" x14ac:dyDescent="0.15">
      <c r="A124" s="36">
        <v>123</v>
      </c>
      <c r="B124" s="37">
        <v>43</v>
      </c>
      <c r="C124" s="37">
        <v>1</v>
      </c>
      <c r="D124" s="37">
        <v>1</v>
      </c>
      <c r="E124" s="37" t="s">
        <v>395</v>
      </c>
      <c r="F124" s="37" t="s">
        <v>49</v>
      </c>
      <c r="G124" s="37" t="s">
        <v>375</v>
      </c>
      <c r="H124" s="37" t="s">
        <v>396</v>
      </c>
      <c r="I124" s="37" t="s">
        <v>1262</v>
      </c>
      <c r="J124" s="37" t="s">
        <v>914</v>
      </c>
      <c r="K124" s="37" t="s">
        <v>1343</v>
      </c>
      <c r="L124" s="37" t="s">
        <v>1322</v>
      </c>
      <c r="M124" s="37"/>
      <c r="N124" s="37" t="s">
        <v>1318</v>
      </c>
      <c r="O124" s="37"/>
      <c r="P124" s="37"/>
      <c r="Q124" s="37"/>
      <c r="R124" s="37" t="s">
        <v>5</v>
      </c>
      <c r="S124" s="37"/>
      <c r="T124" s="37" t="s">
        <v>1001</v>
      </c>
      <c r="U124" s="38" t="s">
        <v>1038</v>
      </c>
      <c r="V124" s="37" t="s">
        <v>1038</v>
      </c>
      <c r="W124" s="37"/>
      <c r="X124" s="38" t="s">
        <v>1036</v>
      </c>
      <c r="Y124" s="37"/>
      <c r="Z124" s="38" t="s">
        <v>1038</v>
      </c>
      <c r="AA124" s="37" t="s">
        <v>1038</v>
      </c>
      <c r="AB124" s="37"/>
      <c r="AC124" s="38" t="s">
        <v>2</v>
      </c>
      <c r="AD124" s="37"/>
    </row>
    <row r="125" spans="1:30" ht="24" customHeight="1" x14ac:dyDescent="0.15">
      <c r="A125" s="36">
        <v>124</v>
      </c>
      <c r="B125" s="37">
        <v>43</v>
      </c>
      <c r="C125" s="37">
        <v>1</v>
      </c>
      <c r="D125" s="37">
        <v>1</v>
      </c>
      <c r="E125" s="37" t="s">
        <v>395</v>
      </c>
      <c r="F125" s="37" t="s">
        <v>49</v>
      </c>
      <c r="G125" s="37" t="s">
        <v>375</v>
      </c>
      <c r="H125" s="37" t="s">
        <v>396</v>
      </c>
      <c r="I125" s="37" t="s">
        <v>1263</v>
      </c>
      <c r="J125" s="37" t="s">
        <v>914</v>
      </c>
      <c r="K125" s="37" t="s">
        <v>1343</v>
      </c>
      <c r="L125" s="37" t="s">
        <v>1321</v>
      </c>
      <c r="M125" s="37"/>
      <c r="N125" s="37" t="s">
        <v>1319</v>
      </c>
      <c r="O125" s="37"/>
      <c r="P125" s="37"/>
      <c r="Q125" s="37"/>
      <c r="R125" s="37" t="s">
        <v>2</v>
      </c>
      <c r="S125" s="37"/>
      <c r="T125" s="37"/>
      <c r="U125" s="37" t="s">
        <v>1038</v>
      </c>
      <c r="V125" s="37" t="s">
        <v>1038</v>
      </c>
      <c r="W125" s="37"/>
      <c r="X125" s="38" t="s">
        <v>1036</v>
      </c>
      <c r="Y125" s="37"/>
      <c r="Z125" s="37" t="s">
        <v>1038</v>
      </c>
      <c r="AA125" s="37" t="s">
        <v>1038</v>
      </c>
      <c r="AB125" s="37"/>
      <c r="AC125" s="38" t="s">
        <v>2</v>
      </c>
      <c r="AD125" s="37"/>
    </row>
    <row r="126" spans="1:30" ht="24" customHeight="1" x14ac:dyDescent="0.15">
      <c r="A126" s="36">
        <v>125</v>
      </c>
      <c r="B126" s="37">
        <v>44</v>
      </c>
      <c r="C126" s="37">
        <v>1</v>
      </c>
      <c r="D126" s="37">
        <v>1</v>
      </c>
      <c r="E126" s="37" t="s">
        <v>339</v>
      </c>
      <c r="F126" s="37" t="s">
        <v>49</v>
      </c>
      <c r="G126" s="37" t="s">
        <v>82</v>
      </c>
      <c r="H126" s="37" t="s">
        <v>340</v>
      </c>
      <c r="I126" s="37" t="s">
        <v>1095</v>
      </c>
      <c r="J126" s="37" t="s">
        <v>8</v>
      </c>
      <c r="K126" s="37" t="s">
        <v>325</v>
      </c>
      <c r="L126" s="37" t="s">
        <v>915</v>
      </c>
      <c r="M126" s="37" t="s">
        <v>341</v>
      </c>
      <c r="N126" s="37" t="s">
        <v>342</v>
      </c>
      <c r="O126" s="37" t="s">
        <v>325</v>
      </c>
      <c r="P126" s="37" t="s">
        <v>325</v>
      </c>
      <c r="Q126" s="37" t="s">
        <v>330</v>
      </c>
      <c r="R126" s="37" t="s">
        <v>2</v>
      </c>
      <c r="S126" s="37"/>
      <c r="T126" s="37"/>
      <c r="U126" s="38" t="s">
        <v>1039</v>
      </c>
      <c r="V126" s="41" t="s">
        <v>1038</v>
      </c>
      <c r="W126" s="37"/>
      <c r="X126" s="38" t="s">
        <v>1036</v>
      </c>
      <c r="Y126" s="37"/>
      <c r="Z126" s="38" t="s">
        <v>1039</v>
      </c>
      <c r="AA126" s="41" t="s">
        <v>1038</v>
      </c>
      <c r="AB126" s="37"/>
      <c r="AC126" s="38" t="s">
        <v>2</v>
      </c>
      <c r="AD126" s="37"/>
    </row>
    <row r="127" spans="1:30" ht="24" customHeight="1" x14ac:dyDescent="0.15">
      <c r="A127" s="36">
        <v>126</v>
      </c>
      <c r="B127" s="37">
        <v>45</v>
      </c>
      <c r="C127" s="37">
        <v>1</v>
      </c>
      <c r="D127" s="37">
        <v>1</v>
      </c>
      <c r="E127" s="37" t="s">
        <v>397</v>
      </c>
      <c r="F127" s="37" t="s">
        <v>49</v>
      </c>
      <c r="G127" s="37" t="s">
        <v>82</v>
      </c>
      <c r="H127" s="37" t="s">
        <v>398</v>
      </c>
      <c r="I127" s="37" t="s">
        <v>399</v>
      </c>
      <c r="J127" s="37" t="s">
        <v>9</v>
      </c>
      <c r="K127" s="37" t="s">
        <v>361</v>
      </c>
      <c r="L127" s="37" t="s">
        <v>916</v>
      </c>
      <c r="M127" s="37" t="s">
        <v>768</v>
      </c>
      <c r="N127" s="37" t="s">
        <v>790</v>
      </c>
      <c r="O127" s="37" t="s">
        <v>763</v>
      </c>
      <c r="P127" s="37"/>
      <c r="Q127" s="37"/>
      <c r="R127" s="37" t="s">
        <v>2</v>
      </c>
      <c r="S127" s="37"/>
      <c r="T127" s="37"/>
      <c r="U127" s="38" t="s">
        <v>1039</v>
      </c>
      <c r="V127" s="41" t="s">
        <v>1038</v>
      </c>
      <c r="W127" s="37" t="s">
        <v>905</v>
      </c>
      <c r="X127" s="38" t="s">
        <v>1036</v>
      </c>
      <c r="Y127" s="37"/>
      <c r="Z127" s="38" t="s">
        <v>1039</v>
      </c>
      <c r="AA127" s="41" t="s">
        <v>1038</v>
      </c>
      <c r="AB127" s="37" t="s">
        <v>905</v>
      </c>
      <c r="AC127" s="38" t="s">
        <v>2</v>
      </c>
      <c r="AD127" s="37"/>
    </row>
    <row r="128" spans="1:30" ht="24" customHeight="1" x14ac:dyDescent="0.15">
      <c r="A128" s="36">
        <v>127</v>
      </c>
      <c r="B128" s="37">
        <v>45</v>
      </c>
      <c r="C128" s="37">
        <v>1</v>
      </c>
      <c r="D128" s="37">
        <v>1</v>
      </c>
      <c r="E128" s="37" t="s">
        <v>397</v>
      </c>
      <c r="F128" s="37" t="s">
        <v>49</v>
      </c>
      <c r="G128" s="37" t="s">
        <v>82</v>
      </c>
      <c r="H128" s="37" t="s">
        <v>398</v>
      </c>
      <c r="I128" s="37" t="s">
        <v>400</v>
      </c>
      <c r="J128" s="37" t="s">
        <v>9</v>
      </c>
      <c r="K128" s="37" t="s">
        <v>361</v>
      </c>
      <c r="L128" s="37" t="s">
        <v>916</v>
      </c>
      <c r="M128" s="37" t="s">
        <v>768</v>
      </c>
      <c r="N128" s="37" t="s">
        <v>791</v>
      </c>
      <c r="O128" s="37"/>
      <c r="P128" s="37"/>
      <c r="Q128" s="37"/>
      <c r="R128" s="37" t="s">
        <v>2</v>
      </c>
      <c r="S128" s="37"/>
      <c r="T128" s="37"/>
      <c r="U128" s="38" t="s">
        <v>1039</v>
      </c>
      <c r="V128" s="41" t="s">
        <v>1038</v>
      </c>
      <c r="W128" s="37" t="s">
        <v>905</v>
      </c>
      <c r="X128" s="38" t="s">
        <v>1036</v>
      </c>
      <c r="Y128" s="37"/>
      <c r="Z128" s="38" t="s">
        <v>1039</v>
      </c>
      <c r="AA128" s="41" t="s">
        <v>1038</v>
      </c>
      <c r="AB128" s="37" t="s">
        <v>905</v>
      </c>
      <c r="AC128" s="38" t="s">
        <v>2</v>
      </c>
      <c r="AD128" s="37"/>
    </row>
    <row r="129" spans="1:30" ht="24" customHeight="1" x14ac:dyDescent="0.15">
      <c r="A129" s="36">
        <v>128</v>
      </c>
      <c r="B129" s="37">
        <v>45</v>
      </c>
      <c r="C129" s="37">
        <v>1</v>
      </c>
      <c r="D129" s="37">
        <v>1</v>
      </c>
      <c r="E129" s="37" t="s">
        <v>397</v>
      </c>
      <c r="F129" s="37" t="s">
        <v>49</v>
      </c>
      <c r="G129" s="37" t="s">
        <v>82</v>
      </c>
      <c r="H129" s="37" t="s">
        <v>398</v>
      </c>
      <c r="I129" s="37" t="s">
        <v>401</v>
      </c>
      <c r="J129" s="37" t="s">
        <v>9</v>
      </c>
      <c r="K129" s="37" t="s">
        <v>361</v>
      </c>
      <c r="L129" s="37" t="s">
        <v>916</v>
      </c>
      <c r="M129" s="37" t="s">
        <v>768</v>
      </c>
      <c r="N129" s="37" t="s">
        <v>792</v>
      </c>
      <c r="O129" s="37"/>
      <c r="P129" s="37"/>
      <c r="Q129" s="37"/>
      <c r="R129" s="37" t="s">
        <v>2</v>
      </c>
      <c r="S129" s="37"/>
      <c r="T129" s="37"/>
      <c r="U129" s="38" t="s">
        <v>1039</v>
      </c>
      <c r="V129" s="41" t="s">
        <v>1038</v>
      </c>
      <c r="W129" s="37" t="s">
        <v>905</v>
      </c>
      <c r="X129" s="38" t="s">
        <v>1036</v>
      </c>
      <c r="Y129" s="37"/>
      <c r="Z129" s="38" t="s">
        <v>1039</v>
      </c>
      <c r="AA129" s="41" t="s">
        <v>1038</v>
      </c>
      <c r="AB129" s="37" t="s">
        <v>905</v>
      </c>
      <c r="AC129" s="38" t="s">
        <v>2</v>
      </c>
      <c r="AD129" s="37"/>
    </row>
    <row r="130" spans="1:30" ht="24" customHeight="1" x14ac:dyDescent="0.15">
      <c r="A130" s="36">
        <v>129</v>
      </c>
      <c r="B130" s="37">
        <v>45</v>
      </c>
      <c r="C130" s="37">
        <v>1</v>
      </c>
      <c r="D130" s="37">
        <v>1</v>
      </c>
      <c r="E130" s="37" t="s">
        <v>397</v>
      </c>
      <c r="F130" s="37" t="s">
        <v>49</v>
      </c>
      <c r="G130" s="37" t="s">
        <v>82</v>
      </c>
      <c r="H130" s="37" t="s">
        <v>398</v>
      </c>
      <c r="I130" s="37" t="s">
        <v>402</v>
      </c>
      <c r="J130" s="37" t="s">
        <v>9</v>
      </c>
      <c r="K130" s="37" t="s">
        <v>361</v>
      </c>
      <c r="L130" s="37" t="s">
        <v>916</v>
      </c>
      <c r="M130" s="37" t="s">
        <v>768</v>
      </c>
      <c r="N130" s="37" t="s">
        <v>786</v>
      </c>
      <c r="O130" s="37"/>
      <c r="P130" s="37"/>
      <c r="Q130" s="37"/>
      <c r="R130" s="37" t="s">
        <v>0</v>
      </c>
      <c r="S130" s="37"/>
      <c r="T130" s="37" t="s">
        <v>787</v>
      </c>
      <c r="U130" s="38" t="s">
        <v>1039</v>
      </c>
      <c r="V130" s="37" t="s">
        <v>1052</v>
      </c>
      <c r="W130" s="37" t="s">
        <v>917</v>
      </c>
      <c r="X130" s="38" t="s">
        <v>1036</v>
      </c>
      <c r="Y130" s="37"/>
      <c r="Z130" s="38" t="s">
        <v>1039</v>
      </c>
      <c r="AA130" s="37" t="s">
        <v>1052</v>
      </c>
      <c r="AB130" s="37" t="s">
        <v>917</v>
      </c>
      <c r="AC130" s="38" t="s">
        <v>0</v>
      </c>
      <c r="AD130" s="37" t="s">
        <v>787</v>
      </c>
    </row>
    <row r="131" spans="1:30" ht="24" customHeight="1" x14ac:dyDescent="0.15">
      <c r="A131" s="36">
        <v>130</v>
      </c>
      <c r="B131" s="37">
        <v>46</v>
      </c>
      <c r="C131" s="37">
        <v>1</v>
      </c>
      <c r="D131" s="37">
        <v>1</v>
      </c>
      <c r="E131" s="37" t="s">
        <v>299</v>
      </c>
      <c r="F131" s="37" t="s">
        <v>49</v>
      </c>
      <c r="G131" s="37" t="s">
        <v>82</v>
      </c>
      <c r="H131" s="37" t="s">
        <v>300</v>
      </c>
      <c r="I131" s="37" t="s">
        <v>301</v>
      </c>
      <c r="J131" s="37" t="s">
        <v>8</v>
      </c>
      <c r="K131" s="37" t="s">
        <v>1348</v>
      </c>
      <c r="L131" s="37" t="s">
        <v>39</v>
      </c>
      <c r="M131" s="37" t="s">
        <v>925</v>
      </c>
      <c r="N131" s="37" t="s">
        <v>919</v>
      </c>
      <c r="O131" s="37" t="s">
        <v>1348</v>
      </c>
      <c r="P131" s="37"/>
      <c r="Q131" s="37" t="s">
        <v>40</v>
      </c>
      <c r="R131" s="37" t="s">
        <v>0</v>
      </c>
      <c r="S131" s="37"/>
      <c r="T131" s="37" t="s">
        <v>728</v>
      </c>
      <c r="U131" s="38" t="s">
        <v>1039</v>
      </c>
      <c r="V131" s="41" t="s">
        <v>1038</v>
      </c>
      <c r="W131" s="37"/>
      <c r="X131" s="38" t="s">
        <v>1036</v>
      </c>
      <c r="Y131" s="37"/>
      <c r="Z131" s="38" t="s">
        <v>1039</v>
      </c>
      <c r="AA131" s="41" t="s">
        <v>1038</v>
      </c>
      <c r="AB131" s="37"/>
      <c r="AC131" s="38" t="s">
        <v>2</v>
      </c>
      <c r="AD131" s="37"/>
    </row>
    <row r="132" spans="1:30" ht="24" customHeight="1" x14ac:dyDescent="0.15">
      <c r="A132" s="36">
        <v>131</v>
      </c>
      <c r="B132" s="37">
        <v>46</v>
      </c>
      <c r="C132" s="37">
        <v>1</v>
      </c>
      <c r="D132" s="37">
        <v>1</v>
      </c>
      <c r="E132" s="37" t="s">
        <v>299</v>
      </c>
      <c r="F132" s="37" t="s">
        <v>49</v>
      </c>
      <c r="G132" s="37" t="s">
        <v>82</v>
      </c>
      <c r="H132" s="37" t="s">
        <v>300</v>
      </c>
      <c r="I132" s="43" t="s">
        <v>921</v>
      </c>
      <c r="J132" s="37" t="s">
        <v>8</v>
      </c>
      <c r="K132" s="37" t="s">
        <v>1348</v>
      </c>
      <c r="L132" s="37" t="s">
        <v>39</v>
      </c>
      <c r="M132" s="37" t="s">
        <v>926</v>
      </c>
      <c r="N132" s="37" t="s">
        <v>920</v>
      </c>
      <c r="O132" s="37" t="s">
        <v>1348</v>
      </c>
      <c r="P132" s="37"/>
      <c r="Q132" s="37" t="s">
        <v>40</v>
      </c>
      <c r="R132" s="37" t="s">
        <v>0</v>
      </c>
      <c r="S132" s="37"/>
      <c r="T132" s="37" t="s">
        <v>729</v>
      </c>
      <c r="U132" s="38" t="s">
        <v>1039</v>
      </c>
      <c r="V132" s="41" t="s">
        <v>1038</v>
      </c>
      <c r="W132" s="37"/>
      <c r="X132" s="38" t="s">
        <v>1036</v>
      </c>
      <c r="Y132" s="37"/>
      <c r="Z132" s="38" t="s">
        <v>1039</v>
      </c>
      <c r="AA132" s="41" t="s">
        <v>1038</v>
      </c>
      <c r="AB132" s="37"/>
      <c r="AC132" s="38" t="s">
        <v>2</v>
      </c>
      <c r="AD132" s="37"/>
    </row>
    <row r="133" spans="1:30" ht="24" customHeight="1" x14ac:dyDescent="0.15">
      <c r="A133" s="36">
        <v>132</v>
      </c>
      <c r="B133" s="37">
        <v>46</v>
      </c>
      <c r="C133" s="37">
        <v>1</v>
      </c>
      <c r="D133" s="37">
        <v>1</v>
      </c>
      <c r="E133" s="37" t="s">
        <v>299</v>
      </c>
      <c r="F133" s="37" t="s">
        <v>49</v>
      </c>
      <c r="G133" s="37" t="s">
        <v>82</v>
      </c>
      <c r="H133" s="37" t="s">
        <v>300</v>
      </c>
      <c r="I133" s="37" t="s">
        <v>922</v>
      </c>
      <c r="J133" s="37" t="s">
        <v>8</v>
      </c>
      <c r="K133" s="37" t="s">
        <v>873</v>
      </c>
      <c r="L133" s="37" t="s">
        <v>39</v>
      </c>
      <c r="M133" s="37" t="s">
        <v>926</v>
      </c>
      <c r="N133" s="37" t="s">
        <v>920</v>
      </c>
      <c r="O133" s="37" t="s">
        <v>1348</v>
      </c>
      <c r="P133" s="37"/>
      <c r="Q133" s="37" t="s">
        <v>40</v>
      </c>
      <c r="R133" s="37" t="s">
        <v>0</v>
      </c>
      <c r="S133" s="37"/>
      <c r="T133" s="37" t="s">
        <v>730</v>
      </c>
      <c r="U133" s="38" t="s">
        <v>1039</v>
      </c>
      <c r="V133" s="37" t="s">
        <v>1052</v>
      </c>
      <c r="W133" s="37" t="s">
        <v>924</v>
      </c>
      <c r="X133" s="38" t="s">
        <v>1036</v>
      </c>
      <c r="Y133" s="37"/>
      <c r="Z133" s="38" t="s">
        <v>1039</v>
      </c>
      <c r="AA133" s="37" t="s">
        <v>1052</v>
      </c>
      <c r="AB133" s="37" t="s">
        <v>924</v>
      </c>
      <c r="AC133" s="38" t="s">
        <v>0</v>
      </c>
      <c r="AD133" s="37" t="s">
        <v>923</v>
      </c>
    </row>
    <row r="134" spans="1:30" ht="24" customHeight="1" x14ac:dyDescent="0.15">
      <c r="A134" s="36">
        <v>133</v>
      </c>
      <c r="B134" s="37">
        <v>46</v>
      </c>
      <c r="C134" s="37">
        <v>1</v>
      </c>
      <c r="D134" s="37">
        <v>1</v>
      </c>
      <c r="E134" s="37" t="s">
        <v>299</v>
      </c>
      <c r="F134" s="37" t="s">
        <v>49</v>
      </c>
      <c r="G134" s="37" t="s">
        <v>82</v>
      </c>
      <c r="H134" s="37" t="s">
        <v>300</v>
      </c>
      <c r="I134" s="37" t="s">
        <v>302</v>
      </c>
      <c r="J134" s="37" t="s">
        <v>8</v>
      </c>
      <c r="K134" s="37" t="s">
        <v>1348</v>
      </c>
      <c r="L134" s="37" t="s">
        <v>32</v>
      </c>
      <c r="M134" s="37" t="s">
        <v>927</v>
      </c>
      <c r="N134" s="37" t="s">
        <v>928</v>
      </c>
      <c r="O134" s="37" t="s">
        <v>1348</v>
      </c>
      <c r="P134" s="37"/>
      <c r="Q134" s="37" t="s">
        <v>40</v>
      </c>
      <c r="R134" s="37" t="s">
        <v>2</v>
      </c>
      <c r="S134" s="37"/>
      <c r="T134" s="37"/>
      <c r="U134" s="38" t="s">
        <v>1039</v>
      </c>
      <c r="V134" s="41" t="s">
        <v>1038</v>
      </c>
      <c r="W134" s="37"/>
      <c r="X134" s="38" t="s">
        <v>1036</v>
      </c>
      <c r="Y134" s="37"/>
      <c r="Z134" s="38" t="s">
        <v>1039</v>
      </c>
      <c r="AA134" s="41" t="s">
        <v>1038</v>
      </c>
      <c r="AB134" s="37"/>
      <c r="AC134" s="38" t="s">
        <v>2</v>
      </c>
      <c r="AD134" s="37"/>
    </row>
    <row r="135" spans="1:30" ht="36" customHeight="1" x14ac:dyDescent="0.15">
      <c r="A135" s="36">
        <v>134</v>
      </c>
      <c r="B135" s="37">
        <v>47</v>
      </c>
      <c r="C135" s="37">
        <v>1</v>
      </c>
      <c r="D135" s="37">
        <v>1</v>
      </c>
      <c r="E135" s="37" t="s">
        <v>303</v>
      </c>
      <c r="F135" s="37" t="s">
        <v>49</v>
      </c>
      <c r="G135" s="37" t="s">
        <v>82</v>
      </c>
      <c r="H135" s="37" t="s">
        <v>42</v>
      </c>
      <c r="I135" s="37" t="s">
        <v>932</v>
      </c>
      <c r="J135" s="37" t="s">
        <v>8</v>
      </c>
      <c r="K135" s="37" t="s">
        <v>1348</v>
      </c>
      <c r="L135" s="37" t="s">
        <v>930</v>
      </c>
      <c r="M135" s="37" t="s">
        <v>931</v>
      </c>
      <c r="N135" s="37" t="s">
        <v>929</v>
      </c>
      <c r="O135" s="37" t="s">
        <v>1348</v>
      </c>
      <c r="P135" s="37"/>
      <c r="Q135" s="37" t="s">
        <v>40</v>
      </c>
      <c r="R135" s="37" t="s">
        <v>3</v>
      </c>
      <c r="S135" s="37"/>
      <c r="T135" s="37" t="s">
        <v>733</v>
      </c>
      <c r="U135" s="38" t="s">
        <v>1039</v>
      </c>
      <c r="V135" s="41" t="s">
        <v>1038</v>
      </c>
      <c r="W135" s="37"/>
      <c r="X135" s="38" t="s">
        <v>1036</v>
      </c>
      <c r="Y135" s="37"/>
      <c r="Z135" s="38" t="s">
        <v>1039</v>
      </c>
      <c r="AA135" s="41" t="s">
        <v>1038</v>
      </c>
      <c r="AB135" s="37"/>
      <c r="AC135" s="38" t="s">
        <v>2</v>
      </c>
      <c r="AD135" s="37"/>
    </row>
    <row r="136" spans="1:30" ht="24" customHeight="1" x14ac:dyDescent="0.15">
      <c r="A136" s="36">
        <v>135</v>
      </c>
      <c r="B136" s="37">
        <v>48</v>
      </c>
      <c r="C136" s="37">
        <v>1</v>
      </c>
      <c r="D136" s="37">
        <v>1</v>
      </c>
      <c r="E136" s="37" t="s">
        <v>304</v>
      </c>
      <c r="F136" s="37" t="s">
        <v>49</v>
      </c>
      <c r="G136" s="37" t="s">
        <v>82</v>
      </c>
      <c r="H136" s="37" t="s">
        <v>305</v>
      </c>
      <c r="I136" s="37" t="s">
        <v>933</v>
      </c>
      <c r="J136" s="37" t="s">
        <v>8</v>
      </c>
      <c r="K136" s="37" t="s">
        <v>1348</v>
      </c>
      <c r="L136" s="37" t="s">
        <v>32</v>
      </c>
      <c r="M136" s="37" t="s">
        <v>935</v>
      </c>
      <c r="N136" s="37" t="s">
        <v>936</v>
      </c>
      <c r="O136" s="37" t="s">
        <v>1348</v>
      </c>
      <c r="P136" s="37"/>
      <c r="Q136" s="37" t="s">
        <v>34</v>
      </c>
      <c r="R136" s="37" t="s">
        <v>3</v>
      </c>
      <c r="S136" s="37"/>
      <c r="T136" s="37" t="s">
        <v>734</v>
      </c>
      <c r="U136" s="38" t="s">
        <v>1039</v>
      </c>
      <c r="V136" s="41" t="s">
        <v>1038</v>
      </c>
      <c r="W136" s="37"/>
      <c r="X136" s="38" t="s">
        <v>1036</v>
      </c>
      <c r="Y136" s="37"/>
      <c r="Z136" s="38" t="s">
        <v>1039</v>
      </c>
      <c r="AA136" s="41" t="s">
        <v>1038</v>
      </c>
      <c r="AB136" s="37"/>
      <c r="AC136" s="38" t="s">
        <v>2</v>
      </c>
      <c r="AD136" s="37" t="s">
        <v>934</v>
      </c>
    </row>
    <row r="137" spans="1:30" ht="24" customHeight="1" x14ac:dyDescent="0.15">
      <c r="A137" s="36">
        <v>136</v>
      </c>
      <c r="B137" s="37">
        <v>48</v>
      </c>
      <c r="C137" s="37">
        <v>1</v>
      </c>
      <c r="D137" s="37">
        <v>1</v>
      </c>
      <c r="E137" s="37" t="s">
        <v>304</v>
      </c>
      <c r="F137" s="37" t="s">
        <v>49</v>
      </c>
      <c r="G137" s="37" t="s">
        <v>82</v>
      </c>
      <c r="H137" s="37" t="s">
        <v>305</v>
      </c>
      <c r="I137" s="37" t="s">
        <v>1096</v>
      </c>
      <c r="J137" s="37" t="s">
        <v>8</v>
      </c>
      <c r="K137" s="37" t="s">
        <v>937</v>
      </c>
      <c r="L137" s="37" t="s">
        <v>938</v>
      </c>
      <c r="M137" s="37"/>
      <c r="N137" s="37"/>
      <c r="O137" s="37"/>
      <c r="P137" s="37"/>
      <c r="Q137" s="37" t="s">
        <v>34</v>
      </c>
      <c r="R137" s="37" t="s">
        <v>3</v>
      </c>
      <c r="S137" s="37"/>
      <c r="T137" s="37" t="s">
        <v>735</v>
      </c>
      <c r="U137" s="37" t="s">
        <v>718</v>
      </c>
      <c r="V137" s="37" t="s">
        <v>868</v>
      </c>
      <c r="W137" s="37"/>
      <c r="X137" s="38" t="s">
        <v>1036</v>
      </c>
      <c r="Y137" s="37"/>
      <c r="Z137" s="37" t="s">
        <v>1035</v>
      </c>
      <c r="AA137" s="37" t="s">
        <v>939</v>
      </c>
      <c r="AB137" s="37"/>
      <c r="AC137" s="38" t="s">
        <v>1036</v>
      </c>
      <c r="AD137" s="37" t="s">
        <v>1241</v>
      </c>
    </row>
    <row r="138" spans="1:30" ht="24" customHeight="1" x14ac:dyDescent="0.15">
      <c r="A138" s="36">
        <v>137</v>
      </c>
      <c r="B138" s="37">
        <v>48</v>
      </c>
      <c r="C138" s="37">
        <v>1</v>
      </c>
      <c r="D138" s="37">
        <v>1</v>
      </c>
      <c r="E138" s="37" t="s">
        <v>304</v>
      </c>
      <c r="F138" s="37" t="s">
        <v>49</v>
      </c>
      <c r="G138" s="37" t="s">
        <v>82</v>
      </c>
      <c r="H138" s="37" t="s">
        <v>305</v>
      </c>
      <c r="I138" s="37" t="s">
        <v>1097</v>
      </c>
      <c r="J138" s="37" t="s">
        <v>8</v>
      </c>
      <c r="K138" s="37" t="s">
        <v>1348</v>
      </c>
      <c r="L138" s="37" t="s">
        <v>32</v>
      </c>
      <c r="M138" s="37" t="s">
        <v>940</v>
      </c>
      <c r="N138" s="37" t="s">
        <v>941</v>
      </c>
      <c r="O138" s="37"/>
      <c r="P138" s="37"/>
      <c r="Q138" s="37" t="s">
        <v>34</v>
      </c>
      <c r="R138" s="37" t="s">
        <v>2</v>
      </c>
      <c r="S138" s="37"/>
      <c r="T138" s="37"/>
      <c r="U138" s="38" t="s">
        <v>1039</v>
      </c>
      <c r="V138" s="41" t="s">
        <v>1038</v>
      </c>
      <c r="W138" s="37"/>
      <c r="X138" s="38" t="s">
        <v>1036</v>
      </c>
      <c r="Y138" s="37"/>
      <c r="Z138" s="38" t="s">
        <v>1039</v>
      </c>
      <c r="AA138" s="41" t="s">
        <v>1038</v>
      </c>
      <c r="AB138" s="37"/>
      <c r="AC138" s="38" t="s">
        <v>2</v>
      </c>
      <c r="AD138" s="37"/>
    </row>
    <row r="139" spans="1:30" ht="24" customHeight="1" x14ac:dyDescent="0.15">
      <c r="A139" s="36">
        <v>138</v>
      </c>
      <c r="B139" s="37">
        <v>49</v>
      </c>
      <c r="C139" s="37">
        <v>1</v>
      </c>
      <c r="D139" s="37">
        <v>1</v>
      </c>
      <c r="E139" s="37" t="s">
        <v>306</v>
      </c>
      <c r="F139" s="37" t="s">
        <v>49</v>
      </c>
      <c r="G139" s="37" t="s">
        <v>82</v>
      </c>
      <c r="H139" s="37" t="s">
        <v>307</v>
      </c>
      <c r="I139" s="37" t="s">
        <v>308</v>
      </c>
      <c r="J139" s="37" t="s">
        <v>8</v>
      </c>
      <c r="K139" s="37" t="s">
        <v>1348</v>
      </c>
      <c r="L139" s="37" t="s">
        <v>32</v>
      </c>
      <c r="M139" s="37" t="s">
        <v>940</v>
      </c>
      <c r="N139" s="37" t="s">
        <v>941</v>
      </c>
      <c r="O139" s="37" t="s">
        <v>1348</v>
      </c>
      <c r="P139" s="37"/>
      <c r="Q139" s="37" t="s">
        <v>40</v>
      </c>
      <c r="R139" s="37" t="s">
        <v>2</v>
      </c>
      <c r="S139" s="37"/>
      <c r="T139" s="37"/>
      <c r="U139" s="38" t="s">
        <v>1039</v>
      </c>
      <c r="V139" s="41" t="s">
        <v>1038</v>
      </c>
      <c r="W139" s="37"/>
      <c r="X139" s="38" t="s">
        <v>1036</v>
      </c>
      <c r="Y139" s="37"/>
      <c r="Z139" s="38" t="s">
        <v>1039</v>
      </c>
      <c r="AA139" s="41" t="s">
        <v>1038</v>
      </c>
      <c r="AB139" s="37"/>
      <c r="AC139" s="38" t="s">
        <v>2</v>
      </c>
      <c r="AD139" s="37"/>
    </row>
    <row r="140" spans="1:30" ht="24" customHeight="1" x14ac:dyDescent="0.15">
      <c r="A140" s="36">
        <v>139</v>
      </c>
      <c r="B140" s="37">
        <v>49</v>
      </c>
      <c r="C140" s="37">
        <v>1</v>
      </c>
      <c r="D140" s="37">
        <v>1</v>
      </c>
      <c r="E140" s="37" t="s">
        <v>306</v>
      </c>
      <c r="F140" s="37" t="s">
        <v>49</v>
      </c>
      <c r="G140" s="37" t="s">
        <v>82</v>
      </c>
      <c r="H140" s="37" t="s">
        <v>307</v>
      </c>
      <c r="I140" s="37" t="s">
        <v>1098</v>
      </c>
      <c r="J140" s="37" t="s">
        <v>8</v>
      </c>
      <c r="K140" s="37" t="s">
        <v>937</v>
      </c>
      <c r="L140" s="37" t="s">
        <v>938</v>
      </c>
      <c r="M140" s="37"/>
      <c r="N140" s="37"/>
      <c r="O140" s="37"/>
      <c r="P140" s="37"/>
      <c r="Q140" s="37" t="s">
        <v>40</v>
      </c>
      <c r="R140" s="37" t="s">
        <v>3</v>
      </c>
      <c r="S140" s="37"/>
      <c r="T140" s="37" t="s">
        <v>736</v>
      </c>
      <c r="U140" s="37" t="s">
        <v>718</v>
      </c>
      <c r="V140" s="37" t="s">
        <v>868</v>
      </c>
      <c r="W140" s="37"/>
      <c r="X140" s="38" t="s">
        <v>1036</v>
      </c>
      <c r="Y140" s="37"/>
      <c r="Z140" s="37" t="s">
        <v>1035</v>
      </c>
      <c r="AA140" s="37" t="s">
        <v>868</v>
      </c>
      <c r="AB140" s="37"/>
      <c r="AC140" s="38" t="s">
        <v>1036</v>
      </c>
      <c r="AD140" s="37" t="s">
        <v>1241</v>
      </c>
    </row>
    <row r="141" spans="1:30" ht="24" customHeight="1" x14ac:dyDescent="0.15">
      <c r="A141" s="37">
        <v>140</v>
      </c>
      <c r="B141" s="37">
        <v>50</v>
      </c>
      <c r="C141" s="37">
        <v>1</v>
      </c>
      <c r="D141" s="37">
        <v>1</v>
      </c>
      <c r="E141" s="37" t="s">
        <v>81</v>
      </c>
      <c r="F141" s="37" t="s">
        <v>49</v>
      </c>
      <c r="G141" s="37" t="s">
        <v>82</v>
      </c>
      <c r="H141" s="37" t="s">
        <v>83</v>
      </c>
      <c r="I141" s="43" t="s">
        <v>942</v>
      </c>
      <c r="J141" s="37" t="s">
        <v>8</v>
      </c>
      <c r="K141" s="37" t="s">
        <v>1343</v>
      </c>
      <c r="L141" s="37" t="s">
        <v>84</v>
      </c>
      <c r="M141" s="37" t="s">
        <v>85</v>
      </c>
      <c r="N141" s="37" t="s">
        <v>1264</v>
      </c>
      <c r="O141" s="37" t="s">
        <v>73</v>
      </c>
      <c r="P141" s="37"/>
      <c r="Q141" s="37"/>
      <c r="R141" s="37" t="s">
        <v>2</v>
      </c>
      <c r="S141" s="37"/>
      <c r="T141" s="37"/>
      <c r="U141" s="38" t="s">
        <v>1038</v>
      </c>
      <c r="V141" s="41" t="s">
        <v>1038</v>
      </c>
      <c r="W141" s="37"/>
      <c r="X141" s="38" t="s">
        <v>1036</v>
      </c>
      <c r="Y141" s="37"/>
      <c r="Z141" s="38" t="s">
        <v>1038</v>
      </c>
      <c r="AA141" s="41" t="s">
        <v>1038</v>
      </c>
      <c r="AB141" s="37"/>
      <c r="AC141" s="38" t="s">
        <v>2</v>
      </c>
      <c r="AD141" s="37"/>
    </row>
    <row r="142" spans="1:30" ht="24" customHeight="1" x14ac:dyDescent="0.15">
      <c r="A142" s="37">
        <v>141</v>
      </c>
      <c r="B142" s="37">
        <v>51</v>
      </c>
      <c r="C142" s="37">
        <v>1</v>
      </c>
      <c r="D142" s="37">
        <v>1</v>
      </c>
      <c r="E142" s="37" t="s">
        <v>86</v>
      </c>
      <c r="F142" s="37" t="s">
        <v>49</v>
      </c>
      <c r="G142" s="37" t="s">
        <v>82</v>
      </c>
      <c r="H142" s="37" t="s">
        <v>87</v>
      </c>
      <c r="I142" s="37" t="s">
        <v>1265</v>
      </c>
      <c r="J142" s="37" t="s">
        <v>8</v>
      </c>
      <c r="K142" s="37" t="s">
        <v>1343</v>
      </c>
      <c r="L142" s="37" t="s">
        <v>84</v>
      </c>
      <c r="M142" s="37" t="s">
        <v>85</v>
      </c>
      <c r="N142" s="37" t="s">
        <v>1266</v>
      </c>
      <c r="O142" s="37" t="s">
        <v>73</v>
      </c>
      <c r="P142" s="37"/>
      <c r="Q142" s="37"/>
      <c r="R142" s="37" t="s">
        <v>2</v>
      </c>
      <c r="S142" s="37"/>
      <c r="T142" s="37"/>
      <c r="U142" s="38" t="s">
        <v>1038</v>
      </c>
      <c r="V142" s="41" t="s">
        <v>1038</v>
      </c>
      <c r="W142" s="37"/>
      <c r="X142" s="38" t="s">
        <v>1036</v>
      </c>
      <c r="Y142" s="37"/>
      <c r="Z142" s="38" t="s">
        <v>1038</v>
      </c>
      <c r="AA142" s="41" t="s">
        <v>1038</v>
      </c>
      <c r="AB142" s="37"/>
      <c r="AC142" s="38" t="s">
        <v>2</v>
      </c>
      <c r="AD142" s="37"/>
    </row>
    <row r="143" spans="1:30" ht="24" customHeight="1" x14ac:dyDescent="0.15">
      <c r="A143" s="36">
        <v>142</v>
      </c>
      <c r="B143" s="37">
        <v>52</v>
      </c>
      <c r="C143" s="37">
        <v>1</v>
      </c>
      <c r="D143" s="37">
        <v>1</v>
      </c>
      <c r="E143" s="37" t="s">
        <v>353</v>
      </c>
      <c r="F143" s="37" t="s">
        <v>49</v>
      </c>
      <c r="G143" s="37" t="s">
        <v>82</v>
      </c>
      <c r="H143" s="37" t="s">
        <v>354</v>
      </c>
      <c r="I143" s="37" t="s">
        <v>1099</v>
      </c>
      <c r="J143" s="37" t="s">
        <v>8</v>
      </c>
      <c r="K143" s="37" t="s">
        <v>355</v>
      </c>
      <c r="L143" s="37" t="s">
        <v>943</v>
      </c>
      <c r="M143" s="37" t="s">
        <v>944</v>
      </c>
      <c r="N143" s="37"/>
      <c r="O143" s="37"/>
      <c r="P143" s="37"/>
      <c r="Q143" s="37"/>
      <c r="R143" s="37" t="s">
        <v>5</v>
      </c>
      <c r="S143" s="37"/>
      <c r="T143" s="37"/>
      <c r="U143" s="37" t="s">
        <v>718</v>
      </c>
      <c r="V143" s="37" t="s">
        <v>868</v>
      </c>
      <c r="W143" s="37"/>
      <c r="X143" s="38" t="s">
        <v>1036</v>
      </c>
      <c r="Y143" s="37"/>
      <c r="Z143" s="37" t="s">
        <v>718</v>
      </c>
      <c r="AA143" s="37" t="s">
        <v>939</v>
      </c>
      <c r="AB143" s="37"/>
      <c r="AC143" s="38" t="s">
        <v>1036</v>
      </c>
      <c r="AD143" s="37" t="s">
        <v>851</v>
      </c>
    </row>
    <row r="144" spans="1:30" ht="24" customHeight="1" x14ac:dyDescent="0.15">
      <c r="A144" s="36">
        <v>143</v>
      </c>
      <c r="B144" s="37">
        <v>53</v>
      </c>
      <c r="C144" s="37">
        <v>1</v>
      </c>
      <c r="D144" s="37">
        <v>1</v>
      </c>
      <c r="E144" s="37" t="s">
        <v>1336</v>
      </c>
      <c r="F144" s="37" t="s">
        <v>49</v>
      </c>
      <c r="G144" s="37" t="s">
        <v>82</v>
      </c>
      <c r="H144" s="37" t="s">
        <v>577</v>
      </c>
      <c r="I144" s="37" t="s">
        <v>1100</v>
      </c>
      <c r="J144" s="37" t="s">
        <v>8</v>
      </c>
      <c r="K144" s="37" t="s">
        <v>355</v>
      </c>
      <c r="L144" s="37"/>
      <c r="M144" s="37"/>
      <c r="N144" s="37"/>
      <c r="O144" s="37"/>
      <c r="P144" s="37"/>
      <c r="Q144" s="37"/>
      <c r="R144" s="37" t="s">
        <v>5</v>
      </c>
      <c r="S144" s="37"/>
      <c r="T144" s="37"/>
      <c r="U144" s="37" t="s">
        <v>718</v>
      </c>
      <c r="V144" s="37" t="s">
        <v>868</v>
      </c>
      <c r="W144" s="37"/>
      <c r="X144" s="38" t="s">
        <v>1036</v>
      </c>
      <c r="Y144" s="37"/>
      <c r="Z144" s="37" t="s">
        <v>718</v>
      </c>
      <c r="AA144" s="37" t="s">
        <v>939</v>
      </c>
      <c r="AB144" s="37"/>
      <c r="AC144" s="38" t="s">
        <v>1036</v>
      </c>
      <c r="AD144" s="37" t="s">
        <v>945</v>
      </c>
    </row>
    <row r="145" spans="1:30" ht="24" customHeight="1" x14ac:dyDescent="0.15">
      <c r="A145" s="36">
        <v>144</v>
      </c>
      <c r="B145" s="37">
        <v>53</v>
      </c>
      <c r="C145" s="37">
        <v>1</v>
      </c>
      <c r="D145" s="37">
        <v>1</v>
      </c>
      <c r="E145" s="37" t="s">
        <v>576</v>
      </c>
      <c r="F145" s="37" t="s">
        <v>49</v>
      </c>
      <c r="G145" s="37" t="s">
        <v>82</v>
      </c>
      <c r="H145" s="37" t="s">
        <v>577</v>
      </c>
      <c r="I145" s="37" t="s">
        <v>578</v>
      </c>
      <c r="J145" s="37" t="s">
        <v>8</v>
      </c>
      <c r="K145" s="37" t="s">
        <v>355</v>
      </c>
      <c r="L145" s="37"/>
      <c r="M145" s="37"/>
      <c r="N145" s="37"/>
      <c r="O145" s="37"/>
      <c r="P145" s="37"/>
      <c r="Q145" s="37"/>
      <c r="R145" s="37" t="s">
        <v>5</v>
      </c>
      <c r="S145" s="37"/>
      <c r="T145" s="37"/>
      <c r="U145" s="37" t="s">
        <v>718</v>
      </c>
      <c r="V145" s="37" t="s">
        <v>868</v>
      </c>
      <c r="W145" s="37"/>
      <c r="X145" s="38" t="s">
        <v>1036</v>
      </c>
      <c r="Y145" s="37"/>
      <c r="Z145" s="37" t="s">
        <v>718</v>
      </c>
      <c r="AA145" s="37" t="s">
        <v>939</v>
      </c>
      <c r="AB145" s="37"/>
      <c r="AC145" s="38" t="s">
        <v>1036</v>
      </c>
      <c r="AD145" s="37" t="s">
        <v>945</v>
      </c>
    </row>
    <row r="146" spans="1:30" ht="24" customHeight="1" x14ac:dyDescent="0.15">
      <c r="A146" s="36">
        <v>145</v>
      </c>
      <c r="B146" s="37">
        <v>53</v>
      </c>
      <c r="C146" s="37">
        <v>1</v>
      </c>
      <c r="D146" s="37">
        <v>1</v>
      </c>
      <c r="E146" s="37" t="s">
        <v>576</v>
      </c>
      <c r="F146" s="37" t="s">
        <v>49</v>
      </c>
      <c r="G146" s="37" t="s">
        <v>82</v>
      </c>
      <c r="H146" s="37" t="s">
        <v>577</v>
      </c>
      <c r="I146" s="37" t="s">
        <v>1161</v>
      </c>
      <c r="J146" s="37" t="s">
        <v>8</v>
      </c>
      <c r="K146" s="37" t="s">
        <v>355</v>
      </c>
      <c r="L146" s="37"/>
      <c r="M146" s="37"/>
      <c r="N146" s="37"/>
      <c r="O146" s="37"/>
      <c r="P146" s="37"/>
      <c r="Q146" s="37"/>
      <c r="R146" s="37" t="s">
        <v>5</v>
      </c>
      <c r="S146" s="37"/>
      <c r="T146" s="37"/>
      <c r="U146" s="37" t="s">
        <v>718</v>
      </c>
      <c r="V146" s="37" t="s">
        <v>868</v>
      </c>
      <c r="W146" s="37"/>
      <c r="X146" s="38" t="s">
        <v>1036</v>
      </c>
      <c r="Y146" s="37"/>
      <c r="Z146" s="37" t="s">
        <v>718</v>
      </c>
      <c r="AA146" s="37" t="s">
        <v>939</v>
      </c>
      <c r="AB146" s="37"/>
      <c r="AC146" s="38" t="s">
        <v>1036</v>
      </c>
      <c r="AD146" s="37" t="s">
        <v>945</v>
      </c>
    </row>
    <row r="147" spans="1:30" ht="24" customHeight="1" x14ac:dyDescent="0.15">
      <c r="A147" s="36">
        <v>146</v>
      </c>
      <c r="B147" s="37">
        <v>53</v>
      </c>
      <c r="C147" s="37">
        <v>1</v>
      </c>
      <c r="D147" s="37">
        <v>1</v>
      </c>
      <c r="E147" s="37" t="s">
        <v>576</v>
      </c>
      <c r="F147" s="37" t="s">
        <v>49</v>
      </c>
      <c r="G147" s="37" t="s">
        <v>82</v>
      </c>
      <c r="H147" s="37" t="s">
        <v>577</v>
      </c>
      <c r="I147" s="37" t="s">
        <v>1162</v>
      </c>
      <c r="J147" s="37" t="s">
        <v>8</v>
      </c>
      <c r="K147" s="37" t="s">
        <v>355</v>
      </c>
      <c r="L147" s="37"/>
      <c r="M147" s="37"/>
      <c r="N147" s="37"/>
      <c r="O147" s="37"/>
      <c r="P147" s="37"/>
      <c r="Q147" s="37"/>
      <c r="R147" s="37" t="s">
        <v>5</v>
      </c>
      <c r="S147" s="37"/>
      <c r="T147" s="37"/>
      <c r="U147" s="37" t="s">
        <v>718</v>
      </c>
      <c r="V147" s="37" t="s">
        <v>868</v>
      </c>
      <c r="W147" s="37"/>
      <c r="X147" s="38" t="s">
        <v>1036</v>
      </c>
      <c r="Y147" s="37"/>
      <c r="Z147" s="37" t="s">
        <v>718</v>
      </c>
      <c r="AA147" s="37" t="s">
        <v>939</v>
      </c>
      <c r="AB147" s="37"/>
      <c r="AC147" s="38" t="s">
        <v>1036</v>
      </c>
      <c r="AD147" s="37" t="s">
        <v>945</v>
      </c>
    </row>
    <row r="148" spans="1:30" ht="24" customHeight="1" x14ac:dyDescent="0.15">
      <c r="A148" s="37">
        <v>147</v>
      </c>
      <c r="B148" s="37">
        <v>54</v>
      </c>
      <c r="C148" s="37">
        <v>1</v>
      </c>
      <c r="D148" s="37">
        <v>1</v>
      </c>
      <c r="E148" s="37" t="s">
        <v>88</v>
      </c>
      <c r="F148" s="37" t="s">
        <v>49</v>
      </c>
      <c r="G148" s="37" t="s">
        <v>50</v>
      </c>
      <c r="H148" s="37"/>
      <c r="I148" s="37" t="s">
        <v>89</v>
      </c>
      <c r="J148" s="37" t="s">
        <v>8</v>
      </c>
      <c r="K148" s="37" t="s">
        <v>1343</v>
      </c>
      <c r="L148" s="37"/>
      <c r="M148" s="37"/>
      <c r="N148" s="37" t="s">
        <v>64</v>
      </c>
      <c r="O148" s="37"/>
      <c r="P148" s="37"/>
      <c r="Q148" s="37"/>
      <c r="R148" s="37" t="s">
        <v>4</v>
      </c>
      <c r="S148" s="37"/>
      <c r="T148" s="37" t="s">
        <v>65</v>
      </c>
      <c r="U148" s="37" t="s">
        <v>1040</v>
      </c>
      <c r="V148" s="41" t="s">
        <v>1050</v>
      </c>
      <c r="W148" s="37"/>
      <c r="X148" s="38" t="s">
        <v>1045</v>
      </c>
      <c r="Y148" s="37"/>
      <c r="Z148" s="37" t="s">
        <v>1040</v>
      </c>
      <c r="AA148" s="41" t="s">
        <v>1050</v>
      </c>
      <c r="AB148" s="37"/>
      <c r="AC148" s="38" t="s">
        <v>1045</v>
      </c>
      <c r="AD148" s="37"/>
    </row>
    <row r="149" spans="1:30" ht="24" customHeight="1" x14ac:dyDescent="0.15">
      <c r="A149" s="36">
        <v>148</v>
      </c>
      <c r="B149" s="37">
        <v>55</v>
      </c>
      <c r="C149" s="37">
        <v>1</v>
      </c>
      <c r="D149" s="37">
        <v>1</v>
      </c>
      <c r="E149" s="37" t="s">
        <v>343</v>
      </c>
      <c r="F149" s="37" t="s">
        <v>49</v>
      </c>
      <c r="G149" s="37" t="s">
        <v>50</v>
      </c>
      <c r="H149" s="37" t="s">
        <v>344</v>
      </c>
      <c r="I149" s="37" t="s">
        <v>1101</v>
      </c>
      <c r="J149" s="37" t="s">
        <v>8</v>
      </c>
      <c r="K149" s="37" t="s">
        <v>325</v>
      </c>
      <c r="L149" s="37" t="s">
        <v>943</v>
      </c>
      <c r="M149" s="37" t="s">
        <v>345</v>
      </c>
      <c r="N149" s="37" t="s">
        <v>946</v>
      </c>
      <c r="O149" s="37" t="s">
        <v>325</v>
      </c>
      <c r="P149" s="37" t="s">
        <v>325</v>
      </c>
      <c r="Q149" s="37" t="s">
        <v>330</v>
      </c>
      <c r="R149" s="37" t="s">
        <v>1</v>
      </c>
      <c r="S149" s="37"/>
      <c r="T149" s="37" t="s">
        <v>346</v>
      </c>
      <c r="U149" s="37" t="s">
        <v>718</v>
      </c>
      <c r="V149" s="41" t="s">
        <v>1051</v>
      </c>
      <c r="W149" s="37"/>
      <c r="X149" s="38" t="s">
        <v>1036</v>
      </c>
      <c r="Y149" s="37"/>
      <c r="Z149" s="37" t="s">
        <v>718</v>
      </c>
      <c r="AA149" s="41" t="s">
        <v>1051</v>
      </c>
      <c r="AB149" s="37"/>
      <c r="AC149" s="38" t="s">
        <v>1036</v>
      </c>
      <c r="AD149" s="37" t="s">
        <v>851</v>
      </c>
    </row>
    <row r="150" spans="1:30" ht="24" customHeight="1" x14ac:dyDescent="0.15">
      <c r="A150" s="37">
        <v>149</v>
      </c>
      <c r="B150" s="37">
        <v>56</v>
      </c>
      <c r="C150" s="37">
        <v>1</v>
      </c>
      <c r="D150" s="37">
        <v>1</v>
      </c>
      <c r="E150" s="37" t="s">
        <v>90</v>
      </c>
      <c r="F150" s="37" t="s">
        <v>740</v>
      </c>
      <c r="G150" s="37" t="s">
        <v>50</v>
      </c>
      <c r="H150" s="37" t="s">
        <v>91</v>
      </c>
      <c r="I150" s="37" t="s">
        <v>1102</v>
      </c>
      <c r="J150" s="37" t="s">
        <v>8</v>
      </c>
      <c r="K150" s="37" t="s">
        <v>1343</v>
      </c>
      <c r="L150" s="37"/>
      <c r="M150" s="37"/>
      <c r="N150" s="37" t="s">
        <v>1267</v>
      </c>
      <c r="O150" s="37"/>
      <c r="P150" s="37"/>
      <c r="Q150" s="37"/>
      <c r="R150" s="37" t="s">
        <v>4</v>
      </c>
      <c r="S150" s="37"/>
      <c r="T150" s="37" t="s">
        <v>92</v>
      </c>
      <c r="U150" s="37" t="s">
        <v>1038</v>
      </c>
      <c r="V150" s="37" t="s">
        <v>1038</v>
      </c>
      <c r="W150" s="37"/>
      <c r="X150" s="38" t="s">
        <v>1036</v>
      </c>
      <c r="Y150" s="37"/>
      <c r="Z150" s="37" t="s">
        <v>1038</v>
      </c>
      <c r="AA150" s="37" t="s">
        <v>1038</v>
      </c>
      <c r="AB150" s="37"/>
      <c r="AC150" s="38" t="s">
        <v>2</v>
      </c>
      <c r="AD150" s="37" t="s">
        <v>1306</v>
      </c>
    </row>
    <row r="151" spans="1:30" ht="24" customHeight="1" x14ac:dyDescent="0.15">
      <c r="A151" s="37">
        <v>150</v>
      </c>
      <c r="B151" s="37">
        <v>56</v>
      </c>
      <c r="C151" s="37">
        <v>1</v>
      </c>
      <c r="D151" s="37">
        <v>1</v>
      </c>
      <c r="E151" s="37" t="s">
        <v>90</v>
      </c>
      <c r="F151" s="37" t="s">
        <v>49</v>
      </c>
      <c r="G151" s="37" t="s">
        <v>50</v>
      </c>
      <c r="H151" s="37" t="s">
        <v>91</v>
      </c>
      <c r="I151" s="37" t="s">
        <v>1268</v>
      </c>
      <c r="J151" s="37" t="s">
        <v>8</v>
      </c>
      <c r="K151" s="37" t="s">
        <v>1343</v>
      </c>
      <c r="L151" s="37"/>
      <c r="M151" s="37"/>
      <c r="N151" s="37" t="s">
        <v>1269</v>
      </c>
      <c r="O151" s="37"/>
      <c r="P151" s="37"/>
      <c r="Q151" s="37"/>
      <c r="R151" s="37" t="s">
        <v>4</v>
      </c>
      <c r="S151" s="37"/>
      <c r="T151" s="37" t="s">
        <v>92</v>
      </c>
      <c r="U151" s="37" t="s">
        <v>1038</v>
      </c>
      <c r="V151" s="37" t="s">
        <v>1038</v>
      </c>
      <c r="W151" s="37"/>
      <c r="X151" s="38" t="s">
        <v>1036</v>
      </c>
      <c r="Y151" s="37"/>
      <c r="Z151" s="37" t="s">
        <v>1038</v>
      </c>
      <c r="AA151" s="37" t="s">
        <v>1038</v>
      </c>
      <c r="AB151" s="37"/>
      <c r="AC151" s="38" t="s">
        <v>2</v>
      </c>
      <c r="AD151" s="37" t="s">
        <v>1307</v>
      </c>
    </row>
    <row r="152" spans="1:30" ht="30" customHeight="1" x14ac:dyDescent="0.15">
      <c r="A152" s="37">
        <v>151</v>
      </c>
      <c r="B152" s="37">
        <v>56</v>
      </c>
      <c r="C152" s="37">
        <v>1</v>
      </c>
      <c r="D152" s="37">
        <v>1</v>
      </c>
      <c r="E152" s="37" t="s">
        <v>90</v>
      </c>
      <c r="F152" s="37" t="s">
        <v>49</v>
      </c>
      <c r="G152" s="37" t="s">
        <v>50</v>
      </c>
      <c r="H152" s="37" t="s">
        <v>91</v>
      </c>
      <c r="I152" s="37" t="s">
        <v>1242</v>
      </c>
      <c r="J152" s="37" t="s">
        <v>8</v>
      </c>
      <c r="K152" s="37" t="s">
        <v>1343</v>
      </c>
      <c r="L152" s="37"/>
      <c r="M152" s="37"/>
      <c r="N152" s="37" t="s">
        <v>64</v>
      </c>
      <c r="O152" s="37"/>
      <c r="P152" s="37"/>
      <c r="Q152" s="37"/>
      <c r="R152" s="37" t="s">
        <v>4</v>
      </c>
      <c r="S152" s="37"/>
      <c r="T152" s="37" t="s">
        <v>92</v>
      </c>
      <c r="U152" s="37" t="s">
        <v>1042</v>
      </c>
      <c r="V152" s="37" t="s">
        <v>1051</v>
      </c>
      <c r="W152" s="37"/>
      <c r="X152" s="38" t="s">
        <v>1036</v>
      </c>
      <c r="Y152" s="37"/>
      <c r="Z152" s="37" t="s">
        <v>1042</v>
      </c>
      <c r="AA152" s="37" t="s">
        <v>1051</v>
      </c>
      <c r="AB152" s="37"/>
      <c r="AC152" s="38" t="s">
        <v>1036</v>
      </c>
      <c r="AD152" s="37" t="s">
        <v>1188</v>
      </c>
    </row>
    <row r="153" spans="1:30" ht="24" customHeight="1" x14ac:dyDescent="0.15">
      <c r="A153" s="37">
        <v>152</v>
      </c>
      <c r="B153" s="37">
        <v>56</v>
      </c>
      <c r="C153" s="37">
        <v>1</v>
      </c>
      <c r="D153" s="37">
        <v>1</v>
      </c>
      <c r="E153" s="37" t="s">
        <v>90</v>
      </c>
      <c r="F153" s="37" t="s">
        <v>49</v>
      </c>
      <c r="G153" s="37" t="s">
        <v>50</v>
      </c>
      <c r="H153" s="37" t="s">
        <v>91</v>
      </c>
      <c r="I153" s="37" t="s">
        <v>1272</v>
      </c>
      <c r="J153" s="37" t="s">
        <v>8</v>
      </c>
      <c r="K153" s="37" t="s">
        <v>1310</v>
      </c>
      <c r="L153" s="37"/>
      <c r="M153" s="37"/>
      <c r="N153" s="37" t="s">
        <v>1270</v>
      </c>
      <c r="O153" s="37"/>
      <c r="P153" s="37"/>
      <c r="Q153" s="37"/>
      <c r="R153" s="37" t="s">
        <v>4</v>
      </c>
      <c r="S153" s="37"/>
      <c r="T153" s="37" t="s">
        <v>92</v>
      </c>
      <c r="U153" s="37" t="s">
        <v>1038</v>
      </c>
      <c r="V153" s="37" t="s">
        <v>1038</v>
      </c>
      <c r="W153" s="37"/>
      <c r="X153" s="38" t="s">
        <v>1036</v>
      </c>
      <c r="Y153" s="37"/>
      <c r="Z153" s="37" t="s">
        <v>1038</v>
      </c>
      <c r="AA153" s="37" t="s">
        <v>1038</v>
      </c>
      <c r="AB153" s="37"/>
      <c r="AC153" s="38" t="s">
        <v>2</v>
      </c>
      <c r="AD153" s="37"/>
    </row>
    <row r="154" spans="1:30" ht="32.25" customHeight="1" x14ac:dyDescent="0.15">
      <c r="A154" s="37">
        <v>153</v>
      </c>
      <c r="B154" s="37">
        <v>56</v>
      </c>
      <c r="C154" s="37">
        <v>1</v>
      </c>
      <c r="D154" s="37">
        <v>1</v>
      </c>
      <c r="E154" s="37" t="s">
        <v>90</v>
      </c>
      <c r="F154" s="37" t="s">
        <v>49</v>
      </c>
      <c r="G154" s="37" t="s">
        <v>50</v>
      </c>
      <c r="H154" s="37" t="s">
        <v>91</v>
      </c>
      <c r="I154" s="37" t="s">
        <v>93</v>
      </c>
      <c r="J154" s="37" t="s">
        <v>8</v>
      </c>
      <c r="K154" s="37" t="s">
        <v>1343</v>
      </c>
      <c r="L154" s="37"/>
      <c r="M154" s="37"/>
      <c r="N154" s="37" t="s">
        <v>1271</v>
      </c>
      <c r="O154" s="37"/>
      <c r="P154" s="37"/>
      <c r="Q154" s="37"/>
      <c r="R154" s="37" t="s">
        <v>4</v>
      </c>
      <c r="S154" s="37"/>
      <c r="T154" s="37" t="s">
        <v>92</v>
      </c>
      <c r="U154" s="37" t="s">
        <v>1038</v>
      </c>
      <c r="V154" s="37" t="s">
        <v>1038</v>
      </c>
      <c r="W154" s="37"/>
      <c r="X154" s="38" t="s">
        <v>1036</v>
      </c>
      <c r="Y154" s="37"/>
      <c r="Z154" s="37" t="s">
        <v>1038</v>
      </c>
      <c r="AA154" s="37" t="s">
        <v>1038</v>
      </c>
      <c r="AB154" s="37"/>
      <c r="AC154" s="38" t="s">
        <v>2</v>
      </c>
      <c r="AD154" s="37" t="s">
        <v>1308</v>
      </c>
    </row>
    <row r="155" spans="1:30" ht="24" customHeight="1" x14ac:dyDescent="0.15">
      <c r="A155" s="37">
        <v>154</v>
      </c>
      <c r="B155" s="37">
        <v>56</v>
      </c>
      <c r="C155" s="37">
        <v>1</v>
      </c>
      <c r="D155" s="37">
        <v>1</v>
      </c>
      <c r="E155" s="37" t="s">
        <v>90</v>
      </c>
      <c r="F155" s="37" t="s">
        <v>49</v>
      </c>
      <c r="G155" s="37" t="s">
        <v>50</v>
      </c>
      <c r="H155" s="37" t="s">
        <v>91</v>
      </c>
      <c r="I155" s="37" t="s">
        <v>94</v>
      </c>
      <c r="J155" s="37" t="s">
        <v>8</v>
      </c>
      <c r="K155" s="37" t="s">
        <v>1343</v>
      </c>
      <c r="L155" s="37"/>
      <c r="M155" s="37"/>
      <c r="N155" s="37" t="s">
        <v>1273</v>
      </c>
      <c r="O155" s="37"/>
      <c r="P155" s="37"/>
      <c r="Q155" s="37"/>
      <c r="R155" s="37" t="s">
        <v>4</v>
      </c>
      <c r="S155" s="37"/>
      <c r="T155" s="37" t="s">
        <v>92</v>
      </c>
      <c r="U155" s="37" t="s">
        <v>1038</v>
      </c>
      <c r="V155" s="37" t="s">
        <v>1038</v>
      </c>
      <c r="W155" s="37"/>
      <c r="X155" s="38" t="s">
        <v>1036</v>
      </c>
      <c r="Y155" s="37"/>
      <c r="Z155" s="37" t="s">
        <v>1038</v>
      </c>
      <c r="AA155" s="37" t="s">
        <v>1038</v>
      </c>
      <c r="AB155" s="37"/>
      <c r="AC155" s="38" t="s">
        <v>2</v>
      </c>
      <c r="AD155" s="37"/>
    </row>
    <row r="156" spans="1:30" ht="24" customHeight="1" x14ac:dyDescent="0.15">
      <c r="A156" s="37">
        <v>155</v>
      </c>
      <c r="B156" s="37">
        <v>56</v>
      </c>
      <c r="C156" s="37">
        <v>1</v>
      </c>
      <c r="D156" s="37">
        <v>1</v>
      </c>
      <c r="E156" s="37" t="s">
        <v>90</v>
      </c>
      <c r="F156" s="37" t="s">
        <v>49</v>
      </c>
      <c r="G156" s="37" t="s">
        <v>50</v>
      </c>
      <c r="H156" s="37" t="s">
        <v>91</v>
      </c>
      <c r="I156" s="37" t="s">
        <v>95</v>
      </c>
      <c r="J156" s="37" t="s">
        <v>8</v>
      </c>
      <c r="K156" s="37" t="s">
        <v>1343</v>
      </c>
      <c r="L156" s="37"/>
      <c r="M156" s="37"/>
      <c r="N156" s="37" t="s">
        <v>1274</v>
      </c>
      <c r="O156" s="37"/>
      <c r="P156" s="37"/>
      <c r="Q156" s="37"/>
      <c r="R156" s="37" t="s">
        <v>4</v>
      </c>
      <c r="S156" s="37"/>
      <c r="T156" s="37" t="s">
        <v>92</v>
      </c>
      <c r="U156" s="37" t="s">
        <v>1038</v>
      </c>
      <c r="V156" s="37" t="s">
        <v>1038</v>
      </c>
      <c r="W156" s="37"/>
      <c r="X156" s="38" t="s">
        <v>1036</v>
      </c>
      <c r="Y156" s="37"/>
      <c r="Z156" s="37" t="s">
        <v>1038</v>
      </c>
      <c r="AA156" s="37" t="s">
        <v>1038</v>
      </c>
      <c r="AB156" s="37"/>
      <c r="AC156" s="38" t="s">
        <v>2</v>
      </c>
      <c r="AD156" s="37"/>
    </row>
    <row r="157" spans="1:30" ht="24" customHeight="1" x14ac:dyDescent="0.15">
      <c r="A157" s="37">
        <v>156</v>
      </c>
      <c r="B157" s="37">
        <v>57</v>
      </c>
      <c r="C157" s="37">
        <v>1</v>
      </c>
      <c r="D157" s="37">
        <v>1</v>
      </c>
      <c r="E157" s="37" t="s">
        <v>96</v>
      </c>
      <c r="F157" s="37" t="s">
        <v>49</v>
      </c>
      <c r="G157" s="37" t="s">
        <v>50</v>
      </c>
      <c r="H157" s="37" t="s">
        <v>97</v>
      </c>
      <c r="I157" s="37" t="s">
        <v>1171</v>
      </c>
      <c r="J157" s="37" t="s">
        <v>8</v>
      </c>
      <c r="K157" s="37" t="s">
        <v>947</v>
      </c>
      <c r="L157" s="37"/>
      <c r="M157" s="37"/>
      <c r="N157" s="37" t="s">
        <v>1174</v>
      </c>
      <c r="O157" s="37"/>
      <c r="P157" s="37"/>
      <c r="Q157" s="37"/>
      <c r="R157" s="37" t="s">
        <v>1</v>
      </c>
      <c r="S157" s="37"/>
      <c r="T157" s="37"/>
      <c r="U157" s="37" t="s">
        <v>1039</v>
      </c>
      <c r="V157" s="37" t="s">
        <v>1038</v>
      </c>
      <c r="W157" s="37"/>
      <c r="X157" s="38" t="s">
        <v>1036</v>
      </c>
      <c r="Y157" s="37"/>
      <c r="Z157" s="37" t="s">
        <v>1041</v>
      </c>
      <c r="AA157" s="37" t="s">
        <v>1038</v>
      </c>
      <c r="AB157" s="37"/>
      <c r="AC157" s="38" t="s">
        <v>2</v>
      </c>
      <c r="AD157" s="37"/>
    </row>
    <row r="158" spans="1:30" ht="223.5" customHeight="1" x14ac:dyDescent="0.15">
      <c r="A158" s="37">
        <v>157</v>
      </c>
      <c r="B158" s="37">
        <v>58</v>
      </c>
      <c r="C158" s="37">
        <v>1</v>
      </c>
      <c r="D158" s="37">
        <v>1</v>
      </c>
      <c r="E158" s="37" t="s">
        <v>98</v>
      </c>
      <c r="F158" s="37" t="s">
        <v>49</v>
      </c>
      <c r="G158" s="37" t="s">
        <v>50</v>
      </c>
      <c r="H158" s="37" t="s">
        <v>99</v>
      </c>
      <c r="I158" s="37" t="s">
        <v>1243</v>
      </c>
      <c r="J158" s="37" t="s">
        <v>8</v>
      </c>
      <c r="K158" s="37" t="s">
        <v>1345</v>
      </c>
      <c r="L158" s="37" t="s">
        <v>100</v>
      </c>
      <c r="M158" s="37" t="s">
        <v>101</v>
      </c>
      <c r="N158" s="37" t="s">
        <v>948</v>
      </c>
      <c r="O158" s="37" t="s">
        <v>73</v>
      </c>
      <c r="P158" s="37"/>
      <c r="Q158" s="37"/>
      <c r="R158" s="37" t="s">
        <v>2</v>
      </c>
      <c r="S158" s="37"/>
      <c r="T158" s="37" t="s">
        <v>102</v>
      </c>
      <c r="U158" s="37" t="s">
        <v>1039</v>
      </c>
      <c r="V158" s="37" t="s">
        <v>1038</v>
      </c>
      <c r="W158" s="37" t="s">
        <v>1340</v>
      </c>
      <c r="X158" s="38" t="s">
        <v>1036</v>
      </c>
      <c r="Y158" s="37"/>
      <c r="Z158" s="37" t="s">
        <v>1039</v>
      </c>
      <c r="AA158" s="37" t="s">
        <v>1038</v>
      </c>
      <c r="AB158" s="37" t="s">
        <v>1340</v>
      </c>
      <c r="AC158" s="38" t="s">
        <v>2</v>
      </c>
      <c r="AD158" s="37"/>
    </row>
    <row r="159" spans="1:30" ht="34.5" customHeight="1" x14ac:dyDescent="0.15">
      <c r="A159" s="37">
        <v>158</v>
      </c>
      <c r="B159" s="37">
        <v>59</v>
      </c>
      <c r="C159" s="37">
        <v>1</v>
      </c>
      <c r="D159" s="37">
        <v>1</v>
      </c>
      <c r="E159" s="37" t="s">
        <v>103</v>
      </c>
      <c r="F159" s="37" t="s">
        <v>49</v>
      </c>
      <c r="G159" s="37" t="s">
        <v>50</v>
      </c>
      <c r="H159" s="37" t="s">
        <v>104</v>
      </c>
      <c r="I159" s="37" t="s">
        <v>1275</v>
      </c>
      <c r="J159" s="37" t="s">
        <v>8</v>
      </c>
      <c r="K159" s="37" t="s">
        <v>1343</v>
      </c>
      <c r="L159" s="37" t="s">
        <v>105</v>
      </c>
      <c r="M159" s="37" t="s">
        <v>106</v>
      </c>
      <c r="N159" s="37" t="s">
        <v>1189</v>
      </c>
      <c r="O159" s="37" t="s">
        <v>73</v>
      </c>
      <c r="P159" s="37"/>
      <c r="Q159" s="37"/>
      <c r="R159" s="37" t="s">
        <v>0</v>
      </c>
      <c r="S159" s="37"/>
      <c r="T159" s="37" t="s">
        <v>107</v>
      </c>
      <c r="U159" s="37" t="s">
        <v>1039</v>
      </c>
      <c r="V159" s="41" t="s">
        <v>1038</v>
      </c>
      <c r="W159" s="37"/>
      <c r="X159" s="38" t="s">
        <v>1036</v>
      </c>
      <c r="Y159" s="37"/>
      <c r="Z159" s="37" t="s">
        <v>1039</v>
      </c>
      <c r="AA159" s="41" t="s">
        <v>1038</v>
      </c>
      <c r="AB159" s="37"/>
      <c r="AC159" s="38" t="s">
        <v>0</v>
      </c>
      <c r="AD159" s="37" t="s">
        <v>1190</v>
      </c>
    </row>
    <row r="160" spans="1:30" ht="24" customHeight="1" x14ac:dyDescent="0.15">
      <c r="A160" s="37">
        <v>159</v>
      </c>
      <c r="B160" s="37">
        <v>60</v>
      </c>
      <c r="C160" s="37">
        <v>1</v>
      </c>
      <c r="D160" s="37">
        <v>1</v>
      </c>
      <c r="E160" s="37" t="s">
        <v>108</v>
      </c>
      <c r="F160" s="37" t="s">
        <v>49</v>
      </c>
      <c r="G160" s="37" t="s">
        <v>50</v>
      </c>
      <c r="H160" s="37" t="s">
        <v>109</v>
      </c>
      <c r="I160" s="37" t="s">
        <v>110</v>
      </c>
      <c r="J160" s="37" t="s">
        <v>8</v>
      </c>
      <c r="K160" s="37" t="s">
        <v>1343</v>
      </c>
      <c r="L160" s="37" t="s">
        <v>111</v>
      </c>
      <c r="M160" s="37" t="s">
        <v>112</v>
      </c>
      <c r="N160" s="37" t="s">
        <v>1191</v>
      </c>
      <c r="O160" s="37" t="s">
        <v>73</v>
      </c>
      <c r="P160" s="37"/>
      <c r="Q160" s="37"/>
      <c r="R160" s="37" t="s">
        <v>2</v>
      </c>
      <c r="S160" s="37"/>
      <c r="T160" s="37"/>
      <c r="U160" s="38" t="s">
        <v>1038</v>
      </c>
      <c r="V160" s="41" t="s">
        <v>1038</v>
      </c>
      <c r="W160" s="37"/>
      <c r="X160" s="38" t="s">
        <v>1036</v>
      </c>
      <c r="Y160" s="37"/>
      <c r="Z160" s="38" t="s">
        <v>1038</v>
      </c>
      <c r="AA160" s="41" t="s">
        <v>1038</v>
      </c>
      <c r="AB160" s="37"/>
      <c r="AC160" s="38" t="s">
        <v>2</v>
      </c>
      <c r="AD160" s="37"/>
    </row>
    <row r="161" spans="1:30" ht="31.5" customHeight="1" x14ac:dyDescent="0.15">
      <c r="A161" s="37">
        <v>160</v>
      </c>
      <c r="B161" s="37">
        <v>61</v>
      </c>
      <c r="C161" s="37">
        <v>1</v>
      </c>
      <c r="D161" s="37">
        <v>1</v>
      </c>
      <c r="E161" s="37" t="s">
        <v>113</v>
      </c>
      <c r="F161" s="37" t="s">
        <v>49</v>
      </c>
      <c r="G161" s="37" t="s">
        <v>50</v>
      </c>
      <c r="H161" s="37" t="s">
        <v>1278</v>
      </c>
      <c r="I161" s="37" t="s">
        <v>1103</v>
      </c>
      <c r="J161" s="37" t="s">
        <v>8</v>
      </c>
      <c r="K161" s="37" t="s">
        <v>1343</v>
      </c>
      <c r="L161" s="37" t="s">
        <v>115</v>
      </c>
      <c r="M161" s="37" t="s">
        <v>708</v>
      </c>
      <c r="N161" s="37" t="s">
        <v>1276</v>
      </c>
      <c r="O161" s="37" t="s">
        <v>73</v>
      </c>
      <c r="P161" s="37"/>
      <c r="Q161" s="37"/>
      <c r="R161" s="37" t="s">
        <v>1</v>
      </c>
      <c r="S161" s="37"/>
      <c r="T161" s="37" t="s">
        <v>707</v>
      </c>
      <c r="U161" s="38" t="s">
        <v>1038</v>
      </c>
      <c r="V161" s="37" t="s">
        <v>1038</v>
      </c>
      <c r="W161" s="37" t="s">
        <v>1304</v>
      </c>
      <c r="X161" s="38" t="s">
        <v>1036</v>
      </c>
      <c r="Y161" s="37"/>
      <c r="Z161" s="38" t="s">
        <v>1038</v>
      </c>
      <c r="AA161" s="37" t="s">
        <v>1038</v>
      </c>
      <c r="AB161" s="37" t="s">
        <v>1304</v>
      </c>
      <c r="AC161" s="38" t="s">
        <v>0</v>
      </c>
      <c r="AD161" s="37" t="s">
        <v>1277</v>
      </c>
    </row>
    <row r="162" spans="1:30" ht="30.75" customHeight="1" x14ac:dyDescent="0.15">
      <c r="A162" s="37">
        <v>161</v>
      </c>
      <c r="B162" s="37">
        <v>61</v>
      </c>
      <c r="C162" s="37">
        <v>1</v>
      </c>
      <c r="D162" s="37">
        <v>1</v>
      </c>
      <c r="E162" s="37" t="s">
        <v>113</v>
      </c>
      <c r="F162" s="37" t="s">
        <v>49</v>
      </c>
      <c r="G162" s="37" t="s">
        <v>50</v>
      </c>
      <c r="H162" s="37" t="s">
        <v>114</v>
      </c>
      <c r="I162" s="37" t="s">
        <v>1279</v>
      </c>
      <c r="J162" s="37" t="s">
        <v>8</v>
      </c>
      <c r="K162" s="37" t="s">
        <v>1343</v>
      </c>
      <c r="L162" s="37" t="s">
        <v>115</v>
      </c>
      <c r="M162" s="37" t="s">
        <v>708</v>
      </c>
      <c r="N162" s="37" t="s">
        <v>1276</v>
      </c>
      <c r="O162" s="37" t="s">
        <v>73</v>
      </c>
      <c r="P162" s="37"/>
      <c r="Q162" s="37"/>
      <c r="R162" s="37" t="s">
        <v>2</v>
      </c>
      <c r="S162" s="37"/>
      <c r="T162" s="37"/>
      <c r="U162" s="38" t="s">
        <v>1038</v>
      </c>
      <c r="V162" s="37" t="s">
        <v>1038</v>
      </c>
      <c r="W162" s="37"/>
      <c r="X162" s="38" t="s">
        <v>1036</v>
      </c>
      <c r="Y162" s="37"/>
      <c r="Z162" s="38" t="s">
        <v>1038</v>
      </c>
      <c r="AA162" s="37" t="s">
        <v>1038</v>
      </c>
      <c r="AB162" s="37"/>
      <c r="AC162" s="38" t="s">
        <v>0</v>
      </c>
      <c r="AD162" s="37" t="s">
        <v>1309</v>
      </c>
    </row>
    <row r="163" spans="1:30" ht="24" customHeight="1" x14ac:dyDescent="0.15">
      <c r="A163" s="37">
        <v>162</v>
      </c>
      <c r="B163" s="37">
        <v>61</v>
      </c>
      <c r="C163" s="37">
        <v>1</v>
      </c>
      <c r="D163" s="37">
        <v>1</v>
      </c>
      <c r="E163" s="37" t="s">
        <v>113</v>
      </c>
      <c r="F163" s="37" t="s">
        <v>49</v>
      </c>
      <c r="G163" s="37" t="s">
        <v>50</v>
      </c>
      <c r="H163" s="37" t="s">
        <v>114</v>
      </c>
      <c r="I163" s="37" t="s">
        <v>949</v>
      </c>
      <c r="J163" s="37" t="s">
        <v>8</v>
      </c>
      <c r="K163" s="37" t="s">
        <v>1343</v>
      </c>
      <c r="L163" s="37" t="s">
        <v>115</v>
      </c>
      <c r="M163" s="37" t="s">
        <v>708</v>
      </c>
      <c r="N163" s="37" t="s">
        <v>1192</v>
      </c>
      <c r="O163" s="37" t="s">
        <v>73</v>
      </c>
      <c r="P163" s="37"/>
      <c r="Q163" s="37"/>
      <c r="R163" s="37" t="s">
        <v>2</v>
      </c>
      <c r="S163" s="37"/>
      <c r="T163" s="37"/>
      <c r="U163" s="37" t="s">
        <v>1038</v>
      </c>
      <c r="V163" s="37" t="s">
        <v>1038</v>
      </c>
      <c r="W163" s="37"/>
      <c r="X163" s="38" t="s">
        <v>1036</v>
      </c>
      <c r="Y163" s="37"/>
      <c r="Z163" s="37" t="s">
        <v>1038</v>
      </c>
      <c r="AA163" s="37" t="s">
        <v>1038</v>
      </c>
      <c r="AB163" s="37"/>
      <c r="AC163" s="38" t="s">
        <v>2</v>
      </c>
      <c r="AD163" s="37"/>
    </row>
    <row r="164" spans="1:30" ht="24" customHeight="1" x14ac:dyDescent="0.15">
      <c r="A164" s="37">
        <v>163</v>
      </c>
      <c r="B164" s="37">
        <v>61</v>
      </c>
      <c r="C164" s="37">
        <v>1</v>
      </c>
      <c r="D164" s="37">
        <v>1</v>
      </c>
      <c r="E164" s="37" t="s">
        <v>113</v>
      </c>
      <c r="F164" s="37" t="s">
        <v>49</v>
      </c>
      <c r="G164" s="37" t="s">
        <v>50</v>
      </c>
      <c r="H164" s="37" t="s">
        <v>114</v>
      </c>
      <c r="I164" s="37" t="s">
        <v>116</v>
      </c>
      <c r="J164" s="37" t="s">
        <v>8</v>
      </c>
      <c r="K164" s="37" t="s">
        <v>1343</v>
      </c>
      <c r="L164" s="37" t="s">
        <v>115</v>
      </c>
      <c r="M164" s="37" t="s">
        <v>708</v>
      </c>
      <c r="N164" s="37" t="s">
        <v>117</v>
      </c>
      <c r="O164" s="37" t="s">
        <v>73</v>
      </c>
      <c r="P164" s="37"/>
      <c r="Q164" s="37"/>
      <c r="R164" s="37" t="s">
        <v>2</v>
      </c>
      <c r="S164" s="37"/>
      <c r="T164" s="37"/>
      <c r="U164" s="37" t="s">
        <v>1038</v>
      </c>
      <c r="V164" s="37" t="s">
        <v>1038</v>
      </c>
      <c r="W164" s="37"/>
      <c r="X164" s="38" t="s">
        <v>1036</v>
      </c>
      <c r="Y164" s="37"/>
      <c r="Z164" s="37" t="s">
        <v>1038</v>
      </c>
      <c r="AA164" s="37" t="s">
        <v>1038</v>
      </c>
      <c r="AB164" s="37"/>
      <c r="AC164" s="38" t="s">
        <v>2</v>
      </c>
      <c r="AD164" s="37"/>
    </row>
    <row r="165" spans="1:30" ht="24" customHeight="1" x14ac:dyDescent="0.15">
      <c r="A165" s="37">
        <v>164</v>
      </c>
      <c r="B165" s="37">
        <v>61</v>
      </c>
      <c r="C165" s="37">
        <v>1</v>
      </c>
      <c r="D165" s="37">
        <v>1</v>
      </c>
      <c r="E165" s="37" t="s">
        <v>113</v>
      </c>
      <c r="F165" s="37" t="s">
        <v>49</v>
      </c>
      <c r="G165" s="37" t="s">
        <v>50</v>
      </c>
      <c r="H165" s="37" t="s">
        <v>114</v>
      </c>
      <c r="I165" s="37" t="s">
        <v>1281</v>
      </c>
      <c r="J165" s="37" t="s">
        <v>8</v>
      </c>
      <c r="K165" s="37" t="s">
        <v>1343</v>
      </c>
      <c r="L165" s="37" t="s">
        <v>115</v>
      </c>
      <c r="M165" s="37" t="s">
        <v>708</v>
      </c>
      <c r="N165" s="37" t="s">
        <v>1193</v>
      </c>
      <c r="O165" s="37" t="s">
        <v>73</v>
      </c>
      <c r="P165" s="37"/>
      <c r="Q165" s="37"/>
      <c r="R165" s="37" t="s">
        <v>2</v>
      </c>
      <c r="S165" s="37"/>
      <c r="T165" s="37"/>
      <c r="U165" s="38" t="s">
        <v>1038</v>
      </c>
      <c r="V165" s="41" t="s">
        <v>1038</v>
      </c>
      <c r="W165" s="37"/>
      <c r="X165" s="38" t="s">
        <v>1036</v>
      </c>
      <c r="Y165" s="37"/>
      <c r="Z165" s="38" t="s">
        <v>1038</v>
      </c>
      <c r="AA165" s="41" t="s">
        <v>1038</v>
      </c>
      <c r="AB165" s="37"/>
      <c r="AC165" s="38" t="s">
        <v>2</v>
      </c>
      <c r="AD165" s="37"/>
    </row>
    <row r="166" spans="1:30" ht="31.5" customHeight="1" x14ac:dyDescent="0.15">
      <c r="A166" s="37">
        <v>165</v>
      </c>
      <c r="B166" s="37">
        <v>61</v>
      </c>
      <c r="C166" s="37">
        <v>1</v>
      </c>
      <c r="D166" s="37">
        <v>1</v>
      </c>
      <c r="E166" s="37" t="s">
        <v>113</v>
      </c>
      <c r="F166" s="37" t="s">
        <v>49</v>
      </c>
      <c r="G166" s="37" t="s">
        <v>50</v>
      </c>
      <c r="H166" s="37" t="s">
        <v>114</v>
      </c>
      <c r="I166" s="37" t="s">
        <v>1280</v>
      </c>
      <c r="J166" s="37" t="s">
        <v>8</v>
      </c>
      <c r="K166" s="37" t="s">
        <v>1343</v>
      </c>
      <c r="L166" s="37" t="s">
        <v>115</v>
      </c>
      <c r="M166" s="37" t="s">
        <v>708</v>
      </c>
      <c r="N166" s="37" t="s">
        <v>1194</v>
      </c>
      <c r="O166" s="37" t="s">
        <v>73</v>
      </c>
      <c r="P166" s="37"/>
      <c r="Q166" s="37"/>
      <c r="R166" s="37" t="s">
        <v>2</v>
      </c>
      <c r="S166" s="37"/>
      <c r="T166" s="37"/>
      <c r="U166" s="38" t="s">
        <v>1042</v>
      </c>
      <c r="V166" s="37" t="s">
        <v>1052</v>
      </c>
      <c r="W166" s="37"/>
      <c r="X166" s="38" t="s">
        <v>1036</v>
      </c>
      <c r="Y166" s="37"/>
      <c r="Z166" s="38" t="s">
        <v>1042</v>
      </c>
      <c r="AA166" s="37" t="s">
        <v>1052</v>
      </c>
      <c r="AB166" s="37"/>
      <c r="AC166" s="38" t="s">
        <v>0</v>
      </c>
      <c r="AD166" s="37" t="s">
        <v>1195</v>
      </c>
    </row>
    <row r="167" spans="1:30" ht="24" customHeight="1" x14ac:dyDescent="0.15">
      <c r="A167" s="37">
        <v>166</v>
      </c>
      <c r="B167" s="37">
        <v>61</v>
      </c>
      <c r="C167" s="37">
        <v>1</v>
      </c>
      <c r="D167" s="37">
        <v>1</v>
      </c>
      <c r="E167" s="37" t="s">
        <v>113</v>
      </c>
      <c r="F167" s="37" t="s">
        <v>49</v>
      </c>
      <c r="G167" s="37" t="s">
        <v>50</v>
      </c>
      <c r="H167" s="37" t="s">
        <v>114</v>
      </c>
      <c r="I167" s="37" t="s">
        <v>1282</v>
      </c>
      <c r="J167" s="37" t="s">
        <v>8</v>
      </c>
      <c r="K167" s="37" t="s">
        <v>1343</v>
      </c>
      <c r="L167" s="37" t="s">
        <v>115</v>
      </c>
      <c r="M167" s="37" t="s">
        <v>708</v>
      </c>
      <c r="N167" s="37" t="s">
        <v>1196</v>
      </c>
      <c r="O167" s="37" t="s">
        <v>73</v>
      </c>
      <c r="P167" s="37"/>
      <c r="Q167" s="37"/>
      <c r="R167" s="37" t="s">
        <v>2</v>
      </c>
      <c r="S167" s="37"/>
      <c r="T167" s="37"/>
      <c r="U167" s="37" t="s">
        <v>1038</v>
      </c>
      <c r="V167" s="37" t="s">
        <v>1038</v>
      </c>
      <c r="W167" s="37"/>
      <c r="X167" s="38" t="s">
        <v>1036</v>
      </c>
      <c r="Y167" s="37"/>
      <c r="Z167" s="37" t="s">
        <v>1038</v>
      </c>
      <c r="AA167" s="37" t="s">
        <v>1038</v>
      </c>
      <c r="AB167" s="37"/>
      <c r="AC167" s="38" t="s">
        <v>2</v>
      </c>
      <c r="AD167" s="37"/>
    </row>
    <row r="168" spans="1:30" ht="31.5" customHeight="1" x14ac:dyDescent="0.15">
      <c r="A168" s="37">
        <v>167</v>
      </c>
      <c r="B168" s="37">
        <v>61</v>
      </c>
      <c r="C168" s="37">
        <v>1</v>
      </c>
      <c r="D168" s="37">
        <v>1</v>
      </c>
      <c r="E168" s="37" t="s">
        <v>113</v>
      </c>
      <c r="F168" s="37" t="s">
        <v>49</v>
      </c>
      <c r="G168" s="37" t="s">
        <v>50</v>
      </c>
      <c r="H168" s="37" t="s">
        <v>114</v>
      </c>
      <c r="I168" s="37" t="s">
        <v>1283</v>
      </c>
      <c r="J168" s="37" t="s">
        <v>8</v>
      </c>
      <c r="K168" s="37" t="s">
        <v>1343</v>
      </c>
      <c r="L168" s="37" t="s">
        <v>115</v>
      </c>
      <c r="M168" s="37" t="s">
        <v>708</v>
      </c>
      <c r="N168" s="37" t="s">
        <v>1197</v>
      </c>
      <c r="O168" s="37" t="s">
        <v>73</v>
      </c>
      <c r="P168" s="37"/>
      <c r="Q168" s="37"/>
      <c r="R168" s="37" t="s">
        <v>1</v>
      </c>
      <c r="S168" s="37"/>
      <c r="T168" s="37" t="s">
        <v>709</v>
      </c>
      <c r="U168" s="38" t="s">
        <v>1042</v>
      </c>
      <c r="V168" s="37" t="s">
        <v>1052</v>
      </c>
      <c r="W168" s="37"/>
      <c r="X168" s="38" t="s">
        <v>1036</v>
      </c>
      <c r="Y168" s="37"/>
      <c r="Z168" s="38" t="s">
        <v>1042</v>
      </c>
      <c r="AA168" s="37" t="s">
        <v>1052</v>
      </c>
      <c r="AB168" s="37"/>
      <c r="AC168" s="38" t="s">
        <v>0</v>
      </c>
      <c r="AD168" s="37" t="s">
        <v>1198</v>
      </c>
    </row>
    <row r="169" spans="1:30" ht="24" customHeight="1" x14ac:dyDescent="0.15">
      <c r="A169" s="37">
        <v>168</v>
      </c>
      <c r="B169" s="37">
        <v>61</v>
      </c>
      <c r="C169" s="37">
        <v>1</v>
      </c>
      <c r="D169" s="37">
        <v>1</v>
      </c>
      <c r="E169" s="37" t="s">
        <v>113</v>
      </c>
      <c r="F169" s="37" t="s">
        <v>49</v>
      </c>
      <c r="G169" s="37" t="s">
        <v>50</v>
      </c>
      <c r="H169" s="37" t="s">
        <v>114</v>
      </c>
      <c r="I169" s="37" t="s">
        <v>1284</v>
      </c>
      <c r="J169" s="37" t="s">
        <v>8</v>
      </c>
      <c r="K169" s="37" t="s">
        <v>1343</v>
      </c>
      <c r="L169" s="37" t="s">
        <v>115</v>
      </c>
      <c r="M169" s="37" t="s">
        <v>708</v>
      </c>
      <c r="N169" s="37" t="s">
        <v>1285</v>
      </c>
      <c r="O169" s="37" t="s">
        <v>73</v>
      </c>
      <c r="P169" s="37"/>
      <c r="Q169" s="37"/>
      <c r="R169" s="37" t="s">
        <v>2</v>
      </c>
      <c r="S169" s="37"/>
      <c r="T169" s="37"/>
      <c r="U169" s="37" t="s">
        <v>1038</v>
      </c>
      <c r="V169" s="37" t="s">
        <v>1038</v>
      </c>
      <c r="W169" s="37"/>
      <c r="X169" s="38" t="s">
        <v>1036</v>
      </c>
      <c r="Y169" s="37"/>
      <c r="Z169" s="37" t="s">
        <v>1038</v>
      </c>
      <c r="AA169" s="37" t="s">
        <v>1038</v>
      </c>
      <c r="AB169" s="37"/>
      <c r="AC169" s="38" t="s">
        <v>2</v>
      </c>
      <c r="AD169" s="37"/>
    </row>
    <row r="170" spans="1:30" ht="24" customHeight="1" x14ac:dyDescent="0.15">
      <c r="A170" s="36">
        <v>169</v>
      </c>
      <c r="B170" s="37">
        <v>62</v>
      </c>
      <c r="C170" s="37">
        <v>1</v>
      </c>
      <c r="D170" s="37">
        <v>1</v>
      </c>
      <c r="E170" s="37" t="s">
        <v>347</v>
      </c>
      <c r="F170" s="37" t="s">
        <v>49</v>
      </c>
      <c r="G170" s="37" t="s">
        <v>50</v>
      </c>
      <c r="H170" s="37" t="s">
        <v>348</v>
      </c>
      <c r="I170" s="37" t="s">
        <v>349</v>
      </c>
      <c r="J170" s="37" t="s">
        <v>8</v>
      </c>
      <c r="K170" s="37" t="s">
        <v>325</v>
      </c>
      <c r="L170" s="37" t="s">
        <v>950</v>
      </c>
      <c r="M170" s="37" t="s">
        <v>951</v>
      </c>
      <c r="N170" s="37" t="s">
        <v>350</v>
      </c>
      <c r="O170" s="37" t="s">
        <v>325</v>
      </c>
      <c r="P170" s="37" t="s">
        <v>325</v>
      </c>
      <c r="Q170" s="37" t="s">
        <v>330</v>
      </c>
      <c r="R170" s="37" t="s">
        <v>2</v>
      </c>
      <c r="S170" s="37"/>
      <c r="T170" s="37"/>
      <c r="U170" s="38" t="s">
        <v>1039</v>
      </c>
      <c r="V170" s="41" t="s">
        <v>1038</v>
      </c>
      <c r="W170" s="37"/>
      <c r="X170" s="38" t="s">
        <v>1036</v>
      </c>
      <c r="Y170" s="37"/>
      <c r="Z170" s="38" t="s">
        <v>1039</v>
      </c>
      <c r="AA170" s="41" t="s">
        <v>1038</v>
      </c>
      <c r="AB170" s="37"/>
      <c r="AC170" s="38" t="s">
        <v>2</v>
      </c>
      <c r="AD170" s="37"/>
    </row>
    <row r="171" spans="1:30" ht="24" customHeight="1" x14ac:dyDescent="0.15">
      <c r="A171" s="36">
        <v>170</v>
      </c>
      <c r="B171" s="37">
        <v>62</v>
      </c>
      <c r="C171" s="37">
        <v>1</v>
      </c>
      <c r="D171" s="37">
        <v>1</v>
      </c>
      <c r="E171" s="37" t="s">
        <v>347</v>
      </c>
      <c r="F171" s="37" t="s">
        <v>49</v>
      </c>
      <c r="G171" s="37" t="s">
        <v>50</v>
      </c>
      <c r="H171" s="37" t="s">
        <v>348</v>
      </c>
      <c r="I171" s="37" t="s">
        <v>954</v>
      </c>
      <c r="J171" s="37" t="s">
        <v>8</v>
      </c>
      <c r="K171" s="37" t="s">
        <v>325</v>
      </c>
      <c r="L171" s="37" t="s">
        <v>952</v>
      </c>
      <c r="M171" s="37" t="s">
        <v>953</v>
      </c>
      <c r="N171" s="37" t="s">
        <v>351</v>
      </c>
      <c r="O171" s="37" t="s">
        <v>325</v>
      </c>
      <c r="P171" s="37" t="s">
        <v>325</v>
      </c>
      <c r="Q171" s="37" t="s">
        <v>330</v>
      </c>
      <c r="R171" s="37" t="s">
        <v>0</v>
      </c>
      <c r="S171" s="37" t="s">
        <v>352</v>
      </c>
      <c r="T171" s="37"/>
      <c r="U171" s="38" t="s">
        <v>1039</v>
      </c>
      <c r="V171" s="41" t="s">
        <v>1053</v>
      </c>
      <c r="W171" s="37"/>
      <c r="X171" s="38" t="s">
        <v>1036</v>
      </c>
      <c r="Y171" s="37"/>
      <c r="Z171" s="38" t="s">
        <v>1039</v>
      </c>
      <c r="AA171" s="41" t="s">
        <v>1053</v>
      </c>
      <c r="AB171" s="37"/>
      <c r="AC171" s="38" t="s">
        <v>0</v>
      </c>
      <c r="AD171" s="37" t="s">
        <v>955</v>
      </c>
    </row>
    <row r="172" spans="1:30" ht="24" customHeight="1" x14ac:dyDescent="0.15">
      <c r="A172" s="36">
        <v>171</v>
      </c>
      <c r="B172" s="37">
        <v>63</v>
      </c>
      <c r="C172" s="37">
        <v>1</v>
      </c>
      <c r="D172" s="37">
        <v>1</v>
      </c>
      <c r="E172" s="37" t="s">
        <v>579</v>
      </c>
      <c r="F172" s="37" t="s">
        <v>49</v>
      </c>
      <c r="G172" s="37" t="s">
        <v>50</v>
      </c>
      <c r="H172" s="37" t="s">
        <v>580</v>
      </c>
      <c r="I172" s="37" t="s">
        <v>1173</v>
      </c>
      <c r="J172" s="37" t="s">
        <v>8</v>
      </c>
      <c r="K172" s="37" t="s">
        <v>355</v>
      </c>
      <c r="L172" s="37"/>
      <c r="M172" s="37"/>
      <c r="N172" s="37"/>
      <c r="O172" s="37"/>
      <c r="P172" s="37"/>
      <c r="Q172" s="37"/>
      <c r="R172" s="37" t="s">
        <v>6</v>
      </c>
      <c r="S172" s="37"/>
      <c r="T172" s="37"/>
      <c r="U172" s="37" t="s">
        <v>718</v>
      </c>
      <c r="V172" s="37" t="s">
        <v>868</v>
      </c>
      <c r="W172" s="37"/>
      <c r="X172" s="38" t="s">
        <v>1036</v>
      </c>
      <c r="Y172" s="37"/>
      <c r="Z172" s="37" t="s">
        <v>718</v>
      </c>
      <c r="AA172" s="37" t="s">
        <v>939</v>
      </c>
      <c r="AB172" s="37"/>
      <c r="AC172" s="38" t="s">
        <v>1036</v>
      </c>
      <c r="AD172" s="37" t="s">
        <v>945</v>
      </c>
    </row>
    <row r="173" spans="1:30" ht="24" customHeight="1" x14ac:dyDescent="0.15">
      <c r="A173" s="36">
        <v>172</v>
      </c>
      <c r="B173" s="37">
        <v>63</v>
      </c>
      <c r="C173" s="37">
        <v>1</v>
      </c>
      <c r="D173" s="37">
        <v>1</v>
      </c>
      <c r="E173" s="37" t="s">
        <v>579</v>
      </c>
      <c r="F173" s="37" t="s">
        <v>49</v>
      </c>
      <c r="G173" s="37" t="s">
        <v>50</v>
      </c>
      <c r="H173" s="37" t="s">
        <v>1104</v>
      </c>
      <c r="I173" s="37" t="s">
        <v>581</v>
      </c>
      <c r="J173" s="37" t="s">
        <v>8</v>
      </c>
      <c r="K173" s="37" t="s">
        <v>355</v>
      </c>
      <c r="L173" s="37"/>
      <c r="M173" s="37"/>
      <c r="N173" s="37"/>
      <c r="O173" s="37"/>
      <c r="P173" s="37"/>
      <c r="Q173" s="37"/>
      <c r="R173" s="37" t="s">
        <v>6</v>
      </c>
      <c r="S173" s="37"/>
      <c r="T173" s="37"/>
      <c r="U173" s="37" t="s">
        <v>718</v>
      </c>
      <c r="V173" s="37" t="s">
        <v>868</v>
      </c>
      <c r="W173" s="37"/>
      <c r="X173" s="38" t="s">
        <v>1036</v>
      </c>
      <c r="Y173" s="37"/>
      <c r="Z173" s="37" t="s">
        <v>718</v>
      </c>
      <c r="AA173" s="37" t="s">
        <v>939</v>
      </c>
      <c r="AB173" s="37"/>
      <c r="AC173" s="38" t="s">
        <v>1036</v>
      </c>
      <c r="AD173" s="37" t="s">
        <v>945</v>
      </c>
    </row>
    <row r="174" spans="1:30" ht="24" customHeight="1" x14ac:dyDescent="0.15">
      <c r="A174" s="36">
        <v>173</v>
      </c>
      <c r="B174" s="37">
        <v>63</v>
      </c>
      <c r="C174" s="37">
        <v>1</v>
      </c>
      <c r="D174" s="37">
        <v>1</v>
      </c>
      <c r="E174" s="37" t="s">
        <v>579</v>
      </c>
      <c r="F174" s="37" t="s">
        <v>49</v>
      </c>
      <c r="G174" s="37" t="s">
        <v>50</v>
      </c>
      <c r="H174" s="37" t="s">
        <v>580</v>
      </c>
      <c r="I174" s="37" t="s">
        <v>582</v>
      </c>
      <c r="J174" s="37" t="s">
        <v>8</v>
      </c>
      <c r="K174" s="37" t="s">
        <v>355</v>
      </c>
      <c r="L174" s="37"/>
      <c r="M174" s="37"/>
      <c r="N174" s="37"/>
      <c r="O174" s="37"/>
      <c r="P174" s="37"/>
      <c r="Q174" s="37"/>
      <c r="R174" s="37" t="s">
        <v>6</v>
      </c>
      <c r="S174" s="37"/>
      <c r="T174" s="37"/>
      <c r="U174" s="37" t="s">
        <v>718</v>
      </c>
      <c r="V174" s="37" t="s">
        <v>868</v>
      </c>
      <c r="W174" s="37"/>
      <c r="X174" s="38" t="s">
        <v>1036</v>
      </c>
      <c r="Y174" s="37"/>
      <c r="Z174" s="37" t="s">
        <v>718</v>
      </c>
      <c r="AA174" s="37" t="s">
        <v>939</v>
      </c>
      <c r="AB174" s="37"/>
      <c r="AC174" s="38" t="s">
        <v>1036</v>
      </c>
      <c r="AD174" s="37" t="s">
        <v>945</v>
      </c>
    </row>
    <row r="175" spans="1:30" ht="24" customHeight="1" x14ac:dyDescent="0.15">
      <c r="A175" s="37">
        <v>174</v>
      </c>
      <c r="B175" s="37">
        <v>64</v>
      </c>
      <c r="C175" s="37">
        <v>1</v>
      </c>
      <c r="D175" s="37">
        <v>1</v>
      </c>
      <c r="E175" s="37" t="s">
        <v>118</v>
      </c>
      <c r="F175" s="37" t="s">
        <v>49</v>
      </c>
      <c r="G175" s="37" t="s">
        <v>50</v>
      </c>
      <c r="H175" s="37" t="s">
        <v>1105</v>
      </c>
      <c r="I175" s="37" t="s">
        <v>120</v>
      </c>
      <c r="J175" s="37" t="s">
        <v>8</v>
      </c>
      <c r="K175" s="37" t="s">
        <v>1343</v>
      </c>
      <c r="L175" s="37" t="s">
        <v>105</v>
      </c>
      <c r="M175" s="37" t="s">
        <v>106</v>
      </c>
      <c r="N175" s="37" t="s">
        <v>1286</v>
      </c>
      <c r="O175" s="37" t="s">
        <v>73</v>
      </c>
      <c r="P175" s="37"/>
      <c r="Q175" s="37"/>
      <c r="R175" s="37" t="s">
        <v>2</v>
      </c>
      <c r="S175" s="37"/>
      <c r="T175" s="37"/>
      <c r="U175" s="38" t="s">
        <v>1038</v>
      </c>
      <c r="V175" s="41" t="s">
        <v>1038</v>
      </c>
      <c r="W175" s="37"/>
      <c r="X175" s="38" t="s">
        <v>1036</v>
      </c>
      <c r="Y175" s="37"/>
      <c r="Z175" s="38" t="s">
        <v>1038</v>
      </c>
      <c r="AA175" s="41" t="s">
        <v>1038</v>
      </c>
      <c r="AB175" s="37"/>
      <c r="AC175" s="38" t="s">
        <v>2</v>
      </c>
      <c r="AD175" s="37"/>
    </row>
    <row r="176" spans="1:30" ht="24" customHeight="1" x14ac:dyDescent="0.15">
      <c r="A176" s="37">
        <v>175</v>
      </c>
      <c r="B176" s="37">
        <v>64</v>
      </c>
      <c r="C176" s="37">
        <v>1</v>
      </c>
      <c r="D176" s="37">
        <v>1</v>
      </c>
      <c r="E176" s="37" t="s">
        <v>118</v>
      </c>
      <c r="F176" s="37" t="s">
        <v>49</v>
      </c>
      <c r="G176" s="37" t="s">
        <v>50</v>
      </c>
      <c r="H176" s="37" t="s">
        <v>1105</v>
      </c>
      <c r="I176" s="37" t="s">
        <v>1106</v>
      </c>
      <c r="J176" s="37" t="s">
        <v>8</v>
      </c>
      <c r="K176" s="37" t="s">
        <v>1343</v>
      </c>
      <c r="L176" s="37" t="s">
        <v>105</v>
      </c>
      <c r="M176" s="37" t="s">
        <v>106</v>
      </c>
      <c r="N176" s="37" t="s">
        <v>1287</v>
      </c>
      <c r="O176" s="37"/>
      <c r="P176" s="37"/>
      <c r="Q176" s="37"/>
      <c r="R176" s="37" t="s">
        <v>1</v>
      </c>
      <c r="S176" s="37"/>
      <c r="T176" s="37"/>
      <c r="U176" s="37" t="s">
        <v>1038</v>
      </c>
      <c r="V176" s="37" t="s">
        <v>1038</v>
      </c>
      <c r="W176" s="37"/>
      <c r="X176" s="38" t="s">
        <v>1036</v>
      </c>
      <c r="Y176" s="37"/>
      <c r="Z176" s="37" t="s">
        <v>1038</v>
      </c>
      <c r="AA176" s="37" t="s">
        <v>1038</v>
      </c>
      <c r="AB176" s="37"/>
      <c r="AC176" s="38" t="s">
        <v>2</v>
      </c>
      <c r="AD176" s="37"/>
    </row>
    <row r="177" spans="1:30" ht="24" customHeight="1" x14ac:dyDescent="0.15">
      <c r="A177" s="37">
        <v>176</v>
      </c>
      <c r="B177" s="37">
        <v>64</v>
      </c>
      <c r="C177" s="37">
        <v>1</v>
      </c>
      <c r="D177" s="37">
        <v>1</v>
      </c>
      <c r="E177" s="37" t="s">
        <v>118</v>
      </c>
      <c r="F177" s="37" t="s">
        <v>49</v>
      </c>
      <c r="G177" s="37" t="s">
        <v>50</v>
      </c>
      <c r="H177" s="37" t="s">
        <v>119</v>
      </c>
      <c r="I177" s="37" t="s">
        <v>1107</v>
      </c>
      <c r="J177" s="37" t="s">
        <v>8</v>
      </c>
      <c r="K177" s="37" t="s">
        <v>1343</v>
      </c>
      <c r="L177" s="37" t="s">
        <v>105</v>
      </c>
      <c r="M177" s="37" t="s">
        <v>106</v>
      </c>
      <c r="N177" s="37" t="s">
        <v>1288</v>
      </c>
      <c r="O177" s="37"/>
      <c r="P177" s="37"/>
      <c r="Q177" s="37"/>
      <c r="R177" s="37" t="s">
        <v>1</v>
      </c>
      <c r="S177" s="37"/>
      <c r="T177" s="37"/>
      <c r="U177" s="37" t="s">
        <v>1038</v>
      </c>
      <c r="V177" s="37" t="s">
        <v>1038</v>
      </c>
      <c r="W177" s="37"/>
      <c r="X177" s="38" t="s">
        <v>1036</v>
      </c>
      <c r="Y177" s="37"/>
      <c r="Z177" s="37" t="s">
        <v>1038</v>
      </c>
      <c r="AA177" s="37" t="s">
        <v>1038</v>
      </c>
      <c r="AB177" s="37"/>
      <c r="AC177" s="38" t="s">
        <v>2</v>
      </c>
      <c r="AD177" s="37"/>
    </row>
    <row r="178" spans="1:30" ht="24" customHeight="1" x14ac:dyDescent="0.15">
      <c r="A178" s="37">
        <v>177</v>
      </c>
      <c r="B178" s="37">
        <v>64</v>
      </c>
      <c r="C178" s="37">
        <v>1</v>
      </c>
      <c r="D178" s="37">
        <v>1</v>
      </c>
      <c r="E178" s="37" t="s">
        <v>118</v>
      </c>
      <c r="F178" s="37" t="s">
        <v>49</v>
      </c>
      <c r="G178" s="37" t="s">
        <v>50</v>
      </c>
      <c r="H178" s="37" t="s">
        <v>119</v>
      </c>
      <c r="I178" s="37" t="s">
        <v>1289</v>
      </c>
      <c r="J178" s="37" t="s">
        <v>8</v>
      </c>
      <c r="K178" s="37" t="s">
        <v>1343</v>
      </c>
      <c r="L178" s="37" t="s">
        <v>105</v>
      </c>
      <c r="M178" s="37" t="s">
        <v>106</v>
      </c>
      <c r="N178" s="37" t="s">
        <v>1199</v>
      </c>
      <c r="O178" s="37" t="s">
        <v>73</v>
      </c>
      <c r="P178" s="37"/>
      <c r="Q178" s="37"/>
      <c r="R178" s="37" t="s">
        <v>2</v>
      </c>
      <c r="S178" s="37"/>
      <c r="T178" s="37"/>
      <c r="U178" s="38" t="s">
        <v>1038</v>
      </c>
      <c r="V178" s="41" t="s">
        <v>1038</v>
      </c>
      <c r="W178" s="37"/>
      <c r="X178" s="38" t="s">
        <v>1036</v>
      </c>
      <c r="Y178" s="37"/>
      <c r="Z178" s="38" t="s">
        <v>1038</v>
      </c>
      <c r="AA178" s="41" t="s">
        <v>1038</v>
      </c>
      <c r="AB178" s="37"/>
      <c r="AC178" s="38" t="s">
        <v>2</v>
      </c>
      <c r="AD178" s="37"/>
    </row>
    <row r="179" spans="1:30" ht="24" customHeight="1" x14ac:dyDescent="0.15">
      <c r="A179" s="36">
        <v>178</v>
      </c>
      <c r="B179" s="37">
        <v>65</v>
      </c>
      <c r="C179" s="37">
        <v>1</v>
      </c>
      <c r="D179" s="37">
        <v>1</v>
      </c>
      <c r="E179" s="37" t="s">
        <v>48</v>
      </c>
      <c r="F179" s="37" t="s">
        <v>49</v>
      </c>
      <c r="G179" s="37" t="s">
        <v>50</v>
      </c>
      <c r="H179" s="37" t="s">
        <v>51</v>
      </c>
      <c r="I179" s="37" t="s">
        <v>52</v>
      </c>
      <c r="J179" s="37" t="s">
        <v>8</v>
      </c>
      <c r="K179" s="37" t="s">
        <v>53</v>
      </c>
      <c r="L179" s="37"/>
      <c r="M179" s="37"/>
      <c r="N179" s="37"/>
      <c r="O179" s="37"/>
      <c r="P179" s="37"/>
      <c r="Q179" s="37"/>
      <c r="R179" s="37" t="s">
        <v>6</v>
      </c>
      <c r="S179" s="37"/>
      <c r="T179" s="37"/>
      <c r="U179" s="37" t="s">
        <v>745</v>
      </c>
      <c r="V179" s="37" t="s">
        <v>868</v>
      </c>
      <c r="W179" s="37"/>
      <c r="X179" s="38" t="s">
        <v>1036</v>
      </c>
      <c r="Y179" s="37"/>
      <c r="Z179" s="37" t="s">
        <v>745</v>
      </c>
      <c r="AA179" s="37" t="s">
        <v>939</v>
      </c>
      <c r="AB179" s="37"/>
      <c r="AC179" s="38" t="s">
        <v>1036</v>
      </c>
      <c r="AD179" s="37"/>
    </row>
    <row r="180" spans="1:30" ht="24" customHeight="1" x14ac:dyDescent="0.15">
      <c r="A180" s="36">
        <v>179</v>
      </c>
      <c r="B180" s="37">
        <v>65</v>
      </c>
      <c r="C180" s="37">
        <v>1</v>
      </c>
      <c r="D180" s="37">
        <v>1</v>
      </c>
      <c r="E180" s="37" t="s">
        <v>48</v>
      </c>
      <c r="F180" s="37" t="s">
        <v>49</v>
      </c>
      <c r="G180" s="37" t="s">
        <v>50</v>
      </c>
      <c r="H180" s="37" t="s">
        <v>51</v>
      </c>
      <c r="I180" s="37" t="s">
        <v>54</v>
      </c>
      <c r="J180" s="37" t="s">
        <v>8</v>
      </c>
      <c r="K180" s="37" t="s">
        <v>53</v>
      </c>
      <c r="L180" s="37"/>
      <c r="M180" s="37"/>
      <c r="N180" s="37"/>
      <c r="O180" s="37"/>
      <c r="P180" s="37"/>
      <c r="Q180" s="37"/>
      <c r="R180" s="37" t="s">
        <v>6</v>
      </c>
      <c r="S180" s="37"/>
      <c r="T180" s="37"/>
      <c r="U180" s="37" t="s">
        <v>745</v>
      </c>
      <c r="V180" s="37" t="s">
        <v>868</v>
      </c>
      <c r="W180" s="37"/>
      <c r="X180" s="38" t="s">
        <v>1036</v>
      </c>
      <c r="Y180" s="37"/>
      <c r="Z180" s="37" t="s">
        <v>745</v>
      </c>
      <c r="AA180" s="37" t="s">
        <v>939</v>
      </c>
      <c r="AB180" s="37"/>
      <c r="AC180" s="38" t="s">
        <v>1036</v>
      </c>
      <c r="AD180" s="37"/>
    </row>
    <row r="181" spans="1:30" ht="24" customHeight="1" x14ac:dyDescent="0.15">
      <c r="A181" s="36">
        <v>180</v>
      </c>
      <c r="B181" s="37">
        <v>65</v>
      </c>
      <c r="C181" s="37">
        <v>1</v>
      </c>
      <c r="D181" s="37">
        <v>1</v>
      </c>
      <c r="E181" s="37" t="s">
        <v>48</v>
      </c>
      <c r="F181" s="37" t="s">
        <v>49</v>
      </c>
      <c r="G181" s="37" t="s">
        <v>50</v>
      </c>
      <c r="H181" s="37" t="s">
        <v>51</v>
      </c>
      <c r="I181" s="37" t="s">
        <v>55</v>
      </c>
      <c r="J181" s="37" t="s">
        <v>8</v>
      </c>
      <c r="K181" s="37" t="s">
        <v>53</v>
      </c>
      <c r="L181" s="37"/>
      <c r="M181" s="37"/>
      <c r="N181" s="37"/>
      <c r="O181" s="37"/>
      <c r="P181" s="37"/>
      <c r="Q181" s="37"/>
      <c r="R181" s="37" t="s">
        <v>6</v>
      </c>
      <c r="S181" s="37"/>
      <c r="T181" s="37"/>
      <c r="U181" s="37" t="s">
        <v>745</v>
      </c>
      <c r="V181" s="37" t="s">
        <v>868</v>
      </c>
      <c r="W181" s="37"/>
      <c r="X181" s="38" t="s">
        <v>1036</v>
      </c>
      <c r="Y181" s="37"/>
      <c r="Z181" s="37" t="s">
        <v>745</v>
      </c>
      <c r="AA181" s="37" t="s">
        <v>939</v>
      </c>
      <c r="AB181" s="37"/>
      <c r="AC181" s="38" t="s">
        <v>1036</v>
      </c>
      <c r="AD181" s="37"/>
    </row>
    <row r="182" spans="1:30" ht="24" customHeight="1" x14ac:dyDescent="0.15">
      <c r="A182" s="36">
        <v>181</v>
      </c>
      <c r="B182" s="37">
        <v>65</v>
      </c>
      <c r="C182" s="37">
        <v>1</v>
      </c>
      <c r="D182" s="37">
        <v>1</v>
      </c>
      <c r="E182" s="37" t="s">
        <v>48</v>
      </c>
      <c r="F182" s="37" t="s">
        <v>49</v>
      </c>
      <c r="G182" s="37" t="s">
        <v>50</v>
      </c>
      <c r="H182" s="37" t="s">
        <v>51</v>
      </c>
      <c r="I182" s="37" t="s">
        <v>56</v>
      </c>
      <c r="J182" s="37" t="s">
        <v>8</v>
      </c>
      <c r="K182" s="37" t="s">
        <v>53</v>
      </c>
      <c r="L182" s="37"/>
      <c r="M182" s="37"/>
      <c r="N182" s="37"/>
      <c r="O182" s="37"/>
      <c r="P182" s="37"/>
      <c r="Q182" s="37"/>
      <c r="R182" s="37" t="s">
        <v>6</v>
      </c>
      <c r="S182" s="37"/>
      <c r="T182" s="37"/>
      <c r="U182" s="37" t="s">
        <v>745</v>
      </c>
      <c r="V182" s="37" t="s">
        <v>868</v>
      </c>
      <c r="W182" s="37"/>
      <c r="X182" s="38" t="s">
        <v>1036</v>
      </c>
      <c r="Y182" s="37"/>
      <c r="Z182" s="37" t="s">
        <v>745</v>
      </c>
      <c r="AA182" s="37" t="s">
        <v>939</v>
      </c>
      <c r="AB182" s="37"/>
      <c r="AC182" s="38" t="s">
        <v>1036</v>
      </c>
      <c r="AD182" s="37"/>
    </row>
    <row r="183" spans="1:30" ht="24" customHeight="1" x14ac:dyDescent="0.15">
      <c r="A183" s="36">
        <v>182</v>
      </c>
      <c r="B183" s="37">
        <v>65</v>
      </c>
      <c r="C183" s="37">
        <v>1</v>
      </c>
      <c r="D183" s="37">
        <v>1</v>
      </c>
      <c r="E183" s="37" t="s">
        <v>48</v>
      </c>
      <c r="F183" s="37" t="s">
        <v>49</v>
      </c>
      <c r="G183" s="37" t="s">
        <v>50</v>
      </c>
      <c r="H183" s="37" t="s">
        <v>51</v>
      </c>
      <c r="I183" s="37" t="s">
        <v>57</v>
      </c>
      <c r="J183" s="37" t="s">
        <v>8</v>
      </c>
      <c r="K183" s="37" t="s">
        <v>53</v>
      </c>
      <c r="L183" s="37"/>
      <c r="M183" s="37"/>
      <c r="N183" s="37"/>
      <c r="O183" s="37"/>
      <c r="P183" s="37"/>
      <c r="Q183" s="37"/>
      <c r="R183" s="37" t="s">
        <v>6</v>
      </c>
      <c r="S183" s="37"/>
      <c r="T183" s="37"/>
      <c r="U183" s="37" t="s">
        <v>745</v>
      </c>
      <c r="V183" s="37" t="s">
        <v>868</v>
      </c>
      <c r="W183" s="37"/>
      <c r="X183" s="38" t="s">
        <v>1036</v>
      </c>
      <c r="Y183" s="37"/>
      <c r="Z183" s="37" t="s">
        <v>745</v>
      </c>
      <c r="AA183" s="37" t="s">
        <v>939</v>
      </c>
      <c r="AB183" s="37"/>
      <c r="AC183" s="38" t="s">
        <v>1036</v>
      </c>
      <c r="AD183" s="37"/>
    </row>
    <row r="184" spans="1:30" ht="24" customHeight="1" x14ac:dyDescent="0.15">
      <c r="A184" s="36">
        <v>183</v>
      </c>
      <c r="B184" s="37">
        <v>65</v>
      </c>
      <c r="C184" s="37">
        <v>1</v>
      </c>
      <c r="D184" s="37">
        <v>1</v>
      </c>
      <c r="E184" s="37" t="s">
        <v>48</v>
      </c>
      <c r="F184" s="37" t="s">
        <v>49</v>
      </c>
      <c r="G184" s="37" t="s">
        <v>50</v>
      </c>
      <c r="H184" s="37" t="s">
        <v>51</v>
      </c>
      <c r="I184" s="37" t="s">
        <v>58</v>
      </c>
      <c r="J184" s="37" t="s">
        <v>8</v>
      </c>
      <c r="K184" s="37" t="s">
        <v>53</v>
      </c>
      <c r="L184" s="37"/>
      <c r="M184" s="37"/>
      <c r="N184" s="37"/>
      <c r="O184" s="37"/>
      <c r="P184" s="37"/>
      <c r="Q184" s="37"/>
      <c r="R184" s="37" t="s">
        <v>6</v>
      </c>
      <c r="S184" s="37"/>
      <c r="T184" s="37"/>
      <c r="U184" s="37" t="s">
        <v>745</v>
      </c>
      <c r="V184" s="37" t="s">
        <v>868</v>
      </c>
      <c r="W184" s="37"/>
      <c r="X184" s="38" t="s">
        <v>1036</v>
      </c>
      <c r="Y184" s="37"/>
      <c r="Z184" s="37" t="s">
        <v>745</v>
      </c>
      <c r="AA184" s="37" t="s">
        <v>939</v>
      </c>
      <c r="AB184" s="37"/>
      <c r="AC184" s="38" t="s">
        <v>1036</v>
      </c>
      <c r="AD184" s="37"/>
    </row>
    <row r="185" spans="1:30" ht="24" customHeight="1" x14ac:dyDescent="0.15">
      <c r="A185" s="36">
        <v>184</v>
      </c>
      <c r="B185" s="37">
        <v>65</v>
      </c>
      <c r="C185" s="37">
        <v>1</v>
      </c>
      <c r="D185" s="37">
        <v>1</v>
      </c>
      <c r="E185" s="37" t="s">
        <v>48</v>
      </c>
      <c r="F185" s="37" t="s">
        <v>49</v>
      </c>
      <c r="G185" s="37" t="s">
        <v>50</v>
      </c>
      <c r="H185" s="37" t="s">
        <v>51</v>
      </c>
      <c r="I185" s="37" t="s">
        <v>957</v>
      </c>
      <c r="J185" s="37" t="s">
        <v>8</v>
      </c>
      <c r="K185" s="37" t="s">
        <v>53</v>
      </c>
      <c r="L185" s="37"/>
      <c r="M185" s="37"/>
      <c r="N185" s="37"/>
      <c r="O185" s="37"/>
      <c r="P185" s="37"/>
      <c r="Q185" s="37"/>
      <c r="R185" s="37" t="s">
        <v>6</v>
      </c>
      <c r="S185" s="37"/>
      <c r="T185" s="37"/>
      <c r="U185" s="37" t="s">
        <v>745</v>
      </c>
      <c r="V185" s="37" t="s">
        <v>868</v>
      </c>
      <c r="W185" s="37"/>
      <c r="X185" s="38" t="s">
        <v>1036</v>
      </c>
      <c r="Y185" s="37"/>
      <c r="Z185" s="37" t="s">
        <v>745</v>
      </c>
      <c r="AA185" s="37" t="s">
        <v>939</v>
      </c>
      <c r="AB185" s="37"/>
      <c r="AC185" s="38" t="s">
        <v>1036</v>
      </c>
      <c r="AD185" s="37"/>
    </row>
    <row r="186" spans="1:30" ht="24" customHeight="1" x14ac:dyDescent="0.15">
      <c r="A186" s="36">
        <v>185</v>
      </c>
      <c r="B186" s="37">
        <v>65</v>
      </c>
      <c r="C186" s="37">
        <v>1</v>
      </c>
      <c r="D186" s="37">
        <v>1</v>
      </c>
      <c r="E186" s="37" t="s">
        <v>48</v>
      </c>
      <c r="F186" s="37" t="s">
        <v>49</v>
      </c>
      <c r="G186" s="37" t="s">
        <v>50</v>
      </c>
      <c r="H186" s="37" t="s">
        <v>51</v>
      </c>
      <c r="I186" s="37" t="s">
        <v>59</v>
      </c>
      <c r="J186" s="37" t="s">
        <v>8</v>
      </c>
      <c r="K186" s="37" t="s">
        <v>53</v>
      </c>
      <c r="L186" s="37"/>
      <c r="M186" s="37"/>
      <c r="N186" s="37"/>
      <c r="O186" s="37"/>
      <c r="P186" s="37"/>
      <c r="Q186" s="37"/>
      <c r="R186" s="37" t="s">
        <v>6</v>
      </c>
      <c r="S186" s="37"/>
      <c r="T186" s="37"/>
      <c r="U186" s="37" t="s">
        <v>745</v>
      </c>
      <c r="V186" s="37" t="s">
        <v>868</v>
      </c>
      <c r="W186" s="37"/>
      <c r="X186" s="38" t="s">
        <v>1036</v>
      </c>
      <c r="Y186" s="37"/>
      <c r="Z186" s="37" t="s">
        <v>745</v>
      </c>
      <c r="AA186" s="37" t="s">
        <v>939</v>
      </c>
      <c r="AB186" s="37"/>
      <c r="AC186" s="38" t="s">
        <v>1036</v>
      </c>
      <c r="AD186" s="37"/>
    </row>
    <row r="187" spans="1:30" ht="24" customHeight="1" x14ac:dyDescent="0.15">
      <c r="A187" s="36">
        <v>186</v>
      </c>
      <c r="B187" s="37">
        <v>65</v>
      </c>
      <c r="C187" s="37">
        <v>1</v>
      </c>
      <c r="D187" s="37">
        <v>1</v>
      </c>
      <c r="E187" s="37" t="s">
        <v>48</v>
      </c>
      <c r="F187" s="37" t="s">
        <v>49</v>
      </c>
      <c r="G187" s="37" t="s">
        <v>50</v>
      </c>
      <c r="H187" s="37" t="s">
        <v>51</v>
      </c>
      <c r="I187" s="37" t="s">
        <v>60</v>
      </c>
      <c r="J187" s="37" t="s">
        <v>8</v>
      </c>
      <c r="K187" s="37" t="s">
        <v>53</v>
      </c>
      <c r="L187" s="37"/>
      <c r="M187" s="37"/>
      <c r="N187" s="37"/>
      <c r="O187" s="37"/>
      <c r="P187" s="37"/>
      <c r="Q187" s="37"/>
      <c r="R187" s="37" t="s">
        <v>6</v>
      </c>
      <c r="S187" s="37"/>
      <c r="T187" s="37"/>
      <c r="U187" s="37" t="s">
        <v>745</v>
      </c>
      <c r="V187" s="37" t="s">
        <v>868</v>
      </c>
      <c r="W187" s="37"/>
      <c r="X187" s="38" t="s">
        <v>1036</v>
      </c>
      <c r="Y187" s="37"/>
      <c r="Z187" s="37" t="s">
        <v>745</v>
      </c>
      <c r="AA187" s="37" t="s">
        <v>939</v>
      </c>
      <c r="AB187" s="37"/>
      <c r="AC187" s="38" t="s">
        <v>1036</v>
      </c>
      <c r="AD187" s="37"/>
    </row>
    <row r="188" spans="1:30" ht="24" customHeight="1" x14ac:dyDescent="0.15">
      <c r="A188" s="36">
        <v>187</v>
      </c>
      <c r="B188" s="37">
        <v>65</v>
      </c>
      <c r="C188" s="37">
        <v>1</v>
      </c>
      <c r="D188" s="37">
        <v>1</v>
      </c>
      <c r="E188" s="37" t="s">
        <v>48</v>
      </c>
      <c r="F188" s="37" t="s">
        <v>49</v>
      </c>
      <c r="G188" s="37" t="s">
        <v>50</v>
      </c>
      <c r="H188" s="37" t="s">
        <v>51</v>
      </c>
      <c r="I188" s="37" t="s">
        <v>956</v>
      </c>
      <c r="J188" s="37" t="s">
        <v>8</v>
      </c>
      <c r="K188" s="37" t="s">
        <v>53</v>
      </c>
      <c r="L188" s="37"/>
      <c r="M188" s="37"/>
      <c r="N188" s="37"/>
      <c r="O188" s="37"/>
      <c r="P188" s="37"/>
      <c r="Q188" s="37"/>
      <c r="R188" s="37" t="s">
        <v>6</v>
      </c>
      <c r="S188" s="37"/>
      <c r="T188" s="37"/>
      <c r="U188" s="37" t="s">
        <v>745</v>
      </c>
      <c r="V188" s="37" t="s">
        <v>868</v>
      </c>
      <c r="W188" s="37"/>
      <c r="X188" s="38" t="s">
        <v>1036</v>
      </c>
      <c r="Y188" s="37"/>
      <c r="Z188" s="37" t="s">
        <v>745</v>
      </c>
      <c r="AA188" s="37" t="s">
        <v>939</v>
      </c>
      <c r="AB188" s="37"/>
      <c r="AC188" s="38" t="s">
        <v>1036</v>
      </c>
      <c r="AD188" s="37"/>
    </row>
    <row r="189" spans="1:30" ht="24" customHeight="1" x14ac:dyDescent="0.15">
      <c r="A189" s="37">
        <v>188</v>
      </c>
      <c r="B189" s="37">
        <v>66</v>
      </c>
      <c r="C189" s="37">
        <v>1</v>
      </c>
      <c r="D189" s="37">
        <v>1</v>
      </c>
      <c r="E189" s="37" t="s">
        <v>121</v>
      </c>
      <c r="F189" s="37" t="s">
        <v>49</v>
      </c>
      <c r="G189" s="37" t="s">
        <v>50</v>
      </c>
      <c r="H189" s="37" t="s">
        <v>122</v>
      </c>
      <c r="I189" s="37" t="s">
        <v>1290</v>
      </c>
      <c r="J189" s="37" t="s">
        <v>8</v>
      </c>
      <c r="K189" s="37" t="s">
        <v>1343</v>
      </c>
      <c r="L189" s="37" t="s">
        <v>123</v>
      </c>
      <c r="M189" s="37" t="s">
        <v>124</v>
      </c>
      <c r="N189" s="37" t="s">
        <v>1200</v>
      </c>
      <c r="O189" s="37" t="s">
        <v>73</v>
      </c>
      <c r="P189" s="37"/>
      <c r="Q189" s="37"/>
      <c r="R189" s="37" t="s">
        <v>2</v>
      </c>
      <c r="S189" s="37"/>
      <c r="T189" s="37"/>
      <c r="U189" s="38" t="s">
        <v>1038</v>
      </c>
      <c r="V189" s="41" t="s">
        <v>1038</v>
      </c>
      <c r="W189" s="37"/>
      <c r="X189" s="38" t="s">
        <v>1036</v>
      </c>
      <c r="Y189" s="37"/>
      <c r="Z189" s="38" t="s">
        <v>1038</v>
      </c>
      <c r="AA189" s="41" t="s">
        <v>1038</v>
      </c>
      <c r="AB189" s="37"/>
      <c r="AC189" s="38" t="s">
        <v>2</v>
      </c>
      <c r="AD189" s="37"/>
    </row>
    <row r="190" spans="1:30" ht="24" customHeight="1" x14ac:dyDescent="0.15">
      <c r="A190" s="37">
        <v>189</v>
      </c>
      <c r="B190" s="37">
        <v>67</v>
      </c>
      <c r="C190" s="37">
        <v>1</v>
      </c>
      <c r="D190" s="37">
        <v>1</v>
      </c>
      <c r="E190" s="37" t="s">
        <v>125</v>
      </c>
      <c r="F190" s="37" t="s">
        <v>49</v>
      </c>
      <c r="G190" s="37" t="s">
        <v>50</v>
      </c>
      <c r="H190" s="37" t="s">
        <v>126</v>
      </c>
      <c r="I190" s="37" t="s">
        <v>127</v>
      </c>
      <c r="J190" s="37" t="s">
        <v>8</v>
      </c>
      <c r="K190" s="37" t="s">
        <v>1343</v>
      </c>
      <c r="L190" s="37" t="s">
        <v>128</v>
      </c>
      <c r="M190" s="37" t="s">
        <v>129</v>
      </c>
      <c r="N190" s="37" t="s">
        <v>969</v>
      </c>
      <c r="O190" s="37" t="s">
        <v>73</v>
      </c>
      <c r="P190" s="37"/>
      <c r="Q190" s="37"/>
      <c r="R190" s="37" t="s">
        <v>2</v>
      </c>
      <c r="S190" s="37"/>
      <c r="T190" s="37"/>
      <c r="U190" s="38" t="s">
        <v>1038</v>
      </c>
      <c r="V190" s="41" t="s">
        <v>1038</v>
      </c>
      <c r="W190" s="37"/>
      <c r="X190" s="38" t="s">
        <v>1036</v>
      </c>
      <c r="Y190" s="37"/>
      <c r="Z190" s="38" t="s">
        <v>1038</v>
      </c>
      <c r="AA190" s="41" t="s">
        <v>1038</v>
      </c>
      <c r="AB190" s="37"/>
      <c r="AC190" s="38" t="s">
        <v>2</v>
      </c>
      <c r="AD190" s="37"/>
    </row>
    <row r="191" spans="1:30" ht="24" customHeight="1" x14ac:dyDescent="0.15">
      <c r="A191" s="37">
        <v>190</v>
      </c>
      <c r="B191" s="37">
        <v>68</v>
      </c>
      <c r="C191" s="37">
        <v>1</v>
      </c>
      <c r="D191" s="37">
        <v>1</v>
      </c>
      <c r="E191" s="37" t="s">
        <v>130</v>
      </c>
      <c r="F191" s="37" t="s">
        <v>49</v>
      </c>
      <c r="G191" s="37" t="s">
        <v>50</v>
      </c>
      <c r="H191" s="37" t="s">
        <v>131</v>
      </c>
      <c r="I191" s="37" t="s">
        <v>132</v>
      </c>
      <c r="J191" s="37" t="s">
        <v>8</v>
      </c>
      <c r="K191" s="37" t="s">
        <v>1343</v>
      </c>
      <c r="L191" s="37" t="s">
        <v>133</v>
      </c>
      <c r="M191" s="37" t="s">
        <v>134</v>
      </c>
      <c r="N191" s="37" t="s">
        <v>1201</v>
      </c>
      <c r="O191" s="37" t="s">
        <v>73</v>
      </c>
      <c r="P191" s="37"/>
      <c r="Q191" s="37"/>
      <c r="R191" s="37" t="s">
        <v>2</v>
      </c>
      <c r="S191" s="37"/>
      <c r="T191" s="37"/>
      <c r="U191" s="38" t="s">
        <v>1038</v>
      </c>
      <c r="V191" s="41" t="s">
        <v>1038</v>
      </c>
      <c r="W191" s="37"/>
      <c r="X191" s="38" t="s">
        <v>1036</v>
      </c>
      <c r="Y191" s="37"/>
      <c r="Z191" s="38" t="s">
        <v>1038</v>
      </c>
      <c r="AA191" s="41" t="s">
        <v>1038</v>
      </c>
      <c r="AB191" s="37"/>
      <c r="AC191" s="38" t="s">
        <v>2</v>
      </c>
      <c r="AD191" s="37"/>
    </row>
    <row r="192" spans="1:30" ht="24" customHeight="1" x14ac:dyDescent="0.15">
      <c r="A192" s="37">
        <v>191</v>
      </c>
      <c r="B192" s="37">
        <v>69</v>
      </c>
      <c r="C192" s="37">
        <v>1</v>
      </c>
      <c r="D192" s="37">
        <v>1</v>
      </c>
      <c r="E192" s="37" t="s">
        <v>135</v>
      </c>
      <c r="F192" s="37" t="s">
        <v>49</v>
      </c>
      <c r="G192" s="37" t="s">
        <v>50</v>
      </c>
      <c r="H192" s="37" t="s">
        <v>136</v>
      </c>
      <c r="I192" s="37" t="s">
        <v>1108</v>
      </c>
      <c r="J192" s="37" t="s">
        <v>8</v>
      </c>
      <c r="K192" s="37" t="s">
        <v>1343</v>
      </c>
      <c r="L192" s="37" t="s">
        <v>115</v>
      </c>
      <c r="M192" s="37" t="s">
        <v>708</v>
      </c>
      <c r="N192" s="37" t="s">
        <v>1202</v>
      </c>
      <c r="O192" s="37" t="s">
        <v>73</v>
      </c>
      <c r="P192" s="37"/>
      <c r="Q192" s="37"/>
      <c r="R192" s="37" t="s">
        <v>1</v>
      </c>
      <c r="S192" s="37"/>
      <c r="T192" s="37" t="s">
        <v>710</v>
      </c>
      <c r="U192" s="38" t="s">
        <v>1038</v>
      </c>
      <c r="V192" s="38" t="s">
        <v>1038</v>
      </c>
      <c r="W192" s="37"/>
      <c r="X192" s="38" t="s">
        <v>1036</v>
      </c>
      <c r="Y192" s="37"/>
      <c r="Z192" s="38" t="s">
        <v>1038</v>
      </c>
      <c r="AA192" s="38" t="s">
        <v>1038</v>
      </c>
      <c r="AB192" s="37"/>
      <c r="AC192" s="38" t="s">
        <v>2</v>
      </c>
      <c r="AD192" s="37"/>
    </row>
    <row r="193" spans="1:30" ht="24" customHeight="1" x14ac:dyDescent="0.15">
      <c r="A193" s="37">
        <v>192</v>
      </c>
      <c r="B193" s="37">
        <v>70</v>
      </c>
      <c r="C193" s="37">
        <v>1</v>
      </c>
      <c r="D193" s="37">
        <v>1</v>
      </c>
      <c r="E193" s="37" t="s">
        <v>137</v>
      </c>
      <c r="F193" s="37" t="s">
        <v>49</v>
      </c>
      <c r="G193" s="37" t="s">
        <v>50</v>
      </c>
      <c r="H193" s="37" t="s">
        <v>138</v>
      </c>
      <c r="I193" s="37" t="s">
        <v>139</v>
      </c>
      <c r="J193" s="37" t="s">
        <v>8</v>
      </c>
      <c r="K193" s="37" t="s">
        <v>1343</v>
      </c>
      <c r="L193" s="37" t="s">
        <v>140</v>
      </c>
      <c r="M193" s="37" t="s">
        <v>141</v>
      </c>
      <c r="N193" s="37" t="s">
        <v>1203</v>
      </c>
      <c r="O193" s="37" t="s">
        <v>73</v>
      </c>
      <c r="P193" s="37"/>
      <c r="Q193" s="37"/>
      <c r="R193" s="37" t="s">
        <v>2</v>
      </c>
      <c r="S193" s="37"/>
      <c r="T193" s="37"/>
      <c r="U193" s="38" t="s">
        <v>1038</v>
      </c>
      <c r="V193" s="41" t="s">
        <v>1038</v>
      </c>
      <c r="W193" s="37"/>
      <c r="X193" s="38" t="s">
        <v>1036</v>
      </c>
      <c r="Y193" s="37"/>
      <c r="Z193" s="38" t="s">
        <v>1038</v>
      </c>
      <c r="AA193" s="41" t="s">
        <v>1038</v>
      </c>
      <c r="AB193" s="37"/>
      <c r="AC193" s="38" t="s">
        <v>2</v>
      </c>
      <c r="AD193" s="37"/>
    </row>
    <row r="194" spans="1:30" ht="29.25" customHeight="1" x14ac:dyDescent="0.15">
      <c r="A194" s="37">
        <v>193</v>
      </c>
      <c r="B194" s="37">
        <v>70</v>
      </c>
      <c r="C194" s="37">
        <v>1</v>
      </c>
      <c r="D194" s="37">
        <v>1</v>
      </c>
      <c r="E194" s="37" t="s">
        <v>137</v>
      </c>
      <c r="F194" s="37" t="s">
        <v>49</v>
      </c>
      <c r="G194" s="37" t="s">
        <v>50</v>
      </c>
      <c r="H194" s="37" t="s">
        <v>138</v>
      </c>
      <c r="I194" s="37" t="s">
        <v>1109</v>
      </c>
      <c r="J194" s="37" t="s">
        <v>8</v>
      </c>
      <c r="K194" s="37" t="s">
        <v>1343</v>
      </c>
      <c r="L194" s="37" t="s">
        <v>140</v>
      </c>
      <c r="M194" s="37" t="s">
        <v>142</v>
      </c>
      <c r="N194" s="37" t="s">
        <v>1204</v>
      </c>
      <c r="O194" s="37" t="s">
        <v>76</v>
      </c>
      <c r="P194" s="37"/>
      <c r="Q194" s="37"/>
      <c r="R194" s="37" t="s">
        <v>2</v>
      </c>
      <c r="S194" s="37"/>
      <c r="T194" s="37"/>
      <c r="U194" s="37" t="s">
        <v>1038</v>
      </c>
      <c r="V194" s="37" t="s">
        <v>1038</v>
      </c>
      <c r="W194" s="37"/>
      <c r="X194" s="38" t="s">
        <v>1036</v>
      </c>
      <c r="Y194" s="37"/>
      <c r="Z194" s="37" t="s">
        <v>1038</v>
      </c>
      <c r="AA194" s="37" t="s">
        <v>1038</v>
      </c>
      <c r="AB194" s="37"/>
      <c r="AC194" s="38" t="s">
        <v>2</v>
      </c>
      <c r="AD194" s="37"/>
    </row>
    <row r="195" spans="1:30" ht="33.75" customHeight="1" x14ac:dyDescent="0.15">
      <c r="A195" s="37">
        <v>194</v>
      </c>
      <c r="B195" s="37">
        <v>70</v>
      </c>
      <c r="C195" s="37">
        <v>1</v>
      </c>
      <c r="D195" s="37">
        <v>1</v>
      </c>
      <c r="E195" s="37" t="s">
        <v>137</v>
      </c>
      <c r="F195" s="37" t="s">
        <v>49</v>
      </c>
      <c r="G195" s="37" t="s">
        <v>50</v>
      </c>
      <c r="H195" s="37" t="s">
        <v>138</v>
      </c>
      <c r="I195" s="37" t="s">
        <v>1110</v>
      </c>
      <c r="J195" s="37" t="s">
        <v>8</v>
      </c>
      <c r="K195" s="37" t="s">
        <v>1343</v>
      </c>
      <c r="L195" s="37" t="s">
        <v>140</v>
      </c>
      <c r="M195" s="37" t="s">
        <v>143</v>
      </c>
      <c r="N195" s="37" t="s">
        <v>1205</v>
      </c>
      <c r="O195" s="37" t="s">
        <v>73</v>
      </c>
      <c r="P195" s="37"/>
      <c r="Q195" s="37"/>
      <c r="R195" s="37" t="s">
        <v>0</v>
      </c>
      <c r="S195" s="37"/>
      <c r="T195" s="37" t="s">
        <v>711</v>
      </c>
      <c r="U195" s="37" t="s">
        <v>1039</v>
      </c>
      <c r="V195" s="37" t="s">
        <v>1038</v>
      </c>
      <c r="W195" s="37"/>
      <c r="X195" s="38" t="s">
        <v>1036</v>
      </c>
      <c r="Y195" s="37"/>
      <c r="Z195" s="37" t="s">
        <v>1330</v>
      </c>
      <c r="AA195" s="37" t="s">
        <v>1038</v>
      </c>
      <c r="AB195" s="37"/>
      <c r="AC195" s="38" t="s">
        <v>0</v>
      </c>
      <c r="AD195" s="37" t="s">
        <v>1331</v>
      </c>
    </row>
    <row r="196" spans="1:30" ht="24" customHeight="1" x14ac:dyDescent="0.15">
      <c r="A196" s="37">
        <v>195</v>
      </c>
      <c r="B196" s="37">
        <v>70</v>
      </c>
      <c r="C196" s="37">
        <v>1</v>
      </c>
      <c r="D196" s="37">
        <v>1</v>
      </c>
      <c r="E196" s="37" t="s">
        <v>137</v>
      </c>
      <c r="F196" s="37" t="s">
        <v>49</v>
      </c>
      <c r="G196" s="37" t="s">
        <v>50</v>
      </c>
      <c r="H196" s="37" t="s">
        <v>138</v>
      </c>
      <c r="I196" s="37" t="s">
        <v>144</v>
      </c>
      <c r="J196" s="37" t="s">
        <v>8</v>
      </c>
      <c r="K196" s="37" t="s">
        <v>1343</v>
      </c>
      <c r="L196" s="37" t="s">
        <v>140</v>
      </c>
      <c r="M196" s="37" t="s">
        <v>145</v>
      </c>
      <c r="N196" s="37" t="s">
        <v>146</v>
      </c>
      <c r="O196" s="37" t="s">
        <v>73</v>
      </c>
      <c r="P196" s="37"/>
      <c r="Q196" s="37"/>
      <c r="R196" s="37" t="s">
        <v>2</v>
      </c>
      <c r="S196" s="37"/>
      <c r="T196" s="37"/>
      <c r="U196" s="38" t="s">
        <v>1038</v>
      </c>
      <c r="V196" s="41" t="s">
        <v>1038</v>
      </c>
      <c r="W196" s="37"/>
      <c r="X196" s="38" t="s">
        <v>1036</v>
      </c>
      <c r="Y196" s="37"/>
      <c r="Z196" s="38" t="s">
        <v>1038</v>
      </c>
      <c r="AA196" s="41" t="s">
        <v>1038</v>
      </c>
      <c r="AB196" s="37"/>
      <c r="AC196" s="38" t="s">
        <v>2</v>
      </c>
      <c r="AD196" s="37"/>
    </row>
    <row r="197" spans="1:30" ht="24" customHeight="1" x14ac:dyDescent="0.15">
      <c r="A197" s="37">
        <v>196</v>
      </c>
      <c r="B197" s="37">
        <v>70</v>
      </c>
      <c r="C197" s="37">
        <v>1</v>
      </c>
      <c r="D197" s="37">
        <v>1</v>
      </c>
      <c r="E197" s="37" t="s">
        <v>137</v>
      </c>
      <c r="F197" s="37" t="s">
        <v>49</v>
      </c>
      <c r="G197" s="37" t="s">
        <v>50</v>
      </c>
      <c r="H197" s="37" t="s">
        <v>138</v>
      </c>
      <c r="I197" s="37" t="s">
        <v>147</v>
      </c>
      <c r="J197" s="37" t="s">
        <v>8</v>
      </c>
      <c r="K197" s="37" t="s">
        <v>1343</v>
      </c>
      <c r="L197" s="37" t="s">
        <v>140</v>
      </c>
      <c r="M197" s="37" t="s">
        <v>148</v>
      </c>
      <c r="N197" s="37" t="s">
        <v>149</v>
      </c>
      <c r="O197" s="37" t="s">
        <v>76</v>
      </c>
      <c r="P197" s="37"/>
      <c r="Q197" s="37"/>
      <c r="R197" s="37" t="s">
        <v>2</v>
      </c>
      <c r="S197" s="37"/>
      <c r="T197" s="37"/>
      <c r="U197" s="38" t="s">
        <v>1038</v>
      </c>
      <c r="V197" s="41" t="s">
        <v>1038</v>
      </c>
      <c r="W197" s="37"/>
      <c r="X197" s="38" t="s">
        <v>1036</v>
      </c>
      <c r="Y197" s="37"/>
      <c r="Z197" s="38" t="s">
        <v>1038</v>
      </c>
      <c r="AA197" s="41" t="s">
        <v>1038</v>
      </c>
      <c r="AB197" s="37"/>
      <c r="AC197" s="38" t="s">
        <v>2</v>
      </c>
      <c r="AD197" s="37"/>
    </row>
    <row r="198" spans="1:30" ht="24" customHeight="1" x14ac:dyDescent="0.15">
      <c r="A198" s="37">
        <v>197</v>
      </c>
      <c r="B198" s="37">
        <v>71</v>
      </c>
      <c r="C198" s="37">
        <v>1</v>
      </c>
      <c r="D198" s="37">
        <v>1</v>
      </c>
      <c r="E198" s="37" t="s">
        <v>150</v>
      </c>
      <c r="F198" s="37" t="s">
        <v>49</v>
      </c>
      <c r="G198" s="37" t="s">
        <v>50</v>
      </c>
      <c r="H198" s="37" t="s">
        <v>151</v>
      </c>
      <c r="I198" s="37" t="s">
        <v>1111</v>
      </c>
      <c r="J198" s="37" t="s">
        <v>8</v>
      </c>
      <c r="K198" s="37" t="s">
        <v>1343</v>
      </c>
      <c r="L198" s="37" t="s">
        <v>128</v>
      </c>
      <c r="M198" s="37" t="s">
        <v>129</v>
      </c>
      <c r="N198" s="37" t="s">
        <v>1292</v>
      </c>
      <c r="O198" s="37" t="s">
        <v>73</v>
      </c>
      <c r="P198" s="37"/>
      <c r="Q198" s="37"/>
      <c r="R198" s="37" t="s">
        <v>2</v>
      </c>
      <c r="S198" s="37"/>
      <c r="T198" s="37"/>
      <c r="U198" s="37" t="s">
        <v>1038</v>
      </c>
      <c r="V198" s="37" t="s">
        <v>1038</v>
      </c>
      <c r="W198" s="37"/>
      <c r="X198" s="38" t="s">
        <v>1036</v>
      </c>
      <c r="Y198" s="37"/>
      <c r="Z198" s="37" t="s">
        <v>1038</v>
      </c>
      <c r="AA198" s="37" t="s">
        <v>1038</v>
      </c>
      <c r="AB198" s="37"/>
      <c r="AC198" s="38" t="s">
        <v>2</v>
      </c>
      <c r="AD198" s="37"/>
    </row>
    <row r="199" spans="1:30" ht="24" customHeight="1" x14ac:dyDescent="0.15">
      <c r="A199" s="37">
        <v>198</v>
      </c>
      <c r="B199" s="37">
        <v>71</v>
      </c>
      <c r="C199" s="37">
        <v>1</v>
      </c>
      <c r="D199" s="37">
        <v>1</v>
      </c>
      <c r="E199" s="37" t="s">
        <v>150</v>
      </c>
      <c r="F199" s="37" t="s">
        <v>49</v>
      </c>
      <c r="G199" s="37" t="s">
        <v>50</v>
      </c>
      <c r="H199" s="37" t="s">
        <v>151</v>
      </c>
      <c r="I199" s="37" t="s">
        <v>958</v>
      </c>
      <c r="J199" s="37" t="s">
        <v>8</v>
      </c>
      <c r="K199" s="37" t="s">
        <v>1343</v>
      </c>
      <c r="L199" s="37" t="s">
        <v>152</v>
      </c>
      <c r="M199" s="37" t="s">
        <v>153</v>
      </c>
      <c r="N199" s="37" t="s">
        <v>1291</v>
      </c>
      <c r="O199" s="37" t="s">
        <v>76</v>
      </c>
      <c r="P199" s="37"/>
      <c r="Q199" s="37"/>
      <c r="R199" s="37" t="s">
        <v>2</v>
      </c>
      <c r="S199" s="37"/>
      <c r="T199" s="37"/>
      <c r="U199" s="38" t="s">
        <v>1038</v>
      </c>
      <c r="V199" s="41" t="s">
        <v>1038</v>
      </c>
      <c r="W199" s="37"/>
      <c r="X199" s="38" t="s">
        <v>1036</v>
      </c>
      <c r="Y199" s="37"/>
      <c r="Z199" s="38" t="s">
        <v>1038</v>
      </c>
      <c r="AA199" s="41" t="s">
        <v>1038</v>
      </c>
      <c r="AB199" s="37"/>
      <c r="AC199" s="38" t="s">
        <v>2</v>
      </c>
      <c r="AD199" s="37"/>
    </row>
    <row r="200" spans="1:30" ht="24" customHeight="1" x14ac:dyDescent="0.15">
      <c r="A200" s="37">
        <v>199</v>
      </c>
      <c r="B200" s="37">
        <v>71</v>
      </c>
      <c r="C200" s="37">
        <v>1</v>
      </c>
      <c r="D200" s="37">
        <v>1</v>
      </c>
      <c r="E200" s="37" t="s">
        <v>150</v>
      </c>
      <c r="F200" s="37" t="s">
        <v>49</v>
      </c>
      <c r="G200" s="37" t="s">
        <v>50</v>
      </c>
      <c r="H200" s="37" t="s">
        <v>151</v>
      </c>
      <c r="I200" s="37" t="s">
        <v>1112</v>
      </c>
      <c r="J200" s="37" t="s">
        <v>8</v>
      </c>
      <c r="K200" s="37" t="s">
        <v>1343</v>
      </c>
      <c r="L200" s="37" t="s">
        <v>152</v>
      </c>
      <c r="M200" s="37" t="s">
        <v>153</v>
      </c>
      <c r="N200" s="37" t="s">
        <v>1207</v>
      </c>
      <c r="O200" s="37" t="s">
        <v>76</v>
      </c>
      <c r="P200" s="37"/>
      <c r="Q200" s="37"/>
      <c r="R200" s="37" t="s">
        <v>2</v>
      </c>
      <c r="S200" s="37"/>
      <c r="T200" s="37"/>
      <c r="U200" s="37" t="s">
        <v>1038</v>
      </c>
      <c r="V200" s="37" t="s">
        <v>1038</v>
      </c>
      <c r="W200" s="37"/>
      <c r="X200" s="38" t="s">
        <v>1036</v>
      </c>
      <c r="Y200" s="37"/>
      <c r="Z200" s="37" t="s">
        <v>1038</v>
      </c>
      <c r="AA200" s="37" t="s">
        <v>1038</v>
      </c>
      <c r="AB200" s="37"/>
      <c r="AC200" s="38" t="s">
        <v>2</v>
      </c>
      <c r="AD200" s="37"/>
    </row>
    <row r="201" spans="1:30" ht="24" customHeight="1" x14ac:dyDescent="0.15">
      <c r="A201" s="37">
        <v>200</v>
      </c>
      <c r="B201" s="37">
        <v>71</v>
      </c>
      <c r="C201" s="37">
        <v>1</v>
      </c>
      <c r="D201" s="37">
        <v>1</v>
      </c>
      <c r="E201" s="37" t="s">
        <v>150</v>
      </c>
      <c r="F201" s="37" t="s">
        <v>49</v>
      </c>
      <c r="G201" s="37" t="s">
        <v>50</v>
      </c>
      <c r="H201" s="37" t="s">
        <v>151</v>
      </c>
      <c r="I201" s="37" t="s">
        <v>1293</v>
      </c>
      <c r="J201" s="37" t="s">
        <v>8</v>
      </c>
      <c r="K201" s="37" t="s">
        <v>1343</v>
      </c>
      <c r="L201" s="37" t="s">
        <v>152</v>
      </c>
      <c r="M201" s="37" t="s">
        <v>153</v>
      </c>
      <c r="N201" s="37" t="s">
        <v>1208</v>
      </c>
      <c r="O201" s="37" t="s">
        <v>76</v>
      </c>
      <c r="P201" s="37"/>
      <c r="Q201" s="37"/>
      <c r="R201" s="37" t="s">
        <v>2</v>
      </c>
      <c r="S201" s="37"/>
      <c r="T201" s="37"/>
      <c r="U201" s="37" t="s">
        <v>1038</v>
      </c>
      <c r="V201" s="37" t="s">
        <v>1038</v>
      </c>
      <c r="W201" s="37"/>
      <c r="X201" s="38" t="s">
        <v>1036</v>
      </c>
      <c r="Y201" s="37"/>
      <c r="Z201" s="37" t="s">
        <v>1038</v>
      </c>
      <c r="AA201" s="37" t="s">
        <v>1038</v>
      </c>
      <c r="AB201" s="37"/>
      <c r="AC201" s="38" t="s">
        <v>2</v>
      </c>
      <c r="AD201" s="37"/>
    </row>
    <row r="202" spans="1:30" ht="24" customHeight="1" x14ac:dyDescent="0.15">
      <c r="A202" s="37">
        <v>201</v>
      </c>
      <c r="B202" s="37">
        <v>71</v>
      </c>
      <c r="C202" s="37">
        <v>1</v>
      </c>
      <c r="D202" s="37">
        <v>1</v>
      </c>
      <c r="E202" s="37" t="s">
        <v>150</v>
      </c>
      <c r="F202" s="37" t="s">
        <v>49</v>
      </c>
      <c r="G202" s="37" t="s">
        <v>50</v>
      </c>
      <c r="H202" s="37" t="s">
        <v>151</v>
      </c>
      <c r="I202" s="37" t="s">
        <v>1113</v>
      </c>
      <c r="J202" s="37" t="s">
        <v>8</v>
      </c>
      <c r="K202" s="37" t="s">
        <v>1343</v>
      </c>
      <c r="L202" s="37" t="s">
        <v>152</v>
      </c>
      <c r="M202" s="37" t="s">
        <v>153</v>
      </c>
      <c r="N202" s="37" t="s">
        <v>1207</v>
      </c>
      <c r="O202" s="37" t="s">
        <v>76</v>
      </c>
      <c r="P202" s="37"/>
      <c r="Q202" s="37"/>
      <c r="R202" s="37" t="s">
        <v>2</v>
      </c>
      <c r="S202" s="37"/>
      <c r="T202" s="37"/>
      <c r="U202" s="37" t="s">
        <v>1038</v>
      </c>
      <c r="V202" s="37" t="s">
        <v>1038</v>
      </c>
      <c r="W202" s="37"/>
      <c r="X202" s="38" t="s">
        <v>1036</v>
      </c>
      <c r="Y202" s="37"/>
      <c r="Z202" s="37" t="s">
        <v>1038</v>
      </c>
      <c r="AA202" s="37" t="s">
        <v>1038</v>
      </c>
      <c r="AB202" s="37"/>
      <c r="AC202" s="38" t="s">
        <v>1333</v>
      </c>
      <c r="AD202" s="37" t="s">
        <v>1209</v>
      </c>
    </row>
    <row r="203" spans="1:30" ht="31.5" customHeight="1" x14ac:dyDescent="0.15">
      <c r="A203" s="37">
        <v>202</v>
      </c>
      <c r="B203" s="37">
        <v>71</v>
      </c>
      <c r="C203" s="37">
        <v>1</v>
      </c>
      <c r="D203" s="37">
        <v>1</v>
      </c>
      <c r="E203" s="37" t="s">
        <v>150</v>
      </c>
      <c r="F203" s="37" t="s">
        <v>49</v>
      </c>
      <c r="G203" s="37" t="s">
        <v>50</v>
      </c>
      <c r="H203" s="37" t="s">
        <v>151</v>
      </c>
      <c r="I203" s="37" t="s">
        <v>1114</v>
      </c>
      <c r="J203" s="37" t="s">
        <v>8</v>
      </c>
      <c r="K203" s="37" t="s">
        <v>1343</v>
      </c>
      <c r="L203" s="37" t="s">
        <v>140</v>
      </c>
      <c r="M203" s="37" t="s">
        <v>154</v>
      </c>
      <c r="N203" s="37" t="s">
        <v>1210</v>
      </c>
      <c r="O203" s="37" t="s">
        <v>73</v>
      </c>
      <c r="P203" s="37"/>
      <c r="Q203" s="37"/>
      <c r="R203" s="37" t="s">
        <v>2</v>
      </c>
      <c r="S203" s="37"/>
      <c r="T203" s="37"/>
      <c r="U203" s="37" t="s">
        <v>1038</v>
      </c>
      <c r="V203" s="37" t="s">
        <v>1038</v>
      </c>
      <c r="W203" s="37"/>
      <c r="X203" s="38" t="s">
        <v>1036</v>
      </c>
      <c r="Y203" s="37"/>
      <c r="Z203" s="37" t="s">
        <v>1038</v>
      </c>
      <c r="AA203" s="37" t="s">
        <v>1038</v>
      </c>
      <c r="AB203" s="37"/>
      <c r="AC203" s="38" t="s">
        <v>2</v>
      </c>
      <c r="AD203" s="37"/>
    </row>
    <row r="204" spans="1:30" ht="24" customHeight="1" x14ac:dyDescent="0.15">
      <c r="A204" s="37">
        <v>203</v>
      </c>
      <c r="B204" s="37">
        <v>71</v>
      </c>
      <c r="C204" s="37">
        <v>1</v>
      </c>
      <c r="D204" s="37">
        <v>1</v>
      </c>
      <c r="E204" s="37" t="s">
        <v>150</v>
      </c>
      <c r="F204" s="37" t="s">
        <v>49</v>
      </c>
      <c r="G204" s="37" t="s">
        <v>50</v>
      </c>
      <c r="H204" s="37" t="s">
        <v>151</v>
      </c>
      <c r="I204" s="37" t="s">
        <v>1115</v>
      </c>
      <c r="J204" s="37" t="s">
        <v>8</v>
      </c>
      <c r="K204" s="37" t="s">
        <v>1343</v>
      </c>
      <c r="L204" s="37" t="s">
        <v>71</v>
      </c>
      <c r="M204" s="37" t="s">
        <v>712</v>
      </c>
      <c r="N204" s="37" t="s">
        <v>713</v>
      </c>
      <c r="O204" s="37" t="s">
        <v>73</v>
      </c>
      <c r="P204" s="37"/>
      <c r="Q204" s="37"/>
      <c r="R204" s="37" t="s">
        <v>2</v>
      </c>
      <c r="S204" s="37"/>
      <c r="T204" s="37"/>
      <c r="U204" s="37" t="s">
        <v>1038</v>
      </c>
      <c r="V204" s="37" t="s">
        <v>1038</v>
      </c>
      <c r="W204" s="37"/>
      <c r="X204" s="38" t="s">
        <v>1036</v>
      </c>
      <c r="Y204" s="37"/>
      <c r="Z204" s="37" t="s">
        <v>1038</v>
      </c>
      <c r="AA204" s="37" t="s">
        <v>1038</v>
      </c>
      <c r="AB204" s="37"/>
      <c r="AC204" s="38" t="s">
        <v>2</v>
      </c>
      <c r="AD204" s="37"/>
    </row>
    <row r="205" spans="1:30" ht="24" customHeight="1" x14ac:dyDescent="0.15">
      <c r="A205" s="36">
        <v>204</v>
      </c>
      <c r="B205" s="37">
        <v>72</v>
      </c>
      <c r="C205" s="37">
        <v>1</v>
      </c>
      <c r="D205" s="37">
        <v>1</v>
      </c>
      <c r="E205" s="37" t="s">
        <v>309</v>
      </c>
      <c r="F205" s="37" t="s">
        <v>49</v>
      </c>
      <c r="G205" s="37" t="s">
        <v>310</v>
      </c>
      <c r="H205" s="37" t="s">
        <v>311</v>
      </c>
      <c r="I205" s="37" t="s">
        <v>1116</v>
      </c>
      <c r="J205" s="37" t="s">
        <v>8</v>
      </c>
      <c r="K205" s="37" t="s">
        <v>751</v>
      </c>
      <c r="L205" s="37" t="s">
        <v>959</v>
      </c>
      <c r="M205" s="37" t="s">
        <v>312</v>
      </c>
      <c r="N205" s="37" t="s">
        <v>960</v>
      </c>
      <c r="O205" s="37" t="s">
        <v>1348</v>
      </c>
      <c r="P205" s="37"/>
      <c r="Q205" s="37" t="s">
        <v>40</v>
      </c>
      <c r="R205" s="37" t="s">
        <v>0</v>
      </c>
      <c r="S205" s="37"/>
      <c r="T205" s="37" t="s">
        <v>731</v>
      </c>
      <c r="U205" s="38" t="s">
        <v>1042</v>
      </c>
      <c r="V205" s="37" t="s">
        <v>1053</v>
      </c>
      <c r="W205" s="37" t="s">
        <v>961</v>
      </c>
      <c r="X205" s="38" t="s">
        <v>1036</v>
      </c>
      <c r="Y205" s="37"/>
      <c r="Z205" s="38" t="s">
        <v>1042</v>
      </c>
      <c r="AA205" s="37" t="s">
        <v>1053</v>
      </c>
      <c r="AB205" s="37" t="s">
        <v>961</v>
      </c>
      <c r="AC205" s="38" t="s">
        <v>0</v>
      </c>
      <c r="AD205" s="37" t="s">
        <v>1178</v>
      </c>
    </row>
    <row r="206" spans="1:30" ht="24" customHeight="1" x14ac:dyDescent="0.15">
      <c r="A206" s="36">
        <v>205</v>
      </c>
      <c r="B206" s="37">
        <v>73</v>
      </c>
      <c r="C206" s="37">
        <v>1</v>
      </c>
      <c r="D206" s="37">
        <v>1</v>
      </c>
      <c r="E206" s="37" t="s">
        <v>313</v>
      </c>
      <c r="F206" s="37" t="s">
        <v>49</v>
      </c>
      <c r="G206" s="37" t="s">
        <v>310</v>
      </c>
      <c r="H206" s="37" t="s">
        <v>314</v>
      </c>
      <c r="I206" s="37" t="s">
        <v>315</v>
      </c>
      <c r="J206" s="37" t="s">
        <v>8</v>
      </c>
      <c r="K206" s="37" t="s">
        <v>751</v>
      </c>
      <c r="L206" s="37" t="s">
        <v>959</v>
      </c>
      <c r="M206" s="37" t="s">
        <v>316</v>
      </c>
      <c r="N206" s="37" t="s">
        <v>962</v>
      </c>
      <c r="O206" s="37" t="s">
        <v>1348</v>
      </c>
      <c r="P206" s="37"/>
      <c r="Q206" s="37" t="s">
        <v>40</v>
      </c>
      <c r="R206" s="37" t="s">
        <v>2</v>
      </c>
      <c r="S206" s="37"/>
      <c r="T206" s="37"/>
      <c r="U206" s="38" t="s">
        <v>1039</v>
      </c>
      <c r="V206" s="41" t="s">
        <v>1038</v>
      </c>
      <c r="W206" s="37"/>
      <c r="X206" s="38" t="s">
        <v>1036</v>
      </c>
      <c r="Y206" s="37"/>
      <c r="Z206" s="38" t="s">
        <v>1039</v>
      </c>
      <c r="AA206" s="41" t="s">
        <v>1038</v>
      </c>
      <c r="AB206" s="37"/>
      <c r="AC206" s="38" t="s">
        <v>2</v>
      </c>
      <c r="AD206" s="37"/>
    </row>
    <row r="207" spans="1:30" ht="24" customHeight="1" x14ac:dyDescent="0.15">
      <c r="A207" s="36">
        <v>206</v>
      </c>
      <c r="B207" s="37">
        <v>73</v>
      </c>
      <c r="C207" s="37">
        <v>1</v>
      </c>
      <c r="D207" s="37">
        <v>1</v>
      </c>
      <c r="E207" s="37" t="s">
        <v>313</v>
      </c>
      <c r="F207" s="37" t="s">
        <v>49</v>
      </c>
      <c r="G207" s="37" t="s">
        <v>310</v>
      </c>
      <c r="H207" s="37" t="s">
        <v>314</v>
      </c>
      <c r="I207" s="37" t="s">
        <v>317</v>
      </c>
      <c r="J207" s="37" t="s">
        <v>8</v>
      </c>
      <c r="K207" s="37" t="s">
        <v>751</v>
      </c>
      <c r="L207" s="37" t="s">
        <v>959</v>
      </c>
      <c r="M207" s="37"/>
      <c r="N207" s="37" t="s">
        <v>318</v>
      </c>
      <c r="O207" s="37" t="s">
        <v>1348</v>
      </c>
      <c r="P207" s="37"/>
      <c r="Q207" s="37" t="s">
        <v>40</v>
      </c>
      <c r="R207" s="37" t="s">
        <v>2</v>
      </c>
      <c r="S207" s="37"/>
      <c r="T207" s="37"/>
      <c r="U207" s="38" t="s">
        <v>1039</v>
      </c>
      <c r="V207" s="41" t="s">
        <v>1038</v>
      </c>
      <c r="W207" s="37"/>
      <c r="X207" s="38" t="s">
        <v>1036</v>
      </c>
      <c r="Y207" s="37"/>
      <c r="Z207" s="38" t="s">
        <v>1039</v>
      </c>
      <c r="AA207" s="41" t="s">
        <v>1038</v>
      </c>
      <c r="AB207" s="37"/>
      <c r="AC207" s="38" t="s">
        <v>2</v>
      </c>
      <c r="AD207" s="37"/>
    </row>
    <row r="208" spans="1:30" ht="24" customHeight="1" x14ac:dyDescent="0.15">
      <c r="A208" s="36">
        <v>207</v>
      </c>
      <c r="B208" s="37">
        <v>73</v>
      </c>
      <c r="C208" s="37">
        <v>1</v>
      </c>
      <c r="D208" s="37">
        <v>1</v>
      </c>
      <c r="E208" s="37" t="s">
        <v>313</v>
      </c>
      <c r="F208" s="37" t="s">
        <v>49</v>
      </c>
      <c r="G208" s="37" t="s">
        <v>310</v>
      </c>
      <c r="H208" s="37" t="s">
        <v>314</v>
      </c>
      <c r="I208" s="37" t="s">
        <v>319</v>
      </c>
      <c r="J208" s="37" t="s">
        <v>8</v>
      </c>
      <c r="K208" s="37" t="s">
        <v>751</v>
      </c>
      <c r="L208" s="37" t="s">
        <v>959</v>
      </c>
      <c r="M208" s="37"/>
      <c r="N208" s="37" t="s">
        <v>320</v>
      </c>
      <c r="O208" s="37" t="s">
        <v>1348</v>
      </c>
      <c r="P208" s="37"/>
      <c r="Q208" s="37" t="s">
        <v>40</v>
      </c>
      <c r="R208" s="37" t="s">
        <v>2</v>
      </c>
      <c r="S208" s="37"/>
      <c r="T208" s="37"/>
      <c r="U208" s="38" t="s">
        <v>1039</v>
      </c>
      <c r="V208" s="41" t="s">
        <v>1038</v>
      </c>
      <c r="W208" s="37"/>
      <c r="X208" s="38" t="s">
        <v>1036</v>
      </c>
      <c r="Y208" s="37"/>
      <c r="Z208" s="38" t="s">
        <v>1039</v>
      </c>
      <c r="AA208" s="41" t="s">
        <v>1038</v>
      </c>
      <c r="AB208" s="37"/>
      <c r="AC208" s="38" t="s">
        <v>2</v>
      </c>
      <c r="AD208" s="37"/>
    </row>
    <row r="209" spans="1:30" ht="24" customHeight="1" x14ac:dyDescent="0.15">
      <c r="A209" s="36">
        <v>208</v>
      </c>
      <c r="B209" s="37">
        <v>73</v>
      </c>
      <c r="C209" s="37">
        <v>1</v>
      </c>
      <c r="D209" s="37">
        <v>1</v>
      </c>
      <c r="E209" s="37" t="s">
        <v>313</v>
      </c>
      <c r="F209" s="37" t="s">
        <v>49</v>
      </c>
      <c r="G209" s="37" t="s">
        <v>310</v>
      </c>
      <c r="H209" s="37" t="s">
        <v>314</v>
      </c>
      <c r="I209" s="37" t="s">
        <v>321</v>
      </c>
      <c r="J209" s="37" t="s">
        <v>8</v>
      </c>
      <c r="K209" s="37" t="s">
        <v>751</v>
      </c>
      <c r="L209" s="37" t="s">
        <v>959</v>
      </c>
      <c r="M209" s="37"/>
      <c r="N209" s="37" t="s">
        <v>322</v>
      </c>
      <c r="O209" s="37" t="s">
        <v>1348</v>
      </c>
      <c r="P209" s="37"/>
      <c r="Q209" s="37" t="s">
        <v>40</v>
      </c>
      <c r="R209" s="37" t="s">
        <v>2</v>
      </c>
      <c r="S209" s="37"/>
      <c r="T209" s="37"/>
      <c r="U209" s="38" t="s">
        <v>1039</v>
      </c>
      <c r="V209" s="41" t="s">
        <v>1038</v>
      </c>
      <c r="W209" s="37"/>
      <c r="X209" s="38" t="s">
        <v>1036</v>
      </c>
      <c r="Y209" s="37"/>
      <c r="Z209" s="38" t="s">
        <v>1039</v>
      </c>
      <c r="AA209" s="41" t="s">
        <v>1038</v>
      </c>
      <c r="AB209" s="37"/>
      <c r="AC209" s="38" t="s">
        <v>2</v>
      </c>
      <c r="AD209" s="37"/>
    </row>
    <row r="210" spans="1:30" ht="24" customHeight="1" x14ac:dyDescent="0.15">
      <c r="A210" s="36">
        <v>209</v>
      </c>
      <c r="B210" s="37">
        <v>73</v>
      </c>
      <c r="C210" s="37">
        <v>1</v>
      </c>
      <c r="D210" s="37">
        <v>1</v>
      </c>
      <c r="E210" s="37" t="s">
        <v>313</v>
      </c>
      <c r="F210" s="37" t="s">
        <v>49</v>
      </c>
      <c r="G210" s="37" t="s">
        <v>310</v>
      </c>
      <c r="H210" s="37" t="s">
        <v>314</v>
      </c>
      <c r="I210" s="37" t="s">
        <v>775</v>
      </c>
      <c r="J210" s="37" t="s">
        <v>8</v>
      </c>
      <c r="K210" s="37" t="s">
        <v>751</v>
      </c>
      <c r="L210" s="37" t="s">
        <v>959</v>
      </c>
      <c r="M210" s="37"/>
      <c r="N210" s="37" t="s">
        <v>964</v>
      </c>
      <c r="O210" s="37" t="s">
        <v>1348</v>
      </c>
      <c r="P210" s="37"/>
      <c r="Q210" s="37"/>
      <c r="R210" s="37" t="s">
        <v>0</v>
      </c>
      <c r="S210" s="37"/>
      <c r="T210" s="37" t="s">
        <v>738</v>
      </c>
      <c r="U210" s="38" t="s">
        <v>1039</v>
      </c>
      <c r="V210" s="41" t="s">
        <v>1038</v>
      </c>
      <c r="W210" s="37"/>
      <c r="X210" s="38" t="s">
        <v>1036</v>
      </c>
      <c r="Y210" s="37"/>
      <c r="Z210" s="38" t="s">
        <v>1039</v>
      </c>
      <c r="AA210" s="41" t="s">
        <v>1038</v>
      </c>
      <c r="AB210" s="37"/>
      <c r="AC210" s="38" t="s">
        <v>2</v>
      </c>
      <c r="AD210" s="37" t="s">
        <v>963</v>
      </c>
    </row>
    <row r="211" spans="1:30" ht="24" customHeight="1" x14ac:dyDescent="0.15">
      <c r="A211" s="36">
        <v>210</v>
      </c>
      <c r="B211" s="37">
        <v>73</v>
      </c>
      <c r="C211" s="37">
        <v>1</v>
      </c>
      <c r="D211" s="37">
        <v>1</v>
      </c>
      <c r="E211" s="37" t="s">
        <v>313</v>
      </c>
      <c r="F211" s="37" t="s">
        <v>49</v>
      </c>
      <c r="G211" s="37" t="s">
        <v>310</v>
      </c>
      <c r="H211" s="37" t="s">
        <v>314</v>
      </c>
      <c r="I211" s="37" t="s">
        <v>323</v>
      </c>
      <c r="J211" s="37" t="s">
        <v>8</v>
      </c>
      <c r="K211" s="37" t="s">
        <v>751</v>
      </c>
      <c r="L211" s="37" t="s">
        <v>959</v>
      </c>
      <c r="M211" s="37"/>
      <c r="N211" s="37" t="s">
        <v>962</v>
      </c>
      <c r="O211" s="37"/>
      <c r="P211" s="37"/>
      <c r="Q211" s="37"/>
      <c r="R211" s="37" t="s">
        <v>3</v>
      </c>
      <c r="S211" s="37"/>
      <c r="T211" s="37" t="s">
        <v>739</v>
      </c>
      <c r="U211" s="37" t="s">
        <v>1039</v>
      </c>
      <c r="V211" s="37" t="s">
        <v>1039</v>
      </c>
      <c r="W211" s="37"/>
      <c r="X211" s="38" t="s">
        <v>1036</v>
      </c>
      <c r="Y211" s="37"/>
      <c r="Z211" s="37" t="s">
        <v>1041</v>
      </c>
      <c r="AA211" s="37" t="s">
        <v>1039</v>
      </c>
      <c r="AB211" s="37"/>
      <c r="AC211" s="38" t="s">
        <v>2</v>
      </c>
      <c r="AD211" s="37"/>
    </row>
    <row r="212" spans="1:30" ht="25.5" customHeight="1" x14ac:dyDescent="0.15">
      <c r="A212" s="36">
        <v>211</v>
      </c>
      <c r="B212" s="37">
        <v>74</v>
      </c>
      <c r="C212" s="37">
        <v>1</v>
      </c>
      <c r="D212" s="37">
        <v>1</v>
      </c>
      <c r="E212" s="37" t="s">
        <v>532</v>
      </c>
      <c r="F212" s="37" t="s">
        <v>49</v>
      </c>
      <c r="G212" s="37" t="s">
        <v>156</v>
      </c>
      <c r="H212" s="37" t="s">
        <v>533</v>
      </c>
      <c r="I212" s="37" t="s">
        <v>534</v>
      </c>
      <c r="J212" s="37" t="s">
        <v>8</v>
      </c>
      <c r="K212" s="37" t="s">
        <v>363</v>
      </c>
      <c r="L212" s="37" t="s">
        <v>965</v>
      </c>
      <c r="M212" s="37" t="s">
        <v>535</v>
      </c>
      <c r="N212" s="37" t="s">
        <v>1163</v>
      </c>
      <c r="O212" s="37" t="s">
        <v>363</v>
      </c>
      <c r="P212" s="37"/>
      <c r="Q212" s="37"/>
      <c r="R212" s="37" t="s">
        <v>6</v>
      </c>
      <c r="S212" s="37"/>
      <c r="T212" s="37"/>
      <c r="U212" s="37" t="s">
        <v>1038</v>
      </c>
      <c r="V212" s="37" t="s">
        <v>1053</v>
      </c>
      <c r="W212" s="37" t="s">
        <v>966</v>
      </c>
      <c r="X212" s="38" t="s">
        <v>1036</v>
      </c>
      <c r="Y212" s="37"/>
      <c r="Z212" s="37" t="s">
        <v>1038</v>
      </c>
      <c r="AA212" s="37" t="s">
        <v>1053</v>
      </c>
      <c r="AB212" s="37" t="s">
        <v>966</v>
      </c>
      <c r="AC212" s="38" t="s">
        <v>1036</v>
      </c>
      <c r="AD212" s="37"/>
    </row>
    <row r="213" spans="1:30" ht="24" customHeight="1" x14ac:dyDescent="0.15">
      <c r="A213" s="36">
        <v>212</v>
      </c>
      <c r="B213" s="37">
        <v>74</v>
      </c>
      <c r="C213" s="37">
        <v>1</v>
      </c>
      <c r="D213" s="37">
        <v>1</v>
      </c>
      <c r="E213" s="37" t="s">
        <v>532</v>
      </c>
      <c r="F213" s="37" t="s">
        <v>49</v>
      </c>
      <c r="G213" s="37" t="s">
        <v>156</v>
      </c>
      <c r="H213" s="37" t="s">
        <v>533</v>
      </c>
      <c r="I213" s="37" t="s">
        <v>1141</v>
      </c>
      <c r="J213" s="37" t="s">
        <v>8</v>
      </c>
      <c r="K213" s="37" t="s">
        <v>363</v>
      </c>
      <c r="L213" s="37" t="s">
        <v>965</v>
      </c>
      <c r="M213" s="37" t="s">
        <v>536</v>
      </c>
      <c r="N213" s="37" t="s">
        <v>1164</v>
      </c>
      <c r="O213" s="37" t="s">
        <v>363</v>
      </c>
      <c r="P213" s="37"/>
      <c r="Q213" s="37"/>
      <c r="R213" s="37" t="s">
        <v>6</v>
      </c>
      <c r="S213" s="37"/>
      <c r="T213" s="37"/>
      <c r="U213" s="37" t="s">
        <v>1038</v>
      </c>
      <c r="V213" s="37" t="s">
        <v>1053</v>
      </c>
      <c r="W213" s="37" t="s">
        <v>966</v>
      </c>
      <c r="X213" s="38" t="s">
        <v>1036</v>
      </c>
      <c r="Y213" s="37"/>
      <c r="Z213" s="37" t="s">
        <v>1038</v>
      </c>
      <c r="AA213" s="37" t="s">
        <v>1053</v>
      </c>
      <c r="AB213" s="37" t="s">
        <v>966</v>
      </c>
      <c r="AC213" s="38" t="s">
        <v>1036</v>
      </c>
      <c r="AD213" s="37"/>
    </row>
    <row r="214" spans="1:30" ht="24" customHeight="1" x14ac:dyDescent="0.15">
      <c r="A214" s="36">
        <v>213</v>
      </c>
      <c r="B214" s="37">
        <v>74</v>
      </c>
      <c r="C214" s="37">
        <v>1</v>
      </c>
      <c r="D214" s="37">
        <v>1</v>
      </c>
      <c r="E214" s="37" t="s">
        <v>532</v>
      </c>
      <c r="F214" s="37" t="s">
        <v>49</v>
      </c>
      <c r="G214" s="37" t="s">
        <v>156</v>
      </c>
      <c r="H214" s="37" t="s">
        <v>533</v>
      </c>
      <c r="I214" s="37" t="s">
        <v>537</v>
      </c>
      <c r="J214" s="37" t="s">
        <v>8</v>
      </c>
      <c r="K214" s="37" t="s">
        <v>363</v>
      </c>
      <c r="L214" s="37" t="s">
        <v>965</v>
      </c>
      <c r="M214" s="37" t="s">
        <v>538</v>
      </c>
      <c r="N214" s="37" t="s">
        <v>1165</v>
      </c>
      <c r="O214" s="37" t="s">
        <v>363</v>
      </c>
      <c r="P214" s="37"/>
      <c r="Q214" s="37"/>
      <c r="R214" s="37" t="s">
        <v>6</v>
      </c>
      <c r="S214" s="37"/>
      <c r="T214" s="37"/>
      <c r="U214" s="37" t="s">
        <v>1038</v>
      </c>
      <c r="V214" s="37" t="s">
        <v>1053</v>
      </c>
      <c r="W214" s="37" t="s">
        <v>966</v>
      </c>
      <c r="X214" s="38" t="s">
        <v>1036</v>
      </c>
      <c r="Y214" s="37"/>
      <c r="Z214" s="37" t="s">
        <v>1038</v>
      </c>
      <c r="AA214" s="37" t="s">
        <v>1053</v>
      </c>
      <c r="AB214" s="37" t="s">
        <v>966</v>
      </c>
      <c r="AC214" s="38" t="s">
        <v>1036</v>
      </c>
      <c r="AD214" s="37"/>
    </row>
    <row r="215" spans="1:30" ht="24" customHeight="1" x14ac:dyDescent="0.15">
      <c r="A215" s="36">
        <v>214</v>
      </c>
      <c r="B215" s="37">
        <v>74</v>
      </c>
      <c r="C215" s="37">
        <v>1</v>
      </c>
      <c r="D215" s="37">
        <v>1</v>
      </c>
      <c r="E215" s="37" t="s">
        <v>532</v>
      </c>
      <c r="F215" s="37" t="s">
        <v>49</v>
      </c>
      <c r="G215" s="37" t="s">
        <v>156</v>
      </c>
      <c r="H215" s="37" t="s">
        <v>533</v>
      </c>
      <c r="I215" s="37" t="s">
        <v>1244</v>
      </c>
      <c r="J215" s="37" t="s">
        <v>8</v>
      </c>
      <c r="K215" s="37" t="s">
        <v>363</v>
      </c>
      <c r="L215" s="37" t="s">
        <v>965</v>
      </c>
      <c r="M215" s="37" t="s">
        <v>539</v>
      </c>
      <c r="N215" s="37" t="s">
        <v>1166</v>
      </c>
      <c r="O215" s="37" t="s">
        <v>363</v>
      </c>
      <c r="P215" s="37"/>
      <c r="Q215" s="37"/>
      <c r="R215" s="37" t="s">
        <v>6</v>
      </c>
      <c r="S215" s="37"/>
      <c r="T215" s="37"/>
      <c r="U215" s="37" t="s">
        <v>1043</v>
      </c>
      <c r="V215" s="37" t="s">
        <v>1053</v>
      </c>
      <c r="W215" s="37" t="s">
        <v>966</v>
      </c>
      <c r="X215" s="38" t="s">
        <v>1036</v>
      </c>
      <c r="Y215" s="37"/>
      <c r="Z215" s="37" t="s">
        <v>1057</v>
      </c>
      <c r="AA215" s="37" t="s">
        <v>1053</v>
      </c>
      <c r="AB215" s="37" t="s">
        <v>966</v>
      </c>
      <c r="AC215" s="38" t="s">
        <v>1036</v>
      </c>
      <c r="AD215" s="37"/>
    </row>
    <row r="216" spans="1:30" ht="24" customHeight="1" x14ac:dyDescent="0.15">
      <c r="A216" s="36">
        <v>215</v>
      </c>
      <c r="B216" s="37">
        <v>74</v>
      </c>
      <c r="C216" s="37">
        <v>1</v>
      </c>
      <c r="D216" s="37">
        <v>1</v>
      </c>
      <c r="E216" s="37" t="s">
        <v>532</v>
      </c>
      <c r="F216" s="37" t="s">
        <v>49</v>
      </c>
      <c r="G216" s="37" t="s">
        <v>156</v>
      </c>
      <c r="H216" s="37" t="s">
        <v>533</v>
      </c>
      <c r="I216" s="37" t="s">
        <v>540</v>
      </c>
      <c r="J216" s="37" t="s">
        <v>8</v>
      </c>
      <c r="K216" s="37" t="s">
        <v>363</v>
      </c>
      <c r="L216" s="37" t="s">
        <v>965</v>
      </c>
      <c r="M216" s="37" t="s">
        <v>538</v>
      </c>
      <c r="N216" s="37" t="s">
        <v>1167</v>
      </c>
      <c r="O216" s="37" t="s">
        <v>363</v>
      </c>
      <c r="P216" s="37"/>
      <c r="Q216" s="37"/>
      <c r="R216" s="37" t="s">
        <v>6</v>
      </c>
      <c r="S216" s="37"/>
      <c r="T216" s="37"/>
      <c r="U216" s="37" t="s">
        <v>1038</v>
      </c>
      <c r="V216" s="37" t="s">
        <v>1053</v>
      </c>
      <c r="W216" s="37" t="s">
        <v>966</v>
      </c>
      <c r="X216" s="38" t="s">
        <v>1036</v>
      </c>
      <c r="Y216" s="37"/>
      <c r="Z216" s="37" t="s">
        <v>1038</v>
      </c>
      <c r="AA216" s="37" t="s">
        <v>1053</v>
      </c>
      <c r="AB216" s="37" t="s">
        <v>966</v>
      </c>
      <c r="AC216" s="38" t="s">
        <v>1036</v>
      </c>
      <c r="AD216" s="37"/>
    </row>
    <row r="217" spans="1:30" ht="24" customHeight="1" x14ac:dyDescent="0.15">
      <c r="A217" s="36">
        <v>216</v>
      </c>
      <c r="B217" s="37">
        <v>74</v>
      </c>
      <c r="C217" s="37">
        <v>1</v>
      </c>
      <c r="D217" s="37">
        <v>1</v>
      </c>
      <c r="E217" s="37" t="s">
        <v>532</v>
      </c>
      <c r="F217" s="37" t="s">
        <v>49</v>
      </c>
      <c r="G217" s="37" t="s">
        <v>156</v>
      </c>
      <c r="H217" s="37" t="s">
        <v>533</v>
      </c>
      <c r="I217" s="37" t="s">
        <v>541</v>
      </c>
      <c r="J217" s="37" t="s">
        <v>8</v>
      </c>
      <c r="K217" s="37" t="s">
        <v>363</v>
      </c>
      <c r="L217" s="37" t="s">
        <v>965</v>
      </c>
      <c r="M217" s="37" t="s">
        <v>542</v>
      </c>
      <c r="N217" s="37" t="s">
        <v>1168</v>
      </c>
      <c r="O217" s="37" t="s">
        <v>363</v>
      </c>
      <c r="P217" s="37"/>
      <c r="Q217" s="37"/>
      <c r="R217" s="37" t="s">
        <v>6</v>
      </c>
      <c r="S217" s="37"/>
      <c r="T217" s="37"/>
      <c r="U217" s="37" t="s">
        <v>1038</v>
      </c>
      <c r="V217" s="37" t="s">
        <v>1053</v>
      </c>
      <c r="W217" s="37" t="s">
        <v>966</v>
      </c>
      <c r="X217" s="38" t="s">
        <v>1036</v>
      </c>
      <c r="Y217" s="37"/>
      <c r="Z217" s="37" t="s">
        <v>1038</v>
      </c>
      <c r="AA217" s="37" t="s">
        <v>1053</v>
      </c>
      <c r="AB217" s="37" t="s">
        <v>966</v>
      </c>
      <c r="AC217" s="38" t="s">
        <v>1036</v>
      </c>
      <c r="AD217" s="37"/>
    </row>
    <row r="218" spans="1:30" ht="24" customHeight="1" x14ac:dyDescent="0.15">
      <c r="A218" s="36">
        <v>217</v>
      </c>
      <c r="B218" s="37">
        <v>74</v>
      </c>
      <c r="C218" s="37">
        <v>1</v>
      </c>
      <c r="D218" s="37">
        <v>1</v>
      </c>
      <c r="E218" s="37" t="s">
        <v>532</v>
      </c>
      <c r="F218" s="37" t="s">
        <v>49</v>
      </c>
      <c r="G218" s="37" t="s">
        <v>156</v>
      </c>
      <c r="H218" s="37" t="s">
        <v>533</v>
      </c>
      <c r="I218" s="37" t="s">
        <v>1142</v>
      </c>
      <c r="J218" s="37" t="s">
        <v>8</v>
      </c>
      <c r="K218" s="37" t="s">
        <v>363</v>
      </c>
      <c r="L218" s="37" t="s">
        <v>965</v>
      </c>
      <c r="M218" s="37" t="s">
        <v>543</v>
      </c>
      <c r="N218" s="37" t="s">
        <v>1169</v>
      </c>
      <c r="O218" s="37" t="s">
        <v>363</v>
      </c>
      <c r="P218" s="37"/>
      <c r="Q218" s="37"/>
      <c r="R218" s="37" t="s">
        <v>6</v>
      </c>
      <c r="S218" s="37"/>
      <c r="T218" s="37"/>
      <c r="U218" s="37" t="s">
        <v>1038</v>
      </c>
      <c r="V218" s="37" t="s">
        <v>1053</v>
      </c>
      <c r="W218" s="37" t="s">
        <v>966</v>
      </c>
      <c r="X218" s="38" t="s">
        <v>1036</v>
      </c>
      <c r="Y218" s="37"/>
      <c r="Z218" s="37" t="s">
        <v>1038</v>
      </c>
      <c r="AA218" s="37" t="s">
        <v>1053</v>
      </c>
      <c r="AB218" s="37" t="s">
        <v>966</v>
      </c>
      <c r="AC218" s="38" t="s">
        <v>1036</v>
      </c>
      <c r="AD218" s="37"/>
    </row>
    <row r="219" spans="1:30" ht="24" customHeight="1" x14ac:dyDescent="0.15">
      <c r="A219" s="36">
        <v>218</v>
      </c>
      <c r="B219" s="37">
        <v>75</v>
      </c>
      <c r="C219" s="37">
        <v>1</v>
      </c>
      <c r="D219" s="37">
        <v>1</v>
      </c>
      <c r="E219" s="37" t="s">
        <v>155</v>
      </c>
      <c r="F219" s="37" t="s">
        <v>49</v>
      </c>
      <c r="G219" s="37" t="s">
        <v>156</v>
      </c>
      <c r="H219" s="37" t="s">
        <v>157</v>
      </c>
      <c r="I219" s="37" t="s">
        <v>1117</v>
      </c>
      <c r="J219" s="37" t="s">
        <v>8</v>
      </c>
      <c r="K219" s="37" t="s">
        <v>1343</v>
      </c>
      <c r="L219" s="37" t="s">
        <v>152</v>
      </c>
      <c r="M219" s="37"/>
      <c r="N219" s="37"/>
      <c r="O219" s="37"/>
      <c r="P219" s="37"/>
      <c r="Q219" s="37"/>
      <c r="R219" s="37" t="s">
        <v>5</v>
      </c>
      <c r="S219" s="37"/>
      <c r="T219" s="37" t="s">
        <v>909</v>
      </c>
      <c r="U219" s="37" t="s">
        <v>702</v>
      </c>
      <c r="V219" s="37" t="s">
        <v>1051</v>
      </c>
      <c r="W219" s="37"/>
      <c r="X219" s="38" t="s">
        <v>1036</v>
      </c>
      <c r="Y219" s="37"/>
      <c r="Z219" s="37" t="s">
        <v>702</v>
      </c>
      <c r="AA219" s="37" t="s">
        <v>1051</v>
      </c>
      <c r="AB219" s="37"/>
      <c r="AC219" s="38" t="s">
        <v>1036</v>
      </c>
      <c r="AD219" s="37"/>
    </row>
    <row r="220" spans="1:30" ht="24" customHeight="1" x14ac:dyDescent="0.15">
      <c r="A220" s="36">
        <v>219</v>
      </c>
      <c r="B220" s="37">
        <v>75</v>
      </c>
      <c r="C220" s="37">
        <v>1</v>
      </c>
      <c r="D220" s="37">
        <v>1</v>
      </c>
      <c r="E220" s="37" t="s">
        <v>155</v>
      </c>
      <c r="F220" s="37" t="s">
        <v>49</v>
      </c>
      <c r="G220" s="37" t="s">
        <v>156</v>
      </c>
      <c r="H220" s="37" t="s">
        <v>157</v>
      </c>
      <c r="I220" s="37" t="s">
        <v>158</v>
      </c>
      <c r="J220" s="37" t="s">
        <v>8</v>
      </c>
      <c r="K220" s="37" t="s">
        <v>1343</v>
      </c>
      <c r="L220" s="37" t="s">
        <v>152</v>
      </c>
      <c r="M220" s="37" t="s">
        <v>153</v>
      </c>
      <c r="N220" s="37" t="s">
        <v>1211</v>
      </c>
      <c r="O220" s="37" t="s">
        <v>73</v>
      </c>
      <c r="P220" s="37"/>
      <c r="Q220" s="37"/>
      <c r="R220" s="37" t="s">
        <v>2</v>
      </c>
      <c r="S220" s="37"/>
      <c r="T220" s="37"/>
      <c r="U220" s="38" t="s">
        <v>1038</v>
      </c>
      <c r="V220" s="41" t="s">
        <v>1038</v>
      </c>
      <c r="W220" s="37"/>
      <c r="X220" s="38" t="s">
        <v>1036</v>
      </c>
      <c r="Y220" s="37"/>
      <c r="Z220" s="38" t="s">
        <v>1038</v>
      </c>
      <c r="AA220" s="41" t="s">
        <v>1038</v>
      </c>
      <c r="AB220" s="37"/>
      <c r="AC220" s="38" t="s">
        <v>2</v>
      </c>
      <c r="AD220" s="37"/>
    </row>
    <row r="221" spans="1:30" ht="24" customHeight="1" x14ac:dyDescent="0.15">
      <c r="A221" s="36">
        <v>220</v>
      </c>
      <c r="B221" s="37">
        <v>75</v>
      </c>
      <c r="C221" s="37">
        <v>1</v>
      </c>
      <c r="D221" s="37">
        <v>1</v>
      </c>
      <c r="E221" s="37" t="s">
        <v>155</v>
      </c>
      <c r="F221" s="37" t="s">
        <v>49</v>
      </c>
      <c r="G221" s="37" t="s">
        <v>156</v>
      </c>
      <c r="H221" s="37" t="s">
        <v>157</v>
      </c>
      <c r="I221" s="37" t="s">
        <v>1143</v>
      </c>
      <c r="J221" s="37" t="s">
        <v>8</v>
      </c>
      <c r="K221" s="37" t="s">
        <v>841</v>
      </c>
      <c r="L221" s="37" t="s">
        <v>967</v>
      </c>
      <c r="M221" s="37"/>
      <c r="N221" s="37"/>
      <c r="O221" s="37"/>
      <c r="P221" s="37"/>
      <c r="Q221" s="37"/>
      <c r="R221" s="37" t="s">
        <v>3</v>
      </c>
      <c r="S221" s="37"/>
      <c r="T221" s="37" t="s">
        <v>702</v>
      </c>
      <c r="U221" s="37" t="s">
        <v>1039</v>
      </c>
      <c r="V221" s="37" t="s">
        <v>868</v>
      </c>
      <c r="W221" s="37"/>
      <c r="X221" s="38" t="s">
        <v>1036</v>
      </c>
      <c r="Y221" s="37"/>
      <c r="Z221" s="37" t="s">
        <v>1039</v>
      </c>
      <c r="AA221" s="37" t="s">
        <v>868</v>
      </c>
      <c r="AB221" s="37"/>
      <c r="AC221" s="38" t="s">
        <v>1036</v>
      </c>
      <c r="AD221" s="37" t="s">
        <v>1315</v>
      </c>
    </row>
    <row r="222" spans="1:30" ht="24" customHeight="1" x14ac:dyDescent="0.15">
      <c r="A222" s="37">
        <v>221</v>
      </c>
      <c r="B222" s="37">
        <v>76</v>
      </c>
      <c r="C222" s="37">
        <v>1</v>
      </c>
      <c r="D222" s="37">
        <v>1</v>
      </c>
      <c r="E222" s="37" t="s">
        <v>159</v>
      </c>
      <c r="F222" s="37" t="s">
        <v>49</v>
      </c>
      <c r="G222" s="37" t="s">
        <v>156</v>
      </c>
      <c r="H222" s="37" t="s">
        <v>160</v>
      </c>
      <c r="I222" s="37" t="s">
        <v>161</v>
      </c>
      <c r="J222" s="37" t="s">
        <v>8</v>
      </c>
      <c r="K222" s="37" t="s">
        <v>1343</v>
      </c>
      <c r="L222" s="37" t="s">
        <v>152</v>
      </c>
      <c r="M222" s="37" t="s">
        <v>162</v>
      </c>
      <c r="N222" s="37" t="s">
        <v>1212</v>
      </c>
      <c r="O222" s="37" t="s">
        <v>73</v>
      </c>
      <c r="P222" s="37"/>
      <c r="Q222" s="37"/>
      <c r="R222" s="37" t="s">
        <v>2</v>
      </c>
      <c r="S222" s="37"/>
      <c r="T222" s="37"/>
      <c r="U222" s="38" t="s">
        <v>1038</v>
      </c>
      <c r="V222" s="41" t="s">
        <v>1038</v>
      </c>
      <c r="W222" s="37"/>
      <c r="X222" s="38" t="s">
        <v>1036</v>
      </c>
      <c r="Y222" s="37"/>
      <c r="Z222" s="38" t="s">
        <v>1038</v>
      </c>
      <c r="AA222" s="41" t="s">
        <v>1038</v>
      </c>
      <c r="AB222" s="37"/>
      <c r="AC222" s="38" t="s">
        <v>2</v>
      </c>
      <c r="AD222" s="37"/>
    </row>
    <row r="223" spans="1:30" ht="24" customHeight="1" x14ac:dyDescent="0.15">
      <c r="A223" s="37">
        <v>222</v>
      </c>
      <c r="B223" s="37">
        <v>76</v>
      </c>
      <c r="C223" s="37">
        <v>1</v>
      </c>
      <c r="D223" s="37">
        <v>1</v>
      </c>
      <c r="E223" s="37" t="s">
        <v>159</v>
      </c>
      <c r="F223" s="37" t="s">
        <v>49</v>
      </c>
      <c r="G223" s="37" t="s">
        <v>156</v>
      </c>
      <c r="H223" s="37" t="s">
        <v>160</v>
      </c>
      <c r="I223" s="37" t="s">
        <v>968</v>
      </c>
      <c r="J223" s="37" t="s">
        <v>8</v>
      </c>
      <c r="K223" s="37" t="s">
        <v>1343</v>
      </c>
      <c r="L223" s="37" t="s">
        <v>152</v>
      </c>
      <c r="M223" s="37" t="s">
        <v>163</v>
      </c>
      <c r="N223" s="37" t="s">
        <v>1213</v>
      </c>
      <c r="O223" s="37" t="s">
        <v>73</v>
      </c>
      <c r="P223" s="37"/>
      <c r="Q223" s="37"/>
      <c r="R223" s="37" t="s">
        <v>2</v>
      </c>
      <c r="S223" s="37"/>
      <c r="T223" s="37"/>
      <c r="U223" s="38" t="s">
        <v>1038</v>
      </c>
      <c r="V223" s="41" t="s">
        <v>1038</v>
      </c>
      <c r="W223" s="37"/>
      <c r="X223" s="38" t="s">
        <v>1036</v>
      </c>
      <c r="Y223" s="37"/>
      <c r="Z223" s="38" t="s">
        <v>1038</v>
      </c>
      <c r="AA223" s="41" t="s">
        <v>1038</v>
      </c>
      <c r="AB223" s="37"/>
      <c r="AC223" s="38" t="s">
        <v>2</v>
      </c>
      <c r="AD223" s="37"/>
    </row>
    <row r="224" spans="1:30" ht="24" customHeight="1" x14ac:dyDescent="0.15">
      <c r="A224" s="37">
        <v>223</v>
      </c>
      <c r="B224" s="37">
        <v>76</v>
      </c>
      <c r="C224" s="37">
        <v>1</v>
      </c>
      <c r="D224" s="37">
        <v>1</v>
      </c>
      <c r="E224" s="37" t="s">
        <v>159</v>
      </c>
      <c r="F224" s="37" t="s">
        <v>49</v>
      </c>
      <c r="G224" s="37" t="s">
        <v>156</v>
      </c>
      <c r="H224" s="37" t="s">
        <v>160</v>
      </c>
      <c r="I224" s="37" t="s">
        <v>164</v>
      </c>
      <c r="J224" s="37" t="s">
        <v>8</v>
      </c>
      <c r="K224" s="37" t="s">
        <v>1343</v>
      </c>
      <c r="L224" s="37" t="s">
        <v>152</v>
      </c>
      <c r="M224" s="37" t="s">
        <v>165</v>
      </c>
      <c r="N224" s="37" t="s">
        <v>970</v>
      </c>
      <c r="O224" s="37" t="s">
        <v>73</v>
      </c>
      <c r="P224" s="37"/>
      <c r="Q224" s="37"/>
      <c r="R224" s="37" t="s">
        <v>2</v>
      </c>
      <c r="S224" s="37"/>
      <c r="T224" s="37"/>
      <c r="U224" s="38" t="s">
        <v>1038</v>
      </c>
      <c r="V224" s="41" t="s">
        <v>1038</v>
      </c>
      <c r="W224" s="37"/>
      <c r="X224" s="38" t="s">
        <v>1036</v>
      </c>
      <c r="Y224" s="37"/>
      <c r="Z224" s="38" t="s">
        <v>1038</v>
      </c>
      <c r="AA224" s="41" t="s">
        <v>1038</v>
      </c>
      <c r="AB224" s="37"/>
      <c r="AC224" s="38" t="s">
        <v>2</v>
      </c>
      <c r="AD224" s="37"/>
    </row>
    <row r="225" spans="1:30" ht="24" customHeight="1" x14ac:dyDescent="0.15">
      <c r="A225" s="37">
        <v>224</v>
      </c>
      <c r="B225" s="37">
        <v>76</v>
      </c>
      <c r="C225" s="37">
        <v>1</v>
      </c>
      <c r="D225" s="37">
        <v>1</v>
      </c>
      <c r="E225" s="37" t="s">
        <v>159</v>
      </c>
      <c r="F225" s="37" t="s">
        <v>49</v>
      </c>
      <c r="G225" s="37" t="s">
        <v>156</v>
      </c>
      <c r="H225" s="37" t="s">
        <v>160</v>
      </c>
      <c r="I225" s="37" t="s">
        <v>166</v>
      </c>
      <c r="J225" s="37" t="s">
        <v>8</v>
      </c>
      <c r="K225" s="37" t="s">
        <v>1343</v>
      </c>
      <c r="L225" s="37" t="s">
        <v>152</v>
      </c>
      <c r="M225" s="37" t="s">
        <v>167</v>
      </c>
      <c r="N225" s="37" t="s">
        <v>971</v>
      </c>
      <c r="O225" s="37" t="s">
        <v>73</v>
      </c>
      <c r="P225" s="37"/>
      <c r="Q225" s="37"/>
      <c r="R225" s="37" t="s">
        <v>2</v>
      </c>
      <c r="S225" s="37"/>
      <c r="T225" s="37"/>
      <c r="U225" s="38" t="s">
        <v>1038</v>
      </c>
      <c r="V225" s="41" t="s">
        <v>1038</v>
      </c>
      <c r="W225" s="37"/>
      <c r="X225" s="38" t="s">
        <v>1036</v>
      </c>
      <c r="Y225" s="37"/>
      <c r="Z225" s="38" t="s">
        <v>1038</v>
      </c>
      <c r="AA225" s="41" t="s">
        <v>1038</v>
      </c>
      <c r="AB225" s="37"/>
      <c r="AC225" s="38" t="s">
        <v>2</v>
      </c>
      <c r="AD225" s="37"/>
    </row>
    <row r="226" spans="1:30" ht="24" customHeight="1" x14ac:dyDescent="0.15">
      <c r="A226" s="37">
        <v>225</v>
      </c>
      <c r="B226" s="37">
        <v>77</v>
      </c>
      <c r="C226" s="37">
        <v>1</v>
      </c>
      <c r="D226" s="37">
        <v>1</v>
      </c>
      <c r="E226" s="37" t="s">
        <v>168</v>
      </c>
      <c r="F226" s="37" t="s">
        <v>49</v>
      </c>
      <c r="G226" s="37" t="s">
        <v>156</v>
      </c>
      <c r="H226" s="37" t="s">
        <v>169</v>
      </c>
      <c r="I226" s="37" t="s">
        <v>1118</v>
      </c>
      <c r="J226" s="37" t="s">
        <v>8</v>
      </c>
      <c r="K226" s="37" t="s">
        <v>1343</v>
      </c>
      <c r="L226" s="37" t="s">
        <v>128</v>
      </c>
      <c r="M226" s="37" t="s">
        <v>129</v>
      </c>
      <c r="N226" s="37" t="s">
        <v>1206</v>
      </c>
      <c r="O226" s="37" t="s">
        <v>73</v>
      </c>
      <c r="P226" s="37"/>
      <c r="Q226" s="37"/>
      <c r="R226" s="37" t="s">
        <v>2</v>
      </c>
      <c r="S226" s="37"/>
      <c r="T226" s="37"/>
      <c r="U226" s="37" t="s">
        <v>1038</v>
      </c>
      <c r="V226" s="37" t="s">
        <v>1038</v>
      </c>
      <c r="W226" s="37"/>
      <c r="X226" s="38" t="s">
        <v>1036</v>
      </c>
      <c r="Y226" s="37"/>
      <c r="Z226" s="37" t="s">
        <v>1038</v>
      </c>
      <c r="AA226" s="37" t="s">
        <v>1038</v>
      </c>
      <c r="AB226" s="37"/>
      <c r="AC226" s="38" t="s">
        <v>2</v>
      </c>
      <c r="AD226" s="37"/>
    </row>
    <row r="227" spans="1:30" ht="24" customHeight="1" x14ac:dyDescent="0.15">
      <c r="A227" s="37">
        <v>226</v>
      </c>
      <c r="B227" s="37">
        <v>78</v>
      </c>
      <c r="C227" s="37">
        <v>1</v>
      </c>
      <c r="D227" s="37">
        <v>1</v>
      </c>
      <c r="E227" s="37" t="s">
        <v>170</v>
      </c>
      <c r="F227" s="37" t="s">
        <v>49</v>
      </c>
      <c r="G227" s="37" t="s">
        <v>171</v>
      </c>
      <c r="H227" s="37"/>
      <c r="I227" s="37" t="s">
        <v>975</v>
      </c>
      <c r="J227" s="37" t="s">
        <v>8</v>
      </c>
      <c r="K227" s="37" t="s">
        <v>979</v>
      </c>
      <c r="L227" s="37" t="s">
        <v>976</v>
      </c>
      <c r="M227" s="37"/>
      <c r="N227" s="37"/>
      <c r="O227" s="37"/>
      <c r="P227" s="37"/>
      <c r="Q227" s="37"/>
      <c r="R227" s="37" t="s">
        <v>2</v>
      </c>
      <c r="S227" s="37"/>
      <c r="T227" s="37"/>
      <c r="U227" s="37" t="s">
        <v>1039</v>
      </c>
      <c r="V227" s="37" t="s">
        <v>868</v>
      </c>
      <c r="W227" s="37"/>
      <c r="X227" s="38" t="s">
        <v>1036</v>
      </c>
      <c r="Y227" s="37"/>
      <c r="Z227" s="37" t="s">
        <v>1041</v>
      </c>
      <c r="AA227" s="37" t="s">
        <v>868</v>
      </c>
      <c r="AB227" s="37"/>
      <c r="AC227" s="38" t="s">
        <v>1036</v>
      </c>
      <c r="AD227" s="37" t="s">
        <v>977</v>
      </c>
    </row>
    <row r="228" spans="1:30" ht="24" customHeight="1" x14ac:dyDescent="0.15">
      <c r="A228" s="37">
        <v>227</v>
      </c>
      <c r="B228" s="37">
        <v>78</v>
      </c>
      <c r="C228" s="37">
        <v>1</v>
      </c>
      <c r="D228" s="37">
        <v>1</v>
      </c>
      <c r="E228" s="37" t="s">
        <v>170</v>
      </c>
      <c r="F228" s="37" t="s">
        <v>49</v>
      </c>
      <c r="G228" s="37" t="s">
        <v>171</v>
      </c>
      <c r="H228" s="37"/>
      <c r="I228" s="37" t="s">
        <v>974</v>
      </c>
      <c r="J228" s="37" t="s">
        <v>8</v>
      </c>
      <c r="K228" s="37" t="s">
        <v>979</v>
      </c>
      <c r="L228" s="37" t="s">
        <v>976</v>
      </c>
      <c r="M228" s="37"/>
      <c r="N228" s="37"/>
      <c r="O228" s="37"/>
      <c r="P228" s="37"/>
      <c r="Q228" s="37"/>
      <c r="R228" s="37" t="s">
        <v>1</v>
      </c>
      <c r="S228" s="37"/>
      <c r="T228" s="37"/>
      <c r="U228" s="37" t="s">
        <v>718</v>
      </c>
      <c r="V228" s="37" t="s">
        <v>1051</v>
      </c>
      <c r="W228" s="37"/>
      <c r="X228" s="38" t="s">
        <v>1036</v>
      </c>
      <c r="Y228" s="37"/>
      <c r="Z228" s="37" t="s">
        <v>1035</v>
      </c>
      <c r="AA228" s="37" t="s">
        <v>1051</v>
      </c>
      <c r="AB228" s="37"/>
      <c r="AC228" s="38" t="s">
        <v>1036</v>
      </c>
      <c r="AD228" s="37" t="s">
        <v>978</v>
      </c>
    </row>
    <row r="229" spans="1:30" ht="24" customHeight="1" x14ac:dyDescent="0.15">
      <c r="A229" s="37">
        <v>228</v>
      </c>
      <c r="B229" s="37">
        <v>78</v>
      </c>
      <c r="C229" s="37">
        <v>1</v>
      </c>
      <c r="D229" s="37">
        <v>1</v>
      </c>
      <c r="E229" s="37" t="s">
        <v>170</v>
      </c>
      <c r="F229" s="37" t="s">
        <v>49</v>
      </c>
      <c r="G229" s="37" t="s">
        <v>171</v>
      </c>
      <c r="H229" s="37"/>
      <c r="I229" s="37" t="s">
        <v>1144</v>
      </c>
      <c r="J229" s="37" t="s">
        <v>8</v>
      </c>
      <c r="K229" s="37" t="s">
        <v>979</v>
      </c>
      <c r="L229" s="37" t="s">
        <v>976</v>
      </c>
      <c r="M229" s="37"/>
      <c r="N229" s="37"/>
      <c r="O229" s="37"/>
      <c r="P229" s="37"/>
      <c r="Q229" s="37"/>
      <c r="R229" s="37" t="s">
        <v>1</v>
      </c>
      <c r="S229" s="37"/>
      <c r="T229" s="37"/>
      <c r="U229" s="37" t="s">
        <v>718</v>
      </c>
      <c r="V229" s="37" t="s">
        <v>1051</v>
      </c>
      <c r="W229" s="37"/>
      <c r="X229" s="38" t="s">
        <v>1036</v>
      </c>
      <c r="Y229" s="37"/>
      <c r="Z229" s="37" t="s">
        <v>1035</v>
      </c>
      <c r="AA229" s="37" t="s">
        <v>1051</v>
      </c>
      <c r="AB229" s="37"/>
      <c r="AC229" s="38" t="s">
        <v>1036</v>
      </c>
      <c r="AD229" s="37" t="s">
        <v>1119</v>
      </c>
    </row>
    <row r="230" spans="1:30" ht="24" customHeight="1" x14ac:dyDescent="0.15">
      <c r="A230" s="37">
        <v>229</v>
      </c>
      <c r="B230" s="37">
        <v>78</v>
      </c>
      <c r="C230" s="37">
        <v>1</v>
      </c>
      <c r="D230" s="37">
        <v>1</v>
      </c>
      <c r="E230" s="37" t="s">
        <v>170</v>
      </c>
      <c r="F230" s="37" t="s">
        <v>49</v>
      </c>
      <c r="G230" s="37" t="s">
        <v>171</v>
      </c>
      <c r="H230" s="37"/>
      <c r="I230" s="37" t="s">
        <v>1120</v>
      </c>
      <c r="J230" s="37" t="s">
        <v>8</v>
      </c>
      <c r="K230" s="37" t="s">
        <v>979</v>
      </c>
      <c r="L230" s="37" t="s">
        <v>976</v>
      </c>
      <c r="M230" s="37"/>
      <c r="N230" s="37"/>
      <c r="O230" s="37"/>
      <c r="P230" s="37"/>
      <c r="Q230" s="37"/>
      <c r="R230" s="37" t="s">
        <v>1</v>
      </c>
      <c r="S230" s="37"/>
      <c r="T230" s="37"/>
      <c r="U230" s="37" t="s">
        <v>718</v>
      </c>
      <c r="V230" s="37" t="s">
        <v>1051</v>
      </c>
      <c r="W230" s="37"/>
      <c r="X230" s="38" t="s">
        <v>1036</v>
      </c>
      <c r="Y230" s="37"/>
      <c r="Z230" s="37" t="s">
        <v>1035</v>
      </c>
      <c r="AA230" s="37" t="s">
        <v>1051</v>
      </c>
      <c r="AB230" s="37"/>
      <c r="AC230" s="38" t="s">
        <v>1036</v>
      </c>
      <c r="AD230" s="37" t="s">
        <v>1146</v>
      </c>
    </row>
    <row r="231" spans="1:30" ht="24" customHeight="1" x14ac:dyDescent="0.15">
      <c r="A231" s="37">
        <v>230</v>
      </c>
      <c r="B231" s="37">
        <v>78</v>
      </c>
      <c r="C231" s="37">
        <v>1</v>
      </c>
      <c r="D231" s="37">
        <v>1</v>
      </c>
      <c r="E231" s="37" t="s">
        <v>170</v>
      </c>
      <c r="F231" s="37" t="s">
        <v>49</v>
      </c>
      <c r="G231" s="37" t="s">
        <v>171</v>
      </c>
      <c r="H231" s="37"/>
      <c r="I231" s="37" t="s">
        <v>172</v>
      </c>
      <c r="J231" s="37" t="s">
        <v>8</v>
      </c>
      <c r="K231" s="37" t="s">
        <v>979</v>
      </c>
      <c r="L231" s="37" t="s">
        <v>976</v>
      </c>
      <c r="M231" s="37"/>
      <c r="N231" s="37"/>
      <c r="O231" s="37"/>
      <c r="P231" s="37"/>
      <c r="Q231" s="37"/>
      <c r="R231" s="37" t="s">
        <v>1</v>
      </c>
      <c r="S231" s="37"/>
      <c r="T231" s="37"/>
      <c r="U231" s="37" t="s">
        <v>718</v>
      </c>
      <c r="V231" s="37" t="s">
        <v>1051</v>
      </c>
      <c r="W231" s="37"/>
      <c r="X231" s="38" t="s">
        <v>1036</v>
      </c>
      <c r="Y231" s="37"/>
      <c r="Z231" s="37" t="s">
        <v>1035</v>
      </c>
      <c r="AA231" s="37" t="s">
        <v>1051</v>
      </c>
      <c r="AB231" s="37"/>
      <c r="AC231" s="38" t="s">
        <v>1036</v>
      </c>
      <c r="AD231" s="37" t="s">
        <v>1145</v>
      </c>
    </row>
    <row r="232" spans="1:30" ht="24" customHeight="1" x14ac:dyDescent="0.15">
      <c r="A232" s="37">
        <v>231</v>
      </c>
      <c r="B232" s="37">
        <v>78</v>
      </c>
      <c r="C232" s="37">
        <v>1</v>
      </c>
      <c r="D232" s="37">
        <v>1</v>
      </c>
      <c r="E232" s="37" t="s">
        <v>170</v>
      </c>
      <c r="F232" s="37" t="s">
        <v>49</v>
      </c>
      <c r="G232" s="37" t="s">
        <v>171</v>
      </c>
      <c r="H232" s="37"/>
      <c r="I232" s="37" t="s">
        <v>1121</v>
      </c>
      <c r="J232" s="37" t="s">
        <v>8</v>
      </c>
      <c r="K232" s="37" t="s">
        <v>1343</v>
      </c>
      <c r="L232" s="37" t="s">
        <v>152</v>
      </c>
      <c r="M232" s="37" t="s">
        <v>162</v>
      </c>
      <c r="N232" s="37" t="s">
        <v>972</v>
      </c>
      <c r="O232" s="37" t="s">
        <v>73</v>
      </c>
      <c r="P232" s="37"/>
      <c r="Q232" s="37"/>
      <c r="R232" s="37" t="s">
        <v>2</v>
      </c>
      <c r="S232" s="37"/>
      <c r="T232" s="37"/>
      <c r="U232" s="38" t="s">
        <v>1038</v>
      </c>
      <c r="V232" s="41" t="s">
        <v>1038</v>
      </c>
      <c r="W232" s="37"/>
      <c r="X232" s="38" t="s">
        <v>1036</v>
      </c>
      <c r="Y232" s="37"/>
      <c r="Z232" s="38" t="s">
        <v>1038</v>
      </c>
      <c r="AA232" s="41" t="s">
        <v>1038</v>
      </c>
      <c r="AB232" s="37"/>
      <c r="AC232" s="38" t="s">
        <v>2</v>
      </c>
      <c r="AD232" s="37"/>
    </row>
    <row r="233" spans="1:30" ht="32.25" customHeight="1" x14ac:dyDescent="0.15">
      <c r="A233" s="37">
        <v>232</v>
      </c>
      <c r="B233" s="37">
        <v>79</v>
      </c>
      <c r="C233" s="37">
        <v>1</v>
      </c>
      <c r="D233" s="37">
        <v>1</v>
      </c>
      <c r="E233" s="37" t="s">
        <v>173</v>
      </c>
      <c r="F233" s="37" t="s">
        <v>49</v>
      </c>
      <c r="G233" s="37" t="s">
        <v>174</v>
      </c>
      <c r="H233" s="37"/>
      <c r="I233" s="37" t="s">
        <v>1122</v>
      </c>
      <c r="J233" s="37" t="s">
        <v>8</v>
      </c>
      <c r="K233" s="37" t="s">
        <v>1343</v>
      </c>
      <c r="L233" s="37"/>
      <c r="M233" s="37"/>
      <c r="N233" s="37" t="s">
        <v>1294</v>
      </c>
      <c r="O233" s="37" t="s">
        <v>73</v>
      </c>
      <c r="P233" s="37"/>
      <c r="Q233" s="37"/>
      <c r="R233" s="37" t="s">
        <v>1</v>
      </c>
      <c r="S233" s="37"/>
      <c r="T233" s="37" t="s">
        <v>1214</v>
      </c>
      <c r="U233" s="37" t="s">
        <v>1038</v>
      </c>
      <c r="V233" s="37" t="s">
        <v>1038</v>
      </c>
      <c r="W233" s="37" t="s">
        <v>1305</v>
      </c>
      <c r="X233" s="38" t="s">
        <v>1036</v>
      </c>
      <c r="Y233" s="37"/>
      <c r="Z233" s="37" t="s">
        <v>1038</v>
      </c>
      <c r="AA233" s="37" t="s">
        <v>1038</v>
      </c>
      <c r="AB233" s="37" t="s">
        <v>1305</v>
      </c>
      <c r="AC233" s="38" t="s">
        <v>0</v>
      </c>
      <c r="AD233" s="37" t="s">
        <v>1215</v>
      </c>
    </row>
    <row r="234" spans="1:30" ht="24" customHeight="1" x14ac:dyDescent="0.15">
      <c r="A234" s="36">
        <v>233</v>
      </c>
      <c r="B234" s="37">
        <v>80</v>
      </c>
      <c r="C234" s="37">
        <v>1</v>
      </c>
      <c r="D234" s="37">
        <v>1</v>
      </c>
      <c r="E234" s="37" t="s">
        <v>509</v>
      </c>
      <c r="F234" s="37" t="s">
        <v>49</v>
      </c>
      <c r="G234" s="37" t="s">
        <v>174</v>
      </c>
      <c r="H234" s="37" t="s">
        <v>510</v>
      </c>
      <c r="I234" s="37" t="s">
        <v>511</v>
      </c>
      <c r="J234" s="37" t="s">
        <v>8</v>
      </c>
      <c r="K234" s="37" t="s">
        <v>409</v>
      </c>
      <c r="L234" s="37" t="s">
        <v>984</v>
      </c>
      <c r="M234" s="37" t="s">
        <v>980</v>
      </c>
      <c r="N234" s="37" t="s">
        <v>983</v>
      </c>
      <c r="O234" s="37" t="s">
        <v>36</v>
      </c>
      <c r="P234" s="37"/>
      <c r="Q234" s="37"/>
      <c r="R234" s="37" t="s">
        <v>2</v>
      </c>
      <c r="S234" s="37"/>
      <c r="T234" s="37"/>
      <c r="U234" s="38" t="s">
        <v>1039</v>
      </c>
      <c r="V234" s="41" t="s">
        <v>1038</v>
      </c>
      <c r="W234" s="37"/>
      <c r="X234" s="38" t="s">
        <v>1036</v>
      </c>
      <c r="Y234" s="37"/>
      <c r="Z234" s="38" t="s">
        <v>1039</v>
      </c>
      <c r="AA234" s="41" t="s">
        <v>1038</v>
      </c>
      <c r="AB234" s="37"/>
      <c r="AC234" s="38" t="s">
        <v>2</v>
      </c>
      <c r="AD234" s="37"/>
    </row>
    <row r="235" spans="1:30" ht="24" customHeight="1" x14ac:dyDescent="0.15">
      <c r="A235" s="36">
        <v>234</v>
      </c>
      <c r="B235" s="37">
        <v>81</v>
      </c>
      <c r="C235" s="37">
        <v>1</v>
      </c>
      <c r="D235" s="37">
        <v>1</v>
      </c>
      <c r="E235" s="37" t="s">
        <v>512</v>
      </c>
      <c r="F235" s="37" t="s">
        <v>49</v>
      </c>
      <c r="G235" s="37" t="s">
        <v>174</v>
      </c>
      <c r="H235" s="37" t="s">
        <v>513</v>
      </c>
      <c r="I235" s="37" t="s">
        <v>982</v>
      </c>
      <c r="J235" s="37" t="s">
        <v>8</v>
      </c>
      <c r="K235" s="37" t="s">
        <v>409</v>
      </c>
      <c r="L235" s="37" t="s">
        <v>984</v>
      </c>
      <c r="M235" s="37" t="s">
        <v>985</v>
      </c>
      <c r="N235" s="37"/>
      <c r="O235" s="37" t="s">
        <v>36</v>
      </c>
      <c r="P235" s="37"/>
      <c r="Q235" s="37"/>
      <c r="R235" s="37" t="s">
        <v>3</v>
      </c>
      <c r="S235" s="37"/>
      <c r="T235" s="37" t="s">
        <v>702</v>
      </c>
      <c r="U235" s="37" t="s">
        <v>702</v>
      </c>
      <c r="V235" s="37" t="s">
        <v>868</v>
      </c>
      <c r="W235" s="37"/>
      <c r="X235" s="38" t="s">
        <v>1036</v>
      </c>
      <c r="Y235" s="37"/>
      <c r="Z235" s="37" t="s">
        <v>702</v>
      </c>
      <c r="AA235" s="37" t="s">
        <v>868</v>
      </c>
      <c r="AB235" s="37"/>
      <c r="AC235" s="38" t="s">
        <v>1036</v>
      </c>
      <c r="AD235" s="37" t="s">
        <v>986</v>
      </c>
    </row>
    <row r="236" spans="1:30" ht="24" customHeight="1" x14ac:dyDescent="0.15">
      <c r="A236" s="36">
        <v>235</v>
      </c>
      <c r="B236" s="37">
        <v>81</v>
      </c>
      <c r="C236" s="37">
        <v>1</v>
      </c>
      <c r="D236" s="37">
        <v>1</v>
      </c>
      <c r="E236" s="37" t="s">
        <v>512</v>
      </c>
      <c r="F236" s="37" t="s">
        <v>49</v>
      </c>
      <c r="G236" s="37" t="s">
        <v>174</v>
      </c>
      <c r="H236" s="37" t="s">
        <v>513</v>
      </c>
      <c r="I236" s="37" t="s">
        <v>1123</v>
      </c>
      <c r="J236" s="37" t="s">
        <v>8</v>
      </c>
      <c r="K236" s="37" t="s">
        <v>409</v>
      </c>
      <c r="L236" s="37" t="s">
        <v>984</v>
      </c>
      <c r="M236" s="37" t="s">
        <v>985</v>
      </c>
      <c r="N236" s="37"/>
      <c r="O236" s="37"/>
      <c r="P236" s="37"/>
      <c r="Q236" s="37"/>
      <c r="R236" s="37" t="s">
        <v>3</v>
      </c>
      <c r="S236" s="37"/>
      <c r="T236" s="37" t="s">
        <v>702</v>
      </c>
      <c r="U236" s="37" t="s">
        <v>745</v>
      </c>
      <c r="V236" s="37" t="s">
        <v>868</v>
      </c>
      <c r="W236" s="37"/>
      <c r="X236" s="38" t="s">
        <v>1036</v>
      </c>
      <c r="Y236" s="37"/>
      <c r="Z236" s="37" t="s">
        <v>745</v>
      </c>
      <c r="AA236" s="37" t="s">
        <v>868</v>
      </c>
      <c r="AB236" s="37"/>
      <c r="AC236" s="38" t="s">
        <v>1036</v>
      </c>
      <c r="AD236" s="37" t="s">
        <v>987</v>
      </c>
    </row>
    <row r="237" spans="1:30" ht="24" customHeight="1" x14ac:dyDescent="0.15">
      <c r="A237" s="36">
        <v>236</v>
      </c>
      <c r="B237" s="37">
        <v>81</v>
      </c>
      <c r="C237" s="37">
        <v>1</v>
      </c>
      <c r="D237" s="37">
        <v>1</v>
      </c>
      <c r="E237" s="37" t="s">
        <v>512</v>
      </c>
      <c r="F237" s="37" t="s">
        <v>49</v>
      </c>
      <c r="G237" s="37" t="s">
        <v>174</v>
      </c>
      <c r="H237" s="37" t="s">
        <v>513</v>
      </c>
      <c r="I237" s="37" t="s">
        <v>514</v>
      </c>
      <c r="J237" s="37" t="s">
        <v>8</v>
      </c>
      <c r="K237" s="37" t="s">
        <v>409</v>
      </c>
      <c r="L237" s="37" t="s">
        <v>984</v>
      </c>
      <c r="M237" s="37" t="s">
        <v>985</v>
      </c>
      <c r="N237" s="37"/>
      <c r="O237" s="37"/>
      <c r="P237" s="37"/>
      <c r="Q237" s="37"/>
      <c r="R237" s="37" t="s">
        <v>3</v>
      </c>
      <c r="S237" s="37"/>
      <c r="T237" s="37" t="s">
        <v>702</v>
      </c>
      <c r="U237" s="37" t="s">
        <v>745</v>
      </c>
      <c r="V237" s="37" t="s">
        <v>868</v>
      </c>
      <c r="W237" s="37"/>
      <c r="X237" s="38" t="s">
        <v>1036</v>
      </c>
      <c r="Y237" s="37"/>
      <c r="Z237" s="37" t="s">
        <v>745</v>
      </c>
      <c r="AA237" s="37" t="s">
        <v>868</v>
      </c>
      <c r="AB237" s="37"/>
      <c r="AC237" s="38" t="s">
        <v>1036</v>
      </c>
      <c r="AD237" s="37" t="s">
        <v>988</v>
      </c>
    </row>
    <row r="238" spans="1:30" ht="30" customHeight="1" x14ac:dyDescent="0.15">
      <c r="A238" s="37">
        <v>237</v>
      </c>
      <c r="B238" s="37">
        <v>82</v>
      </c>
      <c r="C238" s="37">
        <v>1</v>
      </c>
      <c r="D238" s="37">
        <v>1</v>
      </c>
      <c r="E238" s="37" t="s">
        <v>175</v>
      </c>
      <c r="F238" s="37" t="s">
        <v>49</v>
      </c>
      <c r="G238" s="37" t="s">
        <v>174</v>
      </c>
      <c r="H238" s="37" t="s">
        <v>176</v>
      </c>
      <c r="I238" s="37" t="s">
        <v>989</v>
      </c>
      <c r="J238" s="37" t="s">
        <v>8</v>
      </c>
      <c r="K238" s="37" t="s">
        <v>1343</v>
      </c>
      <c r="L238" s="37"/>
      <c r="M238" s="37"/>
      <c r="N238" s="37" t="s">
        <v>1216</v>
      </c>
      <c r="O238" s="37" t="s">
        <v>73</v>
      </c>
      <c r="P238" s="37"/>
      <c r="Q238" s="37"/>
      <c r="R238" s="37" t="s">
        <v>1</v>
      </c>
      <c r="S238" s="37"/>
      <c r="T238" s="37" t="s">
        <v>714</v>
      </c>
      <c r="U238" s="37" t="s">
        <v>1042</v>
      </c>
      <c r="V238" s="37" t="s">
        <v>1038</v>
      </c>
      <c r="W238" s="37"/>
      <c r="X238" s="38" t="s">
        <v>1036</v>
      </c>
      <c r="Y238" s="37"/>
      <c r="Z238" s="37" t="s">
        <v>1042</v>
      </c>
      <c r="AA238" s="37" t="s">
        <v>1038</v>
      </c>
      <c r="AB238" s="37"/>
      <c r="AC238" s="38" t="s">
        <v>1314</v>
      </c>
      <c r="AD238" s="37" t="s">
        <v>1217</v>
      </c>
    </row>
    <row r="239" spans="1:30" ht="24" customHeight="1" x14ac:dyDescent="0.15">
      <c r="A239" s="37">
        <v>238</v>
      </c>
      <c r="B239" s="37">
        <v>82</v>
      </c>
      <c r="C239" s="37">
        <v>1</v>
      </c>
      <c r="D239" s="37">
        <v>1</v>
      </c>
      <c r="E239" s="37" t="s">
        <v>175</v>
      </c>
      <c r="F239" s="37" t="s">
        <v>49</v>
      </c>
      <c r="G239" s="37" t="s">
        <v>174</v>
      </c>
      <c r="H239" s="37" t="s">
        <v>176</v>
      </c>
      <c r="I239" s="37" t="s">
        <v>177</v>
      </c>
      <c r="J239" s="37" t="s">
        <v>8</v>
      </c>
      <c r="K239" s="37" t="s">
        <v>1343</v>
      </c>
      <c r="L239" s="37" t="s">
        <v>84</v>
      </c>
      <c r="M239" s="37" t="s">
        <v>85</v>
      </c>
      <c r="N239" s="37" t="s">
        <v>990</v>
      </c>
      <c r="O239" s="37" t="s">
        <v>73</v>
      </c>
      <c r="P239" s="37"/>
      <c r="Q239" s="37"/>
      <c r="R239" s="37" t="s">
        <v>2</v>
      </c>
      <c r="S239" s="37"/>
      <c r="T239" s="37"/>
      <c r="U239" s="38" t="s">
        <v>1038</v>
      </c>
      <c r="V239" s="41" t="s">
        <v>1038</v>
      </c>
      <c r="W239" s="37"/>
      <c r="X239" s="38" t="s">
        <v>1036</v>
      </c>
      <c r="Y239" s="37"/>
      <c r="Z239" s="38" t="s">
        <v>1038</v>
      </c>
      <c r="AA239" s="41" t="s">
        <v>1038</v>
      </c>
      <c r="AB239" s="37"/>
      <c r="AC239" s="38" t="s">
        <v>2</v>
      </c>
      <c r="AD239" s="37"/>
    </row>
    <row r="240" spans="1:30" ht="24" customHeight="1" x14ac:dyDescent="0.15">
      <c r="A240" s="37">
        <v>239</v>
      </c>
      <c r="B240" s="37">
        <v>83</v>
      </c>
      <c r="C240" s="37">
        <v>1</v>
      </c>
      <c r="D240" s="37">
        <v>1</v>
      </c>
      <c r="E240" s="37" t="s">
        <v>178</v>
      </c>
      <c r="F240" s="37" t="s">
        <v>49</v>
      </c>
      <c r="G240" s="37" t="s">
        <v>174</v>
      </c>
      <c r="H240" s="37" t="s">
        <v>179</v>
      </c>
      <c r="I240" s="37" t="s">
        <v>180</v>
      </c>
      <c r="J240" s="37" t="s">
        <v>8</v>
      </c>
      <c r="K240" s="37" t="s">
        <v>1343</v>
      </c>
      <c r="L240" s="37" t="s">
        <v>84</v>
      </c>
      <c r="M240" s="37" t="s">
        <v>85</v>
      </c>
      <c r="N240" s="37" t="s">
        <v>991</v>
      </c>
      <c r="O240" s="37" t="s">
        <v>73</v>
      </c>
      <c r="P240" s="37"/>
      <c r="Q240" s="37"/>
      <c r="R240" s="37" t="s">
        <v>2</v>
      </c>
      <c r="S240" s="37"/>
      <c r="T240" s="37"/>
      <c r="U240" s="38" t="s">
        <v>1038</v>
      </c>
      <c r="V240" s="41" t="s">
        <v>1038</v>
      </c>
      <c r="W240" s="37"/>
      <c r="X240" s="38" t="s">
        <v>1036</v>
      </c>
      <c r="Y240" s="37"/>
      <c r="Z240" s="38" t="s">
        <v>1038</v>
      </c>
      <c r="AA240" s="41" t="s">
        <v>1038</v>
      </c>
      <c r="AB240" s="37"/>
      <c r="AC240" s="38" t="s">
        <v>2</v>
      </c>
      <c r="AD240" s="37"/>
    </row>
    <row r="241" spans="1:30" ht="32.25" customHeight="1" x14ac:dyDescent="0.15">
      <c r="A241" s="37">
        <v>240</v>
      </c>
      <c r="B241" s="37">
        <v>83</v>
      </c>
      <c r="C241" s="37">
        <v>1</v>
      </c>
      <c r="D241" s="37">
        <v>1</v>
      </c>
      <c r="E241" s="37" t="s">
        <v>178</v>
      </c>
      <c r="F241" s="37" t="s">
        <v>49</v>
      </c>
      <c r="G241" s="37" t="s">
        <v>174</v>
      </c>
      <c r="H241" s="37" t="s">
        <v>179</v>
      </c>
      <c r="I241" s="37" t="s">
        <v>1124</v>
      </c>
      <c r="J241" s="37" t="s">
        <v>8</v>
      </c>
      <c r="K241" s="37" t="s">
        <v>1343</v>
      </c>
      <c r="L241" s="37" t="s">
        <v>84</v>
      </c>
      <c r="M241" s="37" t="s">
        <v>85</v>
      </c>
      <c r="N241" s="37" t="s">
        <v>1218</v>
      </c>
      <c r="O241" s="37" t="s">
        <v>76</v>
      </c>
      <c r="P241" s="37"/>
      <c r="Q241" s="37"/>
      <c r="R241" s="37" t="s">
        <v>1</v>
      </c>
      <c r="S241" s="37"/>
      <c r="T241" s="37" t="s">
        <v>715</v>
      </c>
      <c r="U241" s="38" t="s">
        <v>1038</v>
      </c>
      <c r="V241" s="37" t="s">
        <v>1038</v>
      </c>
      <c r="W241" s="37" t="s">
        <v>1219</v>
      </c>
      <c r="X241" s="38" t="s">
        <v>1036</v>
      </c>
      <c r="Y241" s="37"/>
      <c r="Z241" s="38" t="s">
        <v>1038</v>
      </c>
      <c r="AA241" s="37" t="s">
        <v>1038</v>
      </c>
      <c r="AB241" s="37" t="s">
        <v>1219</v>
      </c>
      <c r="AC241" s="38" t="s">
        <v>0</v>
      </c>
      <c r="AD241" s="37" t="s">
        <v>1220</v>
      </c>
    </row>
    <row r="242" spans="1:30" ht="24" customHeight="1" x14ac:dyDescent="0.15">
      <c r="A242" s="37">
        <v>241</v>
      </c>
      <c r="B242" s="37">
        <v>83</v>
      </c>
      <c r="C242" s="37">
        <v>1</v>
      </c>
      <c r="D242" s="37">
        <v>1</v>
      </c>
      <c r="E242" s="37" t="s">
        <v>178</v>
      </c>
      <c r="F242" s="37" t="s">
        <v>49</v>
      </c>
      <c r="G242" s="37" t="s">
        <v>174</v>
      </c>
      <c r="H242" s="37" t="s">
        <v>179</v>
      </c>
      <c r="I242" s="37" t="s">
        <v>181</v>
      </c>
      <c r="J242" s="37" t="s">
        <v>8</v>
      </c>
      <c r="K242" s="37" t="s">
        <v>1343</v>
      </c>
      <c r="L242" s="37" t="s">
        <v>84</v>
      </c>
      <c r="M242" s="37" t="s">
        <v>182</v>
      </c>
      <c r="N242" s="37" t="s">
        <v>992</v>
      </c>
      <c r="O242" s="37" t="s">
        <v>73</v>
      </c>
      <c r="P242" s="37"/>
      <c r="Q242" s="37"/>
      <c r="R242" s="37" t="s">
        <v>2</v>
      </c>
      <c r="S242" s="37"/>
      <c r="T242" s="37"/>
      <c r="U242" s="38" t="s">
        <v>1038</v>
      </c>
      <c r="V242" s="41" t="s">
        <v>1038</v>
      </c>
      <c r="W242" s="37"/>
      <c r="X242" s="38" t="s">
        <v>1036</v>
      </c>
      <c r="Y242" s="37"/>
      <c r="Z242" s="38" t="s">
        <v>1038</v>
      </c>
      <c r="AA242" s="41" t="s">
        <v>1038</v>
      </c>
      <c r="AB242" s="37"/>
      <c r="AC242" s="38" t="s">
        <v>2</v>
      </c>
      <c r="AD242" s="37"/>
    </row>
    <row r="243" spans="1:30" ht="24" customHeight="1" x14ac:dyDescent="0.15">
      <c r="A243" s="37">
        <v>242</v>
      </c>
      <c r="B243" s="37">
        <v>83</v>
      </c>
      <c r="C243" s="37">
        <v>1</v>
      </c>
      <c r="D243" s="37">
        <v>1</v>
      </c>
      <c r="E243" s="37" t="s">
        <v>178</v>
      </c>
      <c r="F243" s="37" t="s">
        <v>49</v>
      </c>
      <c r="G243" s="37" t="s">
        <v>174</v>
      </c>
      <c r="H243" s="37" t="s">
        <v>179</v>
      </c>
      <c r="I243" s="37" t="s">
        <v>183</v>
      </c>
      <c r="J243" s="37" t="s">
        <v>8</v>
      </c>
      <c r="K243" s="37" t="s">
        <v>1343</v>
      </c>
      <c r="L243" s="37" t="s">
        <v>84</v>
      </c>
      <c r="M243" s="37" t="s">
        <v>85</v>
      </c>
      <c r="N243" s="37" t="s">
        <v>991</v>
      </c>
      <c r="O243" s="37" t="s">
        <v>73</v>
      </c>
      <c r="P243" s="37"/>
      <c r="Q243" s="37"/>
      <c r="R243" s="37" t="s">
        <v>2</v>
      </c>
      <c r="S243" s="37"/>
      <c r="T243" s="37"/>
      <c r="U243" s="38" t="s">
        <v>1038</v>
      </c>
      <c r="V243" s="41" t="s">
        <v>1038</v>
      </c>
      <c r="W243" s="37"/>
      <c r="X243" s="38" t="s">
        <v>1036</v>
      </c>
      <c r="Y243" s="37"/>
      <c r="Z243" s="38" t="s">
        <v>1038</v>
      </c>
      <c r="AA243" s="41" t="s">
        <v>1038</v>
      </c>
      <c r="AB243" s="37"/>
      <c r="AC243" s="38" t="s">
        <v>2</v>
      </c>
      <c r="AD243" s="37"/>
    </row>
    <row r="244" spans="1:30" ht="24" customHeight="1" x14ac:dyDescent="0.15">
      <c r="A244" s="37">
        <v>243</v>
      </c>
      <c r="B244" s="37">
        <v>83</v>
      </c>
      <c r="C244" s="37">
        <v>1</v>
      </c>
      <c r="D244" s="37">
        <v>1</v>
      </c>
      <c r="E244" s="37" t="s">
        <v>178</v>
      </c>
      <c r="F244" s="37" t="s">
        <v>49</v>
      </c>
      <c r="G244" s="37" t="s">
        <v>174</v>
      </c>
      <c r="H244" s="37" t="s">
        <v>179</v>
      </c>
      <c r="I244" s="37" t="s">
        <v>1125</v>
      </c>
      <c r="J244" s="37" t="s">
        <v>8</v>
      </c>
      <c r="K244" s="37" t="s">
        <v>947</v>
      </c>
      <c r="L244" s="37"/>
      <c r="M244" s="37"/>
      <c r="N244" s="37" t="s">
        <v>184</v>
      </c>
      <c r="O244" s="37"/>
      <c r="P244" s="37"/>
      <c r="Q244" s="37"/>
      <c r="R244" s="37" t="s">
        <v>1</v>
      </c>
      <c r="S244" s="37"/>
      <c r="T244" s="37"/>
      <c r="U244" s="37" t="s">
        <v>1039</v>
      </c>
      <c r="V244" s="37" t="s">
        <v>868</v>
      </c>
      <c r="W244" s="37"/>
      <c r="X244" s="38" t="s">
        <v>1036</v>
      </c>
      <c r="Y244" s="37"/>
      <c r="Z244" s="37" t="s">
        <v>1041</v>
      </c>
      <c r="AA244" s="37" t="s">
        <v>939</v>
      </c>
      <c r="AB244" s="37"/>
      <c r="AC244" s="38" t="s">
        <v>1036</v>
      </c>
      <c r="AD244" s="37" t="s">
        <v>995</v>
      </c>
    </row>
    <row r="245" spans="1:30" ht="24" customHeight="1" x14ac:dyDescent="0.15">
      <c r="A245" s="37">
        <v>244</v>
      </c>
      <c r="B245" s="37">
        <v>83</v>
      </c>
      <c r="C245" s="37">
        <v>1</v>
      </c>
      <c r="D245" s="37">
        <v>1</v>
      </c>
      <c r="E245" s="37" t="s">
        <v>178</v>
      </c>
      <c r="F245" s="37" t="s">
        <v>49</v>
      </c>
      <c r="G245" s="37" t="s">
        <v>174</v>
      </c>
      <c r="H245" s="37" t="s">
        <v>179</v>
      </c>
      <c r="I245" s="37" t="s">
        <v>185</v>
      </c>
      <c r="J245" s="37" t="s">
        <v>8</v>
      </c>
      <c r="K245" s="37" t="s">
        <v>1343</v>
      </c>
      <c r="L245" s="37" t="s">
        <v>84</v>
      </c>
      <c r="M245" s="37" t="s">
        <v>186</v>
      </c>
      <c r="N245" s="37" t="s">
        <v>993</v>
      </c>
      <c r="O245" s="37" t="s">
        <v>73</v>
      </c>
      <c r="P245" s="37"/>
      <c r="Q245" s="37"/>
      <c r="R245" s="37" t="s">
        <v>2</v>
      </c>
      <c r="S245" s="37"/>
      <c r="T245" s="37"/>
      <c r="U245" s="38" t="s">
        <v>1038</v>
      </c>
      <c r="V245" s="41" t="s">
        <v>1038</v>
      </c>
      <c r="W245" s="37"/>
      <c r="X245" s="38" t="s">
        <v>1036</v>
      </c>
      <c r="Y245" s="37"/>
      <c r="Z245" s="38" t="s">
        <v>1038</v>
      </c>
      <c r="AA245" s="41" t="s">
        <v>1038</v>
      </c>
      <c r="AB245" s="37"/>
      <c r="AC245" s="38" t="s">
        <v>2</v>
      </c>
      <c r="AD245" s="37"/>
    </row>
    <row r="246" spans="1:30" ht="24" customHeight="1" x14ac:dyDescent="0.15">
      <c r="A246" s="37">
        <v>245</v>
      </c>
      <c r="B246" s="37">
        <v>83</v>
      </c>
      <c r="C246" s="37">
        <v>1</v>
      </c>
      <c r="D246" s="37">
        <v>1</v>
      </c>
      <c r="E246" s="37" t="s">
        <v>178</v>
      </c>
      <c r="F246" s="37" t="s">
        <v>49</v>
      </c>
      <c r="G246" s="37" t="s">
        <v>174</v>
      </c>
      <c r="H246" s="37" t="s">
        <v>179</v>
      </c>
      <c r="I246" s="37" t="s">
        <v>187</v>
      </c>
      <c r="J246" s="37" t="s">
        <v>8</v>
      </c>
      <c r="K246" s="37" t="s">
        <v>1343</v>
      </c>
      <c r="L246" s="37" t="s">
        <v>84</v>
      </c>
      <c r="M246" s="37" t="s">
        <v>186</v>
      </c>
      <c r="N246" s="37" t="s">
        <v>993</v>
      </c>
      <c r="O246" s="37" t="s">
        <v>73</v>
      </c>
      <c r="P246" s="37"/>
      <c r="Q246" s="37"/>
      <c r="R246" s="37" t="s">
        <v>2</v>
      </c>
      <c r="S246" s="37"/>
      <c r="T246" s="37"/>
      <c r="U246" s="38" t="s">
        <v>1038</v>
      </c>
      <c r="V246" s="41" t="s">
        <v>1038</v>
      </c>
      <c r="W246" s="37"/>
      <c r="X246" s="38" t="s">
        <v>1036</v>
      </c>
      <c r="Y246" s="37"/>
      <c r="Z246" s="38" t="s">
        <v>1038</v>
      </c>
      <c r="AA246" s="41" t="s">
        <v>1038</v>
      </c>
      <c r="AB246" s="37"/>
      <c r="AC246" s="38" t="s">
        <v>2</v>
      </c>
      <c r="AD246" s="37"/>
    </row>
    <row r="247" spans="1:30" ht="24" customHeight="1" x14ac:dyDescent="0.15">
      <c r="A247" s="37">
        <v>246</v>
      </c>
      <c r="B247" s="37">
        <v>83</v>
      </c>
      <c r="C247" s="37">
        <v>1</v>
      </c>
      <c r="D247" s="37">
        <v>1</v>
      </c>
      <c r="E247" s="37" t="s">
        <v>178</v>
      </c>
      <c r="F247" s="37" t="s">
        <v>49</v>
      </c>
      <c r="G247" s="37" t="s">
        <v>174</v>
      </c>
      <c r="H247" s="37" t="s">
        <v>179</v>
      </c>
      <c r="I247" s="37" t="s">
        <v>188</v>
      </c>
      <c r="J247" s="37" t="s">
        <v>8</v>
      </c>
      <c r="K247" s="37" t="s">
        <v>1343</v>
      </c>
      <c r="L247" s="37" t="s">
        <v>84</v>
      </c>
      <c r="M247" s="37" t="s">
        <v>186</v>
      </c>
      <c r="N247" s="37" t="s">
        <v>993</v>
      </c>
      <c r="O247" s="37" t="s">
        <v>73</v>
      </c>
      <c r="P247" s="37"/>
      <c r="Q247" s="37"/>
      <c r="R247" s="37" t="s">
        <v>2</v>
      </c>
      <c r="S247" s="37"/>
      <c r="T247" s="37"/>
      <c r="U247" s="38" t="s">
        <v>1038</v>
      </c>
      <c r="V247" s="41" t="s">
        <v>1038</v>
      </c>
      <c r="W247" s="37"/>
      <c r="X247" s="38" t="s">
        <v>1036</v>
      </c>
      <c r="Y247" s="37"/>
      <c r="Z247" s="38" t="s">
        <v>1038</v>
      </c>
      <c r="AA247" s="41" t="s">
        <v>1038</v>
      </c>
      <c r="AB247" s="37"/>
      <c r="AC247" s="38" t="s">
        <v>2</v>
      </c>
      <c r="AD247" s="37"/>
    </row>
    <row r="248" spans="1:30" ht="24" customHeight="1" x14ac:dyDescent="0.15">
      <c r="A248" s="37">
        <v>247</v>
      </c>
      <c r="B248" s="37">
        <v>84</v>
      </c>
      <c r="C248" s="37">
        <v>1</v>
      </c>
      <c r="D248" s="37">
        <v>1</v>
      </c>
      <c r="E248" s="37" t="s">
        <v>189</v>
      </c>
      <c r="F248" s="37" t="s">
        <v>49</v>
      </c>
      <c r="G248" s="37" t="s">
        <v>174</v>
      </c>
      <c r="H248" s="37" t="s">
        <v>190</v>
      </c>
      <c r="I248" s="37" t="s">
        <v>191</v>
      </c>
      <c r="J248" s="37" t="s">
        <v>8</v>
      </c>
      <c r="K248" s="37" t="s">
        <v>1343</v>
      </c>
      <c r="L248" s="37" t="s">
        <v>84</v>
      </c>
      <c r="M248" s="37" t="s">
        <v>182</v>
      </c>
      <c r="N248" s="37" t="s">
        <v>994</v>
      </c>
      <c r="O248" s="37" t="s">
        <v>73</v>
      </c>
      <c r="P248" s="37"/>
      <c r="Q248" s="37"/>
      <c r="R248" s="37" t="s">
        <v>2</v>
      </c>
      <c r="S248" s="37"/>
      <c r="T248" s="37"/>
      <c r="U248" s="38" t="s">
        <v>1038</v>
      </c>
      <c r="V248" s="41" t="s">
        <v>1038</v>
      </c>
      <c r="W248" s="37"/>
      <c r="X248" s="38" t="s">
        <v>1036</v>
      </c>
      <c r="Y248" s="37"/>
      <c r="Z248" s="38" t="s">
        <v>1038</v>
      </c>
      <c r="AA248" s="41" t="s">
        <v>1038</v>
      </c>
      <c r="AB248" s="37"/>
      <c r="AC248" s="38" t="s">
        <v>2</v>
      </c>
      <c r="AD248" s="37"/>
    </row>
    <row r="249" spans="1:30" ht="194.25" customHeight="1" x14ac:dyDescent="0.15">
      <c r="A249" s="36">
        <v>248</v>
      </c>
      <c r="B249" s="37">
        <v>85</v>
      </c>
      <c r="C249" s="37">
        <v>1</v>
      </c>
      <c r="D249" s="37">
        <v>1</v>
      </c>
      <c r="E249" s="37" t="s">
        <v>403</v>
      </c>
      <c r="F249" s="37" t="s">
        <v>740</v>
      </c>
      <c r="G249" s="37" t="s">
        <v>404</v>
      </c>
      <c r="H249" s="37"/>
      <c r="I249" s="37" t="s">
        <v>1126</v>
      </c>
      <c r="J249" s="37" t="s">
        <v>1078</v>
      </c>
      <c r="K249" s="37" t="s">
        <v>1346</v>
      </c>
      <c r="L249" s="37" t="s">
        <v>793</v>
      </c>
      <c r="M249" s="37" t="s">
        <v>766</v>
      </c>
      <c r="N249" s="37" t="s">
        <v>1342</v>
      </c>
      <c r="O249" s="37" t="s">
        <v>763</v>
      </c>
      <c r="P249" s="37"/>
      <c r="Q249" s="37"/>
      <c r="R249" s="37" t="s">
        <v>0</v>
      </c>
      <c r="S249" s="37"/>
      <c r="T249" s="37" t="s">
        <v>794</v>
      </c>
      <c r="U249" s="38" t="s">
        <v>1039</v>
      </c>
      <c r="V249" s="37" t="s">
        <v>1053</v>
      </c>
      <c r="W249" s="37" t="s">
        <v>867</v>
      </c>
      <c r="X249" s="38" t="s">
        <v>1036</v>
      </c>
      <c r="Y249" s="37"/>
      <c r="Z249" s="38" t="s">
        <v>1039</v>
      </c>
      <c r="AA249" s="37" t="s">
        <v>1054</v>
      </c>
      <c r="AB249" s="37" t="s">
        <v>867</v>
      </c>
      <c r="AC249" s="38" t="s">
        <v>0</v>
      </c>
      <c r="AD249" s="37" t="s">
        <v>1334</v>
      </c>
    </row>
    <row r="250" spans="1:30" ht="24" customHeight="1" x14ac:dyDescent="0.15">
      <c r="A250" s="36">
        <v>249</v>
      </c>
      <c r="B250" s="37">
        <v>86</v>
      </c>
      <c r="C250" s="37">
        <v>1</v>
      </c>
      <c r="D250" s="37">
        <v>1</v>
      </c>
      <c r="E250" s="37" t="s">
        <v>583</v>
      </c>
      <c r="F250" s="37" t="s">
        <v>49</v>
      </c>
      <c r="G250" s="37" t="s">
        <v>584</v>
      </c>
      <c r="H250" s="37" t="s">
        <v>585</v>
      </c>
      <c r="I250" s="37" t="s">
        <v>586</v>
      </c>
      <c r="J250" s="37" t="s">
        <v>1335</v>
      </c>
      <c r="K250" s="37"/>
      <c r="L250" s="37"/>
      <c r="M250" s="37"/>
      <c r="N250" s="37"/>
      <c r="O250" s="37"/>
      <c r="P250" s="37"/>
      <c r="Q250" s="37"/>
      <c r="R250" s="37" t="s">
        <v>6</v>
      </c>
      <c r="S250" s="37"/>
      <c r="T250" s="37"/>
      <c r="U250" s="37" t="s">
        <v>6</v>
      </c>
      <c r="V250" s="37" t="s">
        <v>868</v>
      </c>
      <c r="W250" s="37"/>
      <c r="X250" s="38" t="s">
        <v>1036</v>
      </c>
      <c r="Y250" s="37"/>
      <c r="Z250" s="37" t="s">
        <v>6</v>
      </c>
      <c r="AA250" s="37" t="s">
        <v>939</v>
      </c>
      <c r="AB250" s="37"/>
      <c r="AC250" s="38" t="s">
        <v>1036</v>
      </c>
      <c r="AD250" s="37"/>
    </row>
    <row r="251" spans="1:30" ht="24" customHeight="1" x14ac:dyDescent="0.15">
      <c r="A251" s="36">
        <v>250</v>
      </c>
      <c r="B251" s="37">
        <v>86</v>
      </c>
      <c r="C251" s="37">
        <v>1</v>
      </c>
      <c r="D251" s="37">
        <v>1</v>
      </c>
      <c r="E251" s="37" t="s">
        <v>583</v>
      </c>
      <c r="F251" s="37" t="s">
        <v>49</v>
      </c>
      <c r="G251" s="37" t="s">
        <v>584</v>
      </c>
      <c r="H251" s="37" t="s">
        <v>585</v>
      </c>
      <c r="I251" s="37" t="s">
        <v>587</v>
      </c>
      <c r="J251" s="37" t="s">
        <v>1335</v>
      </c>
      <c r="K251" s="37"/>
      <c r="L251" s="37"/>
      <c r="M251" s="37"/>
      <c r="N251" s="37"/>
      <c r="O251" s="37"/>
      <c r="P251" s="37"/>
      <c r="Q251" s="37"/>
      <c r="R251" s="37" t="s">
        <v>6</v>
      </c>
      <c r="S251" s="37"/>
      <c r="T251" s="37"/>
      <c r="U251" s="37" t="s">
        <v>6</v>
      </c>
      <c r="V251" s="37" t="s">
        <v>868</v>
      </c>
      <c r="W251" s="37"/>
      <c r="X251" s="38" t="s">
        <v>1036</v>
      </c>
      <c r="Y251" s="37"/>
      <c r="Z251" s="37" t="s">
        <v>6</v>
      </c>
      <c r="AA251" s="37" t="s">
        <v>939</v>
      </c>
      <c r="AB251" s="37"/>
      <c r="AC251" s="38" t="s">
        <v>1036</v>
      </c>
      <c r="AD251" s="37"/>
    </row>
    <row r="252" spans="1:30" ht="24" customHeight="1" x14ac:dyDescent="0.15">
      <c r="A252" s="36">
        <v>251</v>
      </c>
      <c r="B252" s="37">
        <v>86</v>
      </c>
      <c r="C252" s="37">
        <v>1</v>
      </c>
      <c r="D252" s="37">
        <v>1</v>
      </c>
      <c r="E252" s="37" t="s">
        <v>583</v>
      </c>
      <c r="F252" s="37" t="s">
        <v>49</v>
      </c>
      <c r="G252" s="37" t="s">
        <v>584</v>
      </c>
      <c r="H252" s="37" t="s">
        <v>585</v>
      </c>
      <c r="I252" s="37" t="s">
        <v>588</v>
      </c>
      <c r="J252" s="37" t="s">
        <v>1335</v>
      </c>
      <c r="K252" s="37"/>
      <c r="L252" s="37"/>
      <c r="M252" s="37"/>
      <c r="N252" s="37"/>
      <c r="O252" s="37"/>
      <c r="P252" s="37"/>
      <c r="Q252" s="37"/>
      <c r="R252" s="37" t="s">
        <v>6</v>
      </c>
      <c r="S252" s="37"/>
      <c r="T252" s="37"/>
      <c r="U252" s="37" t="s">
        <v>6</v>
      </c>
      <c r="V252" s="37" t="s">
        <v>868</v>
      </c>
      <c r="W252" s="37"/>
      <c r="X252" s="38" t="s">
        <v>1036</v>
      </c>
      <c r="Y252" s="37"/>
      <c r="Z252" s="37" t="s">
        <v>6</v>
      </c>
      <c r="AA252" s="37" t="s">
        <v>939</v>
      </c>
      <c r="AB252" s="37"/>
      <c r="AC252" s="38" t="s">
        <v>1036</v>
      </c>
      <c r="AD252" s="37"/>
    </row>
    <row r="253" spans="1:30" ht="24" customHeight="1" x14ac:dyDescent="0.15">
      <c r="A253" s="36">
        <v>252</v>
      </c>
      <c r="B253" s="37">
        <v>86</v>
      </c>
      <c r="C253" s="37">
        <v>1</v>
      </c>
      <c r="D253" s="37">
        <v>1</v>
      </c>
      <c r="E253" s="37" t="s">
        <v>583</v>
      </c>
      <c r="F253" s="37" t="s">
        <v>49</v>
      </c>
      <c r="G253" s="37" t="s">
        <v>584</v>
      </c>
      <c r="H253" s="37" t="s">
        <v>585</v>
      </c>
      <c r="I253" s="37" t="s">
        <v>589</v>
      </c>
      <c r="J253" s="37" t="s">
        <v>1335</v>
      </c>
      <c r="K253" s="37"/>
      <c r="L253" s="37"/>
      <c r="M253" s="37"/>
      <c r="N253" s="37"/>
      <c r="O253" s="37"/>
      <c r="P253" s="37"/>
      <c r="Q253" s="37"/>
      <c r="R253" s="37" t="s">
        <v>6</v>
      </c>
      <c r="S253" s="37"/>
      <c r="T253" s="37"/>
      <c r="U253" s="37" t="s">
        <v>6</v>
      </c>
      <c r="V253" s="37" t="s">
        <v>868</v>
      </c>
      <c r="W253" s="37"/>
      <c r="X253" s="38" t="s">
        <v>1036</v>
      </c>
      <c r="Y253" s="37"/>
      <c r="Z253" s="37" t="s">
        <v>6</v>
      </c>
      <c r="AA253" s="37" t="s">
        <v>939</v>
      </c>
      <c r="AB253" s="37"/>
      <c r="AC253" s="38" t="s">
        <v>1036</v>
      </c>
      <c r="AD253" s="37"/>
    </row>
    <row r="254" spans="1:30" ht="24" customHeight="1" x14ac:dyDescent="0.15">
      <c r="A254" s="36">
        <v>253</v>
      </c>
      <c r="B254" s="37">
        <v>86</v>
      </c>
      <c r="C254" s="37">
        <v>1</v>
      </c>
      <c r="D254" s="37">
        <v>1</v>
      </c>
      <c r="E254" s="37" t="s">
        <v>583</v>
      </c>
      <c r="F254" s="37" t="s">
        <v>49</v>
      </c>
      <c r="G254" s="37" t="s">
        <v>584</v>
      </c>
      <c r="H254" s="37" t="s">
        <v>585</v>
      </c>
      <c r="I254" s="37" t="s">
        <v>590</v>
      </c>
      <c r="J254" s="37" t="s">
        <v>1335</v>
      </c>
      <c r="K254" s="37"/>
      <c r="L254" s="37"/>
      <c r="M254" s="37"/>
      <c r="N254" s="37"/>
      <c r="O254" s="37"/>
      <c r="P254" s="37"/>
      <c r="Q254" s="37"/>
      <c r="R254" s="37" t="s">
        <v>6</v>
      </c>
      <c r="S254" s="37"/>
      <c r="T254" s="37"/>
      <c r="U254" s="37" t="s">
        <v>6</v>
      </c>
      <c r="V254" s="37" t="s">
        <v>868</v>
      </c>
      <c r="W254" s="37"/>
      <c r="X254" s="38" t="s">
        <v>1036</v>
      </c>
      <c r="Y254" s="37"/>
      <c r="Z254" s="37" t="s">
        <v>6</v>
      </c>
      <c r="AA254" s="37" t="s">
        <v>939</v>
      </c>
      <c r="AB254" s="37"/>
      <c r="AC254" s="38" t="s">
        <v>1036</v>
      </c>
      <c r="AD254" s="37"/>
    </row>
    <row r="255" spans="1:30" ht="24" customHeight="1" x14ac:dyDescent="0.15">
      <c r="A255" s="36">
        <v>254</v>
      </c>
      <c r="B255" s="37">
        <v>86</v>
      </c>
      <c r="C255" s="37">
        <v>1</v>
      </c>
      <c r="D255" s="37">
        <v>1</v>
      </c>
      <c r="E255" s="37" t="s">
        <v>583</v>
      </c>
      <c r="F255" s="37" t="s">
        <v>49</v>
      </c>
      <c r="G255" s="37" t="s">
        <v>584</v>
      </c>
      <c r="H255" s="37" t="s">
        <v>585</v>
      </c>
      <c r="I255" s="37" t="s">
        <v>591</v>
      </c>
      <c r="J255" s="37" t="s">
        <v>1335</v>
      </c>
      <c r="K255" s="37"/>
      <c r="L255" s="37"/>
      <c r="M255" s="37"/>
      <c r="N255" s="37"/>
      <c r="O255" s="37"/>
      <c r="P255" s="37"/>
      <c r="Q255" s="37"/>
      <c r="R255" s="37" t="s">
        <v>6</v>
      </c>
      <c r="S255" s="37"/>
      <c r="T255" s="37"/>
      <c r="U255" s="37" t="s">
        <v>6</v>
      </c>
      <c r="V255" s="37" t="s">
        <v>868</v>
      </c>
      <c r="W255" s="37"/>
      <c r="X255" s="38" t="s">
        <v>1036</v>
      </c>
      <c r="Y255" s="37"/>
      <c r="Z255" s="37" t="s">
        <v>6</v>
      </c>
      <c r="AA255" s="37" t="s">
        <v>939</v>
      </c>
      <c r="AB255" s="37"/>
      <c r="AC255" s="38" t="s">
        <v>1036</v>
      </c>
      <c r="AD255" s="37"/>
    </row>
    <row r="256" spans="1:30" ht="24" customHeight="1" x14ac:dyDescent="0.15">
      <c r="A256" s="36">
        <v>255</v>
      </c>
      <c r="B256" s="37">
        <v>86</v>
      </c>
      <c r="C256" s="37">
        <v>1</v>
      </c>
      <c r="D256" s="37">
        <v>1</v>
      </c>
      <c r="E256" s="37" t="s">
        <v>583</v>
      </c>
      <c r="F256" s="37" t="s">
        <v>49</v>
      </c>
      <c r="G256" s="37" t="s">
        <v>584</v>
      </c>
      <c r="H256" s="37" t="s">
        <v>585</v>
      </c>
      <c r="I256" s="37" t="s">
        <v>592</v>
      </c>
      <c r="J256" s="37" t="s">
        <v>1335</v>
      </c>
      <c r="K256" s="37"/>
      <c r="L256" s="37"/>
      <c r="M256" s="37"/>
      <c r="N256" s="37"/>
      <c r="O256" s="37"/>
      <c r="P256" s="37"/>
      <c r="Q256" s="37"/>
      <c r="R256" s="37" t="s">
        <v>6</v>
      </c>
      <c r="S256" s="37"/>
      <c r="T256" s="37"/>
      <c r="U256" s="37" t="s">
        <v>6</v>
      </c>
      <c r="V256" s="37" t="s">
        <v>868</v>
      </c>
      <c r="W256" s="37"/>
      <c r="X256" s="38" t="s">
        <v>1036</v>
      </c>
      <c r="Y256" s="37"/>
      <c r="Z256" s="37" t="s">
        <v>6</v>
      </c>
      <c r="AA256" s="37" t="s">
        <v>939</v>
      </c>
      <c r="AB256" s="37"/>
      <c r="AC256" s="38" t="s">
        <v>1036</v>
      </c>
      <c r="AD256" s="37"/>
    </row>
    <row r="257" spans="1:30" ht="24" customHeight="1" x14ac:dyDescent="0.15">
      <c r="A257" s="36">
        <v>256</v>
      </c>
      <c r="B257" s="37">
        <v>86</v>
      </c>
      <c r="C257" s="37">
        <v>1</v>
      </c>
      <c r="D257" s="37">
        <v>1</v>
      </c>
      <c r="E257" s="37" t="s">
        <v>583</v>
      </c>
      <c r="F257" s="37" t="s">
        <v>49</v>
      </c>
      <c r="G257" s="37" t="s">
        <v>584</v>
      </c>
      <c r="H257" s="37" t="s">
        <v>585</v>
      </c>
      <c r="I257" s="37" t="s">
        <v>593</v>
      </c>
      <c r="J257" s="37" t="s">
        <v>1335</v>
      </c>
      <c r="K257" s="37"/>
      <c r="L257" s="37"/>
      <c r="M257" s="37"/>
      <c r="N257" s="37"/>
      <c r="O257" s="37"/>
      <c r="P257" s="37"/>
      <c r="Q257" s="37"/>
      <c r="R257" s="37" t="s">
        <v>6</v>
      </c>
      <c r="S257" s="37"/>
      <c r="T257" s="37"/>
      <c r="U257" s="37" t="s">
        <v>6</v>
      </c>
      <c r="V257" s="37" t="s">
        <v>868</v>
      </c>
      <c r="W257" s="37"/>
      <c r="X257" s="38" t="s">
        <v>1036</v>
      </c>
      <c r="Y257" s="37"/>
      <c r="Z257" s="37" t="s">
        <v>6</v>
      </c>
      <c r="AA257" s="37" t="s">
        <v>939</v>
      </c>
      <c r="AB257" s="37"/>
      <c r="AC257" s="38" t="s">
        <v>1036</v>
      </c>
      <c r="AD257" s="37"/>
    </row>
    <row r="258" spans="1:30" ht="24" customHeight="1" x14ac:dyDescent="0.15">
      <c r="A258" s="36">
        <v>257</v>
      </c>
      <c r="B258" s="37">
        <v>86</v>
      </c>
      <c r="C258" s="37">
        <v>1</v>
      </c>
      <c r="D258" s="37">
        <v>1</v>
      </c>
      <c r="E258" s="37" t="s">
        <v>583</v>
      </c>
      <c r="F258" s="37" t="s">
        <v>49</v>
      </c>
      <c r="G258" s="37" t="s">
        <v>584</v>
      </c>
      <c r="H258" s="37" t="s">
        <v>585</v>
      </c>
      <c r="I258" s="37" t="s">
        <v>594</v>
      </c>
      <c r="J258" s="37" t="s">
        <v>1335</v>
      </c>
      <c r="K258" s="37"/>
      <c r="L258" s="37"/>
      <c r="M258" s="37"/>
      <c r="N258" s="37"/>
      <c r="O258" s="37"/>
      <c r="P258" s="37"/>
      <c r="Q258" s="37"/>
      <c r="R258" s="37" t="s">
        <v>6</v>
      </c>
      <c r="S258" s="37"/>
      <c r="T258" s="37"/>
      <c r="U258" s="37" t="s">
        <v>6</v>
      </c>
      <c r="V258" s="37" t="s">
        <v>868</v>
      </c>
      <c r="W258" s="37"/>
      <c r="X258" s="38" t="s">
        <v>1036</v>
      </c>
      <c r="Y258" s="37"/>
      <c r="Z258" s="37" t="s">
        <v>6</v>
      </c>
      <c r="AA258" s="37" t="s">
        <v>939</v>
      </c>
      <c r="AB258" s="37"/>
      <c r="AC258" s="38" t="s">
        <v>1036</v>
      </c>
      <c r="AD258" s="37"/>
    </row>
    <row r="259" spans="1:30" ht="24" customHeight="1" x14ac:dyDescent="0.15">
      <c r="A259" s="36">
        <v>258</v>
      </c>
      <c r="B259" s="37">
        <v>87</v>
      </c>
      <c r="C259" s="37">
        <v>1</v>
      </c>
      <c r="D259" s="37">
        <v>1</v>
      </c>
      <c r="E259" s="37" t="s">
        <v>595</v>
      </c>
      <c r="F259" s="37" t="s">
        <v>49</v>
      </c>
      <c r="G259" s="37" t="s">
        <v>584</v>
      </c>
      <c r="H259" s="37" t="s">
        <v>596</v>
      </c>
      <c r="I259" s="37" t="s">
        <v>597</v>
      </c>
      <c r="J259" s="37" t="s">
        <v>1335</v>
      </c>
      <c r="K259" s="37"/>
      <c r="L259" s="37"/>
      <c r="M259" s="37"/>
      <c r="N259" s="37"/>
      <c r="O259" s="37"/>
      <c r="P259" s="37"/>
      <c r="Q259" s="37"/>
      <c r="R259" s="37" t="s">
        <v>6</v>
      </c>
      <c r="S259" s="37"/>
      <c r="T259" s="37"/>
      <c r="U259" s="37" t="s">
        <v>6</v>
      </c>
      <c r="V259" s="37" t="s">
        <v>868</v>
      </c>
      <c r="W259" s="37"/>
      <c r="X259" s="38" t="s">
        <v>1036</v>
      </c>
      <c r="Y259" s="37"/>
      <c r="Z259" s="37" t="s">
        <v>6</v>
      </c>
      <c r="AA259" s="37" t="s">
        <v>939</v>
      </c>
      <c r="AB259" s="37"/>
      <c r="AC259" s="38" t="s">
        <v>1036</v>
      </c>
      <c r="AD259" s="37"/>
    </row>
    <row r="260" spans="1:30" ht="24" customHeight="1" x14ac:dyDescent="0.15">
      <c r="A260" s="36">
        <v>259</v>
      </c>
      <c r="B260" s="37">
        <v>88</v>
      </c>
      <c r="C260" s="37">
        <v>1</v>
      </c>
      <c r="D260" s="37">
        <v>1</v>
      </c>
      <c r="E260" s="37" t="s">
        <v>598</v>
      </c>
      <c r="F260" s="37" t="s">
        <v>49</v>
      </c>
      <c r="G260" s="37" t="s">
        <v>599</v>
      </c>
      <c r="H260" s="37"/>
      <c r="I260" s="37" t="s">
        <v>600</v>
      </c>
      <c r="J260" s="37" t="s">
        <v>1335</v>
      </c>
      <c r="K260" s="37"/>
      <c r="L260" s="37"/>
      <c r="M260" s="37"/>
      <c r="N260" s="37"/>
      <c r="O260" s="37"/>
      <c r="P260" s="37"/>
      <c r="Q260" s="37"/>
      <c r="R260" s="37" t="s">
        <v>6</v>
      </c>
      <c r="S260" s="37"/>
      <c r="T260" s="37"/>
      <c r="U260" s="37" t="s">
        <v>6</v>
      </c>
      <c r="V260" s="37" t="s">
        <v>868</v>
      </c>
      <c r="W260" s="37"/>
      <c r="X260" s="38" t="s">
        <v>1036</v>
      </c>
      <c r="Y260" s="37"/>
      <c r="Z260" s="37" t="s">
        <v>6</v>
      </c>
      <c r="AA260" s="37" t="s">
        <v>939</v>
      </c>
      <c r="AB260" s="37"/>
      <c r="AC260" s="38" t="s">
        <v>1036</v>
      </c>
      <c r="AD260" s="37"/>
    </row>
    <row r="261" spans="1:30" ht="24" customHeight="1" x14ac:dyDescent="0.15">
      <c r="A261" s="36">
        <v>260</v>
      </c>
      <c r="B261" s="37">
        <v>89</v>
      </c>
      <c r="C261" s="37">
        <v>1</v>
      </c>
      <c r="D261" s="37">
        <v>1</v>
      </c>
      <c r="E261" s="37" t="s">
        <v>601</v>
      </c>
      <c r="F261" s="37" t="s">
        <v>49</v>
      </c>
      <c r="G261" s="37" t="s">
        <v>599</v>
      </c>
      <c r="H261" s="37" t="s">
        <v>406</v>
      </c>
      <c r="I261" s="37" t="s">
        <v>602</v>
      </c>
      <c r="J261" s="37" t="s">
        <v>1335</v>
      </c>
      <c r="K261" s="37"/>
      <c r="L261" s="37"/>
      <c r="M261" s="37"/>
      <c r="N261" s="37"/>
      <c r="O261" s="37"/>
      <c r="P261" s="37"/>
      <c r="Q261" s="37"/>
      <c r="R261" s="37" t="s">
        <v>6</v>
      </c>
      <c r="S261" s="37"/>
      <c r="T261" s="37"/>
      <c r="U261" s="37" t="s">
        <v>6</v>
      </c>
      <c r="V261" s="37" t="s">
        <v>868</v>
      </c>
      <c r="W261" s="37"/>
      <c r="X261" s="38" t="s">
        <v>1036</v>
      </c>
      <c r="Y261" s="37"/>
      <c r="Z261" s="37" t="s">
        <v>6</v>
      </c>
      <c r="AA261" s="37" t="s">
        <v>939</v>
      </c>
      <c r="AB261" s="37"/>
      <c r="AC261" s="38" t="s">
        <v>1036</v>
      </c>
      <c r="AD261" s="37"/>
    </row>
    <row r="262" spans="1:30" ht="24" customHeight="1" x14ac:dyDescent="0.15">
      <c r="A262" s="36">
        <v>261</v>
      </c>
      <c r="B262" s="37">
        <v>89</v>
      </c>
      <c r="C262" s="37">
        <v>1</v>
      </c>
      <c r="D262" s="37">
        <v>1</v>
      </c>
      <c r="E262" s="37" t="s">
        <v>601</v>
      </c>
      <c r="F262" s="37" t="s">
        <v>49</v>
      </c>
      <c r="G262" s="37" t="s">
        <v>599</v>
      </c>
      <c r="H262" s="37" t="s">
        <v>406</v>
      </c>
      <c r="I262" s="37" t="s">
        <v>603</v>
      </c>
      <c r="J262" s="37" t="s">
        <v>1335</v>
      </c>
      <c r="K262" s="37"/>
      <c r="L262" s="37"/>
      <c r="M262" s="37"/>
      <c r="N262" s="37"/>
      <c r="O262" s="37"/>
      <c r="P262" s="37"/>
      <c r="Q262" s="37"/>
      <c r="R262" s="37" t="s">
        <v>6</v>
      </c>
      <c r="S262" s="37"/>
      <c r="T262" s="37"/>
      <c r="U262" s="37" t="s">
        <v>6</v>
      </c>
      <c r="V262" s="37" t="s">
        <v>868</v>
      </c>
      <c r="W262" s="37"/>
      <c r="X262" s="38" t="s">
        <v>1036</v>
      </c>
      <c r="Y262" s="37"/>
      <c r="Z262" s="37" t="s">
        <v>6</v>
      </c>
      <c r="AA262" s="37" t="s">
        <v>939</v>
      </c>
      <c r="AB262" s="37"/>
      <c r="AC262" s="38" t="s">
        <v>1036</v>
      </c>
      <c r="AD262" s="37"/>
    </row>
    <row r="263" spans="1:30" ht="24" customHeight="1" x14ac:dyDescent="0.15">
      <c r="A263" s="36">
        <v>262</v>
      </c>
      <c r="B263" s="37">
        <v>89</v>
      </c>
      <c r="C263" s="37">
        <v>1</v>
      </c>
      <c r="D263" s="37">
        <v>1</v>
      </c>
      <c r="E263" s="37" t="s">
        <v>601</v>
      </c>
      <c r="F263" s="37" t="s">
        <v>49</v>
      </c>
      <c r="G263" s="37" t="s">
        <v>599</v>
      </c>
      <c r="H263" s="37" t="s">
        <v>406</v>
      </c>
      <c r="I263" s="37" t="s">
        <v>604</v>
      </c>
      <c r="J263" s="37" t="s">
        <v>1335</v>
      </c>
      <c r="K263" s="37"/>
      <c r="L263" s="37"/>
      <c r="M263" s="37"/>
      <c r="N263" s="37"/>
      <c r="O263" s="37"/>
      <c r="P263" s="37"/>
      <c r="Q263" s="37"/>
      <c r="R263" s="37" t="s">
        <v>6</v>
      </c>
      <c r="S263" s="37"/>
      <c r="T263" s="37"/>
      <c r="U263" s="37" t="s">
        <v>6</v>
      </c>
      <c r="V263" s="37" t="s">
        <v>868</v>
      </c>
      <c r="W263" s="37"/>
      <c r="X263" s="38" t="s">
        <v>1036</v>
      </c>
      <c r="Y263" s="37"/>
      <c r="Z263" s="37" t="s">
        <v>6</v>
      </c>
      <c r="AA263" s="37" t="s">
        <v>939</v>
      </c>
      <c r="AB263" s="37"/>
      <c r="AC263" s="38" t="s">
        <v>1036</v>
      </c>
      <c r="AD263" s="37"/>
    </row>
    <row r="264" spans="1:30" ht="24" customHeight="1" x14ac:dyDescent="0.15">
      <c r="A264" s="36">
        <v>263</v>
      </c>
      <c r="B264" s="37">
        <v>89</v>
      </c>
      <c r="C264" s="37">
        <v>1</v>
      </c>
      <c r="D264" s="37">
        <v>1</v>
      </c>
      <c r="E264" s="37" t="s">
        <v>601</v>
      </c>
      <c r="F264" s="37" t="s">
        <v>49</v>
      </c>
      <c r="G264" s="37" t="s">
        <v>599</v>
      </c>
      <c r="H264" s="37" t="s">
        <v>406</v>
      </c>
      <c r="I264" s="37" t="s">
        <v>605</v>
      </c>
      <c r="J264" s="37" t="s">
        <v>1335</v>
      </c>
      <c r="K264" s="37"/>
      <c r="L264" s="37"/>
      <c r="M264" s="37"/>
      <c r="N264" s="37"/>
      <c r="O264" s="37"/>
      <c r="P264" s="37"/>
      <c r="Q264" s="37"/>
      <c r="R264" s="37" t="s">
        <v>6</v>
      </c>
      <c r="S264" s="37"/>
      <c r="T264" s="37"/>
      <c r="U264" s="37" t="s">
        <v>6</v>
      </c>
      <c r="V264" s="37" t="s">
        <v>868</v>
      </c>
      <c r="W264" s="37"/>
      <c r="X264" s="38" t="s">
        <v>1036</v>
      </c>
      <c r="Y264" s="37"/>
      <c r="Z264" s="37" t="s">
        <v>6</v>
      </c>
      <c r="AA264" s="37" t="s">
        <v>939</v>
      </c>
      <c r="AB264" s="37"/>
      <c r="AC264" s="38" t="s">
        <v>1036</v>
      </c>
      <c r="AD264" s="37"/>
    </row>
    <row r="265" spans="1:30" ht="24" customHeight="1" x14ac:dyDescent="0.15">
      <c r="A265" s="36">
        <v>264</v>
      </c>
      <c r="B265" s="37">
        <v>89</v>
      </c>
      <c r="C265" s="37">
        <v>1</v>
      </c>
      <c r="D265" s="37">
        <v>1</v>
      </c>
      <c r="E265" s="37" t="s">
        <v>601</v>
      </c>
      <c r="F265" s="37" t="s">
        <v>49</v>
      </c>
      <c r="G265" s="37" t="s">
        <v>599</v>
      </c>
      <c r="H265" s="37" t="s">
        <v>406</v>
      </c>
      <c r="I265" s="37" t="s">
        <v>606</v>
      </c>
      <c r="J265" s="37" t="s">
        <v>1335</v>
      </c>
      <c r="K265" s="37"/>
      <c r="L265" s="37"/>
      <c r="M265" s="37"/>
      <c r="N265" s="37"/>
      <c r="O265" s="37"/>
      <c r="P265" s="37"/>
      <c r="Q265" s="37"/>
      <c r="R265" s="37" t="s">
        <v>6</v>
      </c>
      <c r="S265" s="37"/>
      <c r="T265" s="37"/>
      <c r="U265" s="37" t="s">
        <v>6</v>
      </c>
      <c r="V265" s="37" t="s">
        <v>868</v>
      </c>
      <c r="W265" s="37"/>
      <c r="X265" s="38" t="s">
        <v>1036</v>
      </c>
      <c r="Y265" s="37"/>
      <c r="Z265" s="37" t="s">
        <v>6</v>
      </c>
      <c r="AA265" s="37" t="s">
        <v>939</v>
      </c>
      <c r="AB265" s="37"/>
      <c r="AC265" s="38" t="s">
        <v>1036</v>
      </c>
      <c r="AD265" s="37"/>
    </row>
    <row r="266" spans="1:30" ht="24" customHeight="1" x14ac:dyDescent="0.15">
      <c r="A266" s="36">
        <v>265</v>
      </c>
      <c r="B266" s="37">
        <v>89</v>
      </c>
      <c r="C266" s="37">
        <v>1</v>
      </c>
      <c r="D266" s="37">
        <v>1</v>
      </c>
      <c r="E266" s="37" t="s">
        <v>601</v>
      </c>
      <c r="F266" s="37" t="s">
        <v>49</v>
      </c>
      <c r="G266" s="37" t="s">
        <v>599</v>
      </c>
      <c r="H266" s="37" t="s">
        <v>406</v>
      </c>
      <c r="I266" s="37" t="s">
        <v>607</v>
      </c>
      <c r="J266" s="37" t="s">
        <v>1335</v>
      </c>
      <c r="K266" s="37"/>
      <c r="L266" s="37"/>
      <c r="M266" s="37"/>
      <c r="N266" s="37"/>
      <c r="O266" s="37"/>
      <c r="P266" s="37"/>
      <c r="Q266" s="37"/>
      <c r="R266" s="37" t="s">
        <v>6</v>
      </c>
      <c r="S266" s="37"/>
      <c r="T266" s="37"/>
      <c r="U266" s="37" t="s">
        <v>6</v>
      </c>
      <c r="V266" s="37" t="s">
        <v>868</v>
      </c>
      <c r="W266" s="37"/>
      <c r="X266" s="38" t="s">
        <v>1036</v>
      </c>
      <c r="Y266" s="37"/>
      <c r="Z266" s="37" t="s">
        <v>6</v>
      </c>
      <c r="AA266" s="37" t="s">
        <v>939</v>
      </c>
      <c r="AB266" s="37"/>
      <c r="AC266" s="38" t="s">
        <v>1036</v>
      </c>
      <c r="AD266" s="37"/>
    </row>
    <row r="267" spans="1:30" ht="24" customHeight="1" x14ac:dyDescent="0.15">
      <c r="A267" s="36">
        <v>266</v>
      </c>
      <c r="B267" s="37">
        <v>90</v>
      </c>
      <c r="C267" s="37">
        <v>1</v>
      </c>
      <c r="D267" s="37">
        <v>1</v>
      </c>
      <c r="E267" s="37" t="s">
        <v>608</v>
      </c>
      <c r="F267" s="37" t="s">
        <v>49</v>
      </c>
      <c r="G267" s="37" t="s">
        <v>599</v>
      </c>
      <c r="H267" s="37" t="s">
        <v>609</v>
      </c>
      <c r="I267" s="37" t="s">
        <v>610</v>
      </c>
      <c r="J267" s="37" t="s">
        <v>1335</v>
      </c>
      <c r="K267" s="37"/>
      <c r="L267" s="37"/>
      <c r="M267" s="37"/>
      <c r="N267" s="37"/>
      <c r="O267" s="37"/>
      <c r="P267" s="37"/>
      <c r="Q267" s="37"/>
      <c r="R267" s="37" t="s">
        <v>6</v>
      </c>
      <c r="S267" s="37"/>
      <c r="T267" s="37"/>
      <c r="U267" s="37" t="s">
        <v>6</v>
      </c>
      <c r="V267" s="37" t="s">
        <v>868</v>
      </c>
      <c r="W267" s="37"/>
      <c r="X267" s="38" t="s">
        <v>1036</v>
      </c>
      <c r="Y267" s="37"/>
      <c r="Z267" s="37" t="s">
        <v>6</v>
      </c>
      <c r="AA267" s="37" t="s">
        <v>939</v>
      </c>
      <c r="AB267" s="37"/>
      <c r="AC267" s="38" t="s">
        <v>1036</v>
      </c>
      <c r="AD267" s="37"/>
    </row>
    <row r="268" spans="1:30" ht="24" customHeight="1" x14ac:dyDescent="0.15">
      <c r="A268" s="36">
        <v>267</v>
      </c>
      <c r="B268" s="37">
        <v>90</v>
      </c>
      <c r="C268" s="37">
        <v>1</v>
      </c>
      <c r="D268" s="37">
        <v>1</v>
      </c>
      <c r="E268" s="37" t="s">
        <v>608</v>
      </c>
      <c r="F268" s="37" t="s">
        <v>49</v>
      </c>
      <c r="G268" s="37" t="s">
        <v>599</v>
      </c>
      <c r="H268" s="37" t="s">
        <v>609</v>
      </c>
      <c r="I268" s="37" t="s">
        <v>611</v>
      </c>
      <c r="J268" s="37" t="s">
        <v>1335</v>
      </c>
      <c r="K268" s="37"/>
      <c r="L268" s="37"/>
      <c r="M268" s="37"/>
      <c r="N268" s="37"/>
      <c r="O268" s="37"/>
      <c r="P268" s="37"/>
      <c r="Q268" s="37"/>
      <c r="R268" s="37" t="s">
        <v>6</v>
      </c>
      <c r="S268" s="37"/>
      <c r="T268" s="37"/>
      <c r="U268" s="37" t="s">
        <v>6</v>
      </c>
      <c r="V268" s="37" t="s">
        <v>868</v>
      </c>
      <c r="W268" s="37"/>
      <c r="X268" s="38" t="s">
        <v>1036</v>
      </c>
      <c r="Y268" s="37"/>
      <c r="Z268" s="37" t="s">
        <v>6</v>
      </c>
      <c r="AA268" s="37" t="s">
        <v>939</v>
      </c>
      <c r="AB268" s="37"/>
      <c r="AC268" s="38" t="s">
        <v>1036</v>
      </c>
      <c r="AD268" s="37"/>
    </row>
    <row r="269" spans="1:30" ht="24" customHeight="1" x14ac:dyDescent="0.15">
      <c r="A269" s="36">
        <v>268</v>
      </c>
      <c r="B269" s="37">
        <v>90</v>
      </c>
      <c r="C269" s="37">
        <v>1</v>
      </c>
      <c r="D269" s="37">
        <v>1</v>
      </c>
      <c r="E269" s="37" t="s">
        <v>608</v>
      </c>
      <c r="F269" s="37" t="s">
        <v>49</v>
      </c>
      <c r="G269" s="37" t="s">
        <v>599</v>
      </c>
      <c r="H269" s="37" t="s">
        <v>609</v>
      </c>
      <c r="I269" s="37" t="s">
        <v>612</v>
      </c>
      <c r="J269" s="37" t="s">
        <v>1335</v>
      </c>
      <c r="K269" s="37"/>
      <c r="L269" s="37"/>
      <c r="M269" s="37"/>
      <c r="N269" s="37"/>
      <c r="O269" s="37"/>
      <c r="P269" s="37"/>
      <c r="Q269" s="37"/>
      <c r="R269" s="37" t="s">
        <v>6</v>
      </c>
      <c r="S269" s="37"/>
      <c r="T269" s="37"/>
      <c r="U269" s="37" t="s">
        <v>6</v>
      </c>
      <c r="V269" s="37" t="s">
        <v>868</v>
      </c>
      <c r="W269" s="37"/>
      <c r="X269" s="38" t="s">
        <v>1036</v>
      </c>
      <c r="Y269" s="37"/>
      <c r="Z269" s="37" t="s">
        <v>6</v>
      </c>
      <c r="AA269" s="37" t="s">
        <v>939</v>
      </c>
      <c r="AB269" s="37"/>
      <c r="AC269" s="38" t="s">
        <v>1036</v>
      </c>
      <c r="AD269" s="37"/>
    </row>
    <row r="270" spans="1:30" ht="24" customHeight="1" x14ac:dyDescent="0.15">
      <c r="A270" s="36">
        <v>269</v>
      </c>
      <c r="B270" s="37">
        <v>90</v>
      </c>
      <c r="C270" s="37">
        <v>1</v>
      </c>
      <c r="D270" s="37">
        <v>1</v>
      </c>
      <c r="E270" s="37" t="s">
        <v>608</v>
      </c>
      <c r="F270" s="37" t="s">
        <v>49</v>
      </c>
      <c r="G270" s="37" t="s">
        <v>599</v>
      </c>
      <c r="H270" s="37" t="s">
        <v>609</v>
      </c>
      <c r="I270" s="37" t="s">
        <v>613</v>
      </c>
      <c r="J270" s="37" t="s">
        <v>1335</v>
      </c>
      <c r="K270" s="37"/>
      <c r="L270" s="37"/>
      <c r="M270" s="37"/>
      <c r="N270" s="37"/>
      <c r="O270" s="37"/>
      <c r="P270" s="37"/>
      <c r="Q270" s="37"/>
      <c r="R270" s="37" t="s">
        <v>6</v>
      </c>
      <c r="S270" s="37"/>
      <c r="T270" s="37"/>
      <c r="U270" s="37" t="s">
        <v>6</v>
      </c>
      <c r="V270" s="37" t="s">
        <v>868</v>
      </c>
      <c r="W270" s="37"/>
      <c r="X270" s="38" t="s">
        <v>1036</v>
      </c>
      <c r="Y270" s="37"/>
      <c r="Z270" s="37" t="s">
        <v>6</v>
      </c>
      <c r="AA270" s="37" t="s">
        <v>939</v>
      </c>
      <c r="AB270" s="37"/>
      <c r="AC270" s="38" t="s">
        <v>1036</v>
      </c>
      <c r="AD270" s="37"/>
    </row>
    <row r="271" spans="1:30" ht="24" customHeight="1" x14ac:dyDescent="0.15">
      <c r="A271" s="36">
        <v>270</v>
      </c>
      <c r="B271" s="37">
        <v>90</v>
      </c>
      <c r="C271" s="37">
        <v>1</v>
      </c>
      <c r="D271" s="37">
        <v>1</v>
      </c>
      <c r="E271" s="37" t="s">
        <v>608</v>
      </c>
      <c r="F271" s="37" t="s">
        <v>49</v>
      </c>
      <c r="G271" s="37" t="s">
        <v>599</v>
      </c>
      <c r="H271" s="37" t="s">
        <v>609</v>
      </c>
      <c r="I271" s="37" t="s">
        <v>614</v>
      </c>
      <c r="J271" s="37" t="s">
        <v>1335</v>
      </c>
      <c r="K271" s="37"/>
      <c r="L271" s="37"/>
      <c r="M271" s="37"/>
      <c r="N271" s="37"/>
      <c r="O271" s="37"/>
      <c r="P271" s="37"/>
      <c r="Q271" s="37"/>
      <c r="R271" s="37" t="s">
        <v>6</v>
      </c>
      <c r="S271" s="37"/>
      <c r="T271" s="37"/>
      <c r="U271" s="37" t="s">
        <v>6</v>
      </c>
      <c r="V271" s="37" t="s">
        <v>868</v>
      </c>
      <c r="W271" s="37"/>
      <c r="X271" s="38" t="s">
        <v>1036</v>
      </c>
      <c r="Y271" s="37"/>
      <c r="Z271" s="37" t="s">
        <v>6</v>
      </c>
      <c r="AA271" s="37" t="s">
        <v>939</v>
      </c>
      <c r="AB271" s="37"/>
      <c r="AC271" s="38" t="s">
        <v>1036</v>
      </c>
      <c r="AD271" s="37"/>
    </row>
    <row r="272" spans="1:30" ht="24" customHeight="1" x14ac:dyDescent="0.15">
      <c r="A272" s="36">
        <v>271</v>
      </c>
      <c r="B272" s="37">
        <v>90</v>
      </c>
      <c r="C272" s="37">
        <v>1</v>
      </c>
      <c r="D272" s="37">
        <v>1</v>
      </c>
      <c r="E272" s="37" t="s">
        <v>608</v>
      </c>
      <c r="F272" s="37" t="s">
        <v>49</v>
      </c>
      <c r="G272" s="37" t="s">
        <v>599</v>
      </c>
      <c r="H272" s="37" t="s">
        <v>609</v>
      </c>
      <c r="I272" s="37" t="s">
        <v>615</v>
      </c>
      <c r="J272" s="37" t="s">
        <v>1335</v>
      </c>
      <c r="K272" s="37"/>
      <c r="L272" s="37"/>
      <c r="M272" s="37"/>
      <c r="N272" s="37"/>
      <c r="O272" s="37"/>
      <c r="P272" s="37"/>
      <c r="Q272" s="37"/>
      <c r="R272" s="37" t="s">
        <v>6</v>
      </c>
      <c r="S272" s="37"/>
      <c r="T272" s="37"/>
      <c r="U272" s="37" t="s">
        <v>6</v>
      </c>
      <c r="V272" s="37" t="s">
        <v>868</v>
      </c>
      <c r="W272" s="37"/>
      <c r="X272" s="38" t="s">
        <v>1036</v>
      </c>
      <c r="Y272" s="37"/>
      <c r="Z272" s="37" t="s">
        <v>6</v>
      </c>
      <c r="AA272" s="37" t="s">
        <v>939</v>
      </c>
      <c r="AB272" s="37"/>
      <c r="AC272" s="38" t="s">
        <v>1036</v>
      </c>
      <c r="AD272" s="37"/>
    </row>
    <row r="273" spans="1:30" ht="24" customHeight="1" x14ac:dyDescent="0.15">
      <c r="A273" s="36">
        <v>272</v>
      </c>
      <c r="B273" s="37">
        <v>90</v>
      </c>
      <c r="C273" s="37">
        <v>1</v>
      </c>
      <c r="D273" s="37">
        <v>1</v>
      </c>
      <c r="E273" s="37" t="s">
        <v>608</v>
      </c>
      <c r="F273" s="37" t="s">
        <v>49</v>
      </c>
      <c r="G273" s="37" t="s">
        <v>599</v>
      </c>
      <c r="H273" s="37" t="s">
        <v>609</v>
      </c>
      <c r="I273" s="37" t="s">
        <v>616</v>
      </c>
      <c r="J273" s="37" t="s">
        <v>1335</v>
      </c>
      <c r="K273" s="37"/>
      <c r="L273" s="37"/>
      <c r="M273" s="37"/>
      <c r="N273" s="37"/>
      <c r="O273" s="37"/>
      <c r="P273" s="37"/>
      <c r="Q273" s="37"/>
      <c r="R273" s="37" t="s">
        <v>6</v>
      </c>
      <c r="S273" s="37"/>
      <c r="T273" s="37"/>
      <c r="U273" s="37" t="s">
        <v>6</v>
      </c>
      <c r="V273" s="37" t="s">
        <v>868</v>
      </c>
      <c r="W273" s="37"/>
      <c r="X273" s="38" t="s">
        <v>1036</v>
      </c>
      <c r="Y273" s="37"/>
      <c r="Z273" s="37" t="s">
        <v>6</v>
      </c>
      <c r="AA273" s="37" t="s">
        <v>939</v>
      </c>
      <c r="AB273" s="37"/>
      <c r="AC273" s="38" t="s">
        <v>1036</v>
      </c>
      <c r="AD273" s="37"/>
    </row>
    <row r="274" spans="1:30" ht="24" customHeight="1" x14ac:dyDescent="0.15">
      <c r="A274" s="36">
        <v>273</v>
      </c>
      <c r="B274" s="37">
        <v>90</v>
      </c>
      <c r="C274" s="37">
        <v>1</v>
      </c>
      <c r="D274" s="37">
        <v>1</v>
      </c>
      <c r="E274" s="37" t="s">
        <v>608</v>
      </c>
      <c r="F274" s="37" t="s">
        <v>49</v>
      </c>
      <c r="G274" s="37" t="s">
        <v>599</v>
      </c>
      <c r="H274" s="37" t="s">
        <v>609</v>
      </c>
      <c r="I274" s="37" t="s">
        <v>617</v>
      </c>
      <c r="J274" s="37" t="s">
        <v>1335</v>
      </c>
      <c r="K274" s="37"/>
      <c r="L274" s="37"/>
      <c r="M274" s="37"/>
      <c r="N274" s="37"/>
      <c r="O274" s="37"/>
      <c r="P274" s="37"/>
      <c r="Q274" s="37"/>
      <c r="R274" s="37" t="s">
        <v>6</v>
      </c>
      <c r="S274" s="37"/>
      <c r="T274" s="37"/>
      <c r="U274" s="37" t="s">
        <v>6</v>
      </c>
      <c r="V274" s="37" t="s">
        <v>868</v>
      </c>
      <c r="W274" s="37"/>
      <c r="X274" s="38" t="s">
        <v>1036</v>
      </c>
      <c r="Y274" s="37"/>
      <c r="Z274" s="37" t="s">
        <v>6</v>
      </c>
      <c r="AA274" s="37" t="s">
        <v>939</v>
      </c>
      <c r="AB274" s="37"/>
      <c r="AC274" s="38" t="s">
        <v>1036</v>
      </c>
      <c r="AD274" s="37"/>
    </row>
    <row r="275" spans="1:30" ht="24" customHeight="1" x14ac:dyDescent="0.15">
      <c r="A275" s="36">
        <v>274</v>
      </c>
      <c r="B275" s="37">
        <v>90</v>
      </c>
      <c r="C275" s="37">
        <v>1</v>
      </c>
      <c r="D275" s="37">
        <v>1</v>
      </c>
      <c r="E275" s="37" t="s">
        <v>608</v>
      </c>
      <c r="F275" s="37" t="s">
        <v>49</v>
      </c>
      <c r="G275" s="37" t="s">
        <v>599</v>
      </c>
      <c r="H275" s="37" t="s">
        <v>609</v>
      </c>
      <c r="I275" s="37" t="s">
        <v>618</v>
      </c>
      <c r="J275" s="37" t="s">
        <v>1335</v>
      </c>
      <c r="K275" s="37"/>
      <c r="L275" s="37"/>
      <c r="M275" s="37"/>
      <c r="N275" s="37"/>
      <c r="O275" s="37"/>
      <c r="P275" s="37"/>
      <c r="Q275" s="37"/>
      <c r="R275" s="37" t="s">
        <v>6</v>
      </c>
      <c r="S275" s="37"/>
      <c r="T275" s="37"/>
      <c r="U275" s="37" t="s">
        <v>6</v>
      </c>
      <c r="V275" s="37" t="s">
        <v>868</v>
      </c>
      <c r="W275" s="37"/>
      <c r="X275" s="38" t="s">
        <v>1036</v>
      </c>
      <c r="Y275" s="37"/>
      <c r="Z275" s="37" t="s">
        <v>6</v>
      </c>
      <c r="AA275" s="37" t="s">
        <v>939</v>
      </c>
      <c r="AB275" s="37"/>
      <c r="AC275" s="38" t="s">
        <v>1036</v>
      </c>
      <c r="AD275" s="37"/>
    </row>
    <row r="276" spans="1:30" ht="24" customHeight="1" x14ac:dyDescent="0.15">
      <c r="A276" s="36">
        <v>275</v>
      </c>
      <c r="B276" s="37">
        <v>91</v>
      </c>
      <c r="C276" s="37">
        <v>1</v>
      </c>
      <c r="D276" s="37">
        <v>1</v>
      </c>
      <c r="E276" s="37" t="s">
        <v>619</v>
      </c>
      <c r="F276" s="37" t="s">
        <v>49</v>
      </c>
      <c r="G276" s="37" t="s">
        <v>599</v>
      </c>
      <c r="H276" s="37" t="s">
        <v>620</v>
      </c>
      <c r="I276" s="37" t="s">
        <v>621</v>
      </c>
      <c r="J276" s="37" t="s">
        <v>1335</v>
      </c>
      <c r="K276" s="37"/>
      <c r="L276" s="37"/>
      <c r="M276" s="37"/>
      <c r="N276" s="37"/>
      <c r="O276" s="37"/>
      <c r="P276" s="37"/>
      <c r="Q276" s="37"/>
      <c r="R276" s="37" t="s">
        <v>6</v>
      </c>
      <c r="S276" s="37"/>
      <c r="T276" s="37"/>
      <c r="U276" s="37" t="s">
        <v>6</v>
      </c>
      <c r="V276" s="37" t="s">
        <v>868</v>
      </c>
      <c r="W276" s="37"/>
      <c r="X276" s="38" t="s">
        <v>1036</v>
      </c>
      <c r="Y276" s="37"/>
      <c r="Z276" s="37" t="s">
        <v>6</v>
      </c>
      <c r="AA276" s="37" t="s">
        <v>939</v>
      </c>
      <c r="AB276" s="37"/>
      <c r="AC276" s="38" t="s">
        <v>1036</v>
      </c>
      <c r="AD276" s="37"/>
    </row>
    <row r="277" spans="1:30" ht="24" customHeight="1" x14ac:dyDescent="0.15">
      <c r="A277" s="36">
        <v>276</v>
      </c>
      <c r="B277" s="37">
        <v>91</v>
      </c>
      <c r="C277" s="37">
        <v>1</v>
      </c>
      <c r="D277" s="37">
        <v>1</v>
      </c>
      <c r="E277" s="37" t="s">
        <v>619</v>
      </c>
      <c r="F277" s="37" t="s">
        <v>49</v>
      </c>
      <c r="G277" s="37" t="s">
        <v>599</v>
      </c>
      <c r="H277" s="37" t="s">
        <v>620</v>
      </c>
      <c r="I277" s="37" t="s">
        <v>622</v>
      </c>
      <c r="J277" s="37" t="s">
        <v>1335</v>
      </c>
      <c r="K277" s="37"/>
      <c r="L277" s="37"/>
      <c r="M277" s="37"/>
      <c r="N277" s="37"/>
      <c r="O277" s="37"/>
      <c r="P277" s="37"/>
      <c r="Q277" s="37"/>
      <c r="R277" s="37" t="s">
        <v>6</v>
      </c>
      <c r="S277" s="37"/>
      <c r="T277" s="37"/>
      <c r="U277" s="37" t="s">
        <v>6</v>
      </c>
      <c r="V277" s="37" t="s">
        <v>868</v>
      </c>
      <c r="W277" s="37"/>
      <c r="X277" s="38" t="s">
        <v>1036</v>
      </c>
      <c r="Y277" s="37"/>
      <c r="Z277" s="37" t="s">
        <v>6</v>
      </c>
      <c r="AA277" s="37" t="s">
        <v>939</v>
      </c>
      <c r="AB277" s="37"/>
      <c r="AC277" s="38" t="s">
        <v>1036</v>
      </c>
      <c r="AD277" s="37"/>
    </row>
    <row r="278" spans="1:30" ht="24" customHeight="1" x14ac:dyDescent="0.15">
      <c r="A278" s="36">
        <v>277</v>
      </c>
      <c r="B278" s="37">
        <v>91</v>
      </c>
      <c r="C278" s="37">
        <v>1</v>
      </c>
      <c r="D278" s="37">
        <v>1</v>
      </c>
      <c r="E278" s="37" t="s">
        <v>619</v>
      </c>
      <c r="F278" s="37" t="s">
        <v>49</v>
      </c>
      <c r="G278" s="37" t="s">
        <v>599</v>
      </c>
      <c r="H278" s="37" t="s">
        <v>620</v>
      </c>
      <c r="I278" s="37" t="s">
        <v>623</v>
      </c>
      <c r="J278" s="37" t="s">
        <v>1335</v>
      </c>
      <c r="K278" s="37"/>
      <c r="L278" s="37"/>
      <c r="M278" s="37"/>
      <c r="N278" s="37"/>
      <c r="O278" s="37"/>
      <c r="P278" s="37"/>
      <c r="Q278" s="37"/>
      <c r="R278" s="37" t="s">
        <v>6</v>
      </c>
      <c r="S278" s="37"/>
      <c r="T278" s="37"/>
      <c r="U278" s="37" t="s">
        <v>6</v>
      </c>
      <c r="V278" s="37" t="s">
        <v>868</v>
      </c>
      <c r="W278" s="37"/>
      <c r="X278" s="38" t="s">
        <v>1036</v>
      </c>
      <c r="Y278" s="37"/>
      <c r="Z278" s="37" t="s">
        <v>6</v>
      </c>
      <c r="AA278" s="37" t="s">
        <v>939</v>
      </c>
      <c r="AB278" s="37"/>
      <c r="AC278" s="38" t="s">
        <v>1036</v>
      </c>
      <c r="AD278" s="37"/>
    </row>
    <row r="279" spans="1:30" ht="24" customHeight="1" x14ac:dyDescent="0.15">
      <c r="A279" s="36">
        <v>278</v>
      </c>
      <c r="B279" s="37">
        <v>91</v>
      </c>
      <c r="C279" s="37">
        <v>1</v>
      </c>
      <c r="D279" s="37">
        <v>1</v>
      </c>
      <c r="E279" s="37" t="s">
        <v>619</v>
      </c>
      <c r="F279" s="37" t="s">
        <v>49</v>
      </c>
      <c r="G279" s="37" t="s">
        <v>599</v>
      </c>
      <c r="H279" s="37" t="s">
        <v>620</v>
      </c>
      <c r="I279" s="37" t="s">
        <v>624</v>
      </c>
      <c r="J279" s="37" t="s">
        <v>1335</v>
      </c>
      <c r="K279" s="37"/>
      <c r="L279" s="37"/>
      <c r="M279" s="37"/>
      <c r="N279" s="37"/>
      <c r="O279" s="37"/>
      <c r="P279" s="37"/>
      <c r="Q279" s="37"/>
      <c r="R279" s="37" t="s">
        <v>6</v>
      </c>
      <c r="S279" s="37"/>
      <c r="T279" s="37"/>
      <c r="U279" s="37" t="s">
        <v>6</v>
      </c>
      <c r="V279" s="37" t="s">
        <v>868</v>
      </c>
      <c r="W279" s="37"/>
      <c r="X279" s="38" t="s">
        <v>1036</v>
      </c>
      <c r="Y279" s="37"/>
      <c r="Z279" s="37" t="s">
        <v>6</v>
      </c>
      <c r="AA279" s="37" t="s">
        <v>939</v>
      </c>
      <c r="AB279" s="37"/>
      <c r="AC279" s="38" t="s">
        <v>1036</v>
      </c>
      <c r="AD279" s="37"/>
    </row>
    <row r="280" spans="1:30" ht="24" customHeight="1" x14ac:dyDescent="0.15">
      <c r="A280" s="36">
        <v>279</v>
      </c>
      <c r="B280" s="37">
        <v>91</v>
      </c>
      <c r="C280" s="37">
        <v>1</v>
      </c>
      <c r="D280" s="37">
        <v>1</v>
      </c>
      <c r="E280" s="37" t="s">
        <v>619</v>
      </c>
      <c r="F280" s="37" t="s">
        <v>49</v>
      </c>
      <c r="G280" s="37" t="s">
        <v>599</v>
      </c>
      <c r="H280" s="37" t="s">
        <v>620</v>
      </c>
      <c r="I280" s="37" t="s">
        <v>625</v>
      </c>
      <c r="J280" s="37" t="s">
        <v>1335</v>
      </c>
      <c r="K280" s="37"/>
      <c r="L280" s="37"/>
      <c r="M280" s="37"/>
      <c r="N280" s="37"/>
      <c r="O280" s="37"/>
      <c r="P280" s="37"/>
      <c r="Q280" s="37"/>
      <c r="R280" s="37" t="s">
        <v>6</v>
      </c>
      <c r="S280" s="37"/>
      <c r="T280" s="37"/>
      <c r="U280" s="37" t="s">
        <v>6</v>
      </c>
      <c r="V280" s="37" t="s">
        <v>868</v>
      </c>
      <c r="W280" s="37"/>
      <c r="X280" s="38" t="s">
        <v>1036</v>
      </c>
      <c r="Y280" s="37"/>
      <c r="Z280" s="37" t="s">
        <v>6</v>
      </c>
      <c r="AA280" s="37" t="s">
        <v>939</v>
      </c>
      <c r="AB280" s="37"/>
      <c r="AC280" s="38" t="s">
        <v>1036</v>
      </c>
      <c r="AD280" s="37"/>
    </row>
    <row r="281" spans="1:30" ht="24" customHeight="1" x14ac:dyDescent="0.15">
      <c r="A281" s="36">
        <v>280</v>
      </c>
      <c r="B281" s="37">
        <v>91</v>
      </c>
      <c r="C281" s="37">
        <v>1</v>
      </c>
      <c r="D281" s="37">
        <v>1</v>
      </c>
      <c r="E281" s="37" t="s">
        <v>619</v>
      </c>
      <c r="F281" s="37" t="s">
        <v>49</v>
      </c>
      <c r="G281" s="37" t="s">
        <v>599</v>
      </c>
      <c r="H281" s="37" t="s">
        <v>620</v>
      </c>
      <c r="I281" s="37" t="s">
        <v>626</v>
      </c>
      <c r="J281" s="37" t="s">
        <v>1335</v>
      </c>
      <c r="K281" s="37"/>
      <c r="L281" s="37"/>
      <c r="M281" s="37"/>
      <c r="N281" s="37"/>
      <c r="O281" s="37"/>
      <c r="P281" s="37"/>
      <c r="Q281" s="37"/>
      <c r="R281" s="37" t="s">
        <v>6</v>
      </c>
      <c r="S281" s="37"/>
      <c r="T281" s="37"/>
      <c r="U281" s="37" t="s">
        <v>6</v>
      </c>
      <c r="V281" s="37" t="s">
        <v>868</v>
      </c>
      <c r="W281" s="37"/>
      <c r="X281" s="38" t="s">
        <v>1036</v>
      </c>
      <c r="Y281" s="37"/>
      <c r="Z281" s="37" t="s">
        <v>6</v>
      </c>
      <c r="AA281" s="37" t="s">
        <v>939</v>
      </c>
      <c r="AB281" s="37"/>
      <c r="AC281" s="38" t="s">
        <v>1036</v>
      </c>
      <c r="AD281" s="37"/>
    </row>
    <row r="282" spans="1:30" ht="24" customHeight="1" x14ac:dyDescent="0.15">
      <c r="A282" s="36">
        <v>281</v>
      </c>
      <c r="B282" s="37">
        <v>91</v>
      </c>
      <c r="C282" s="37">
        <v>1</v>
      </c>
      <c r="D282" s="37">
        <v>1</v>
      </c>
      <c r="E282" s="37" t="s">
        <v>619</v>
      </c>
      <c r="F282" s="37" t="s">
        <v>49</v>
      </c>
      <c r="G282" s="37" t="s">
        <v>599</v>
      </c>
      <c r="H282" s="37" t="s">
        <v>620</v>
      </c>
      <c r="I282" s="37" t="s">
        <v>627</v>
      </c>
      <c r="J282" s="37" t="s">
        <v>1335</v>
      </c>
      <c r="K282" s="37"/>
      <c r="L282" s="37"/>
      <c r="M282" s="37"/>
      <c r="N282" s="37"/>
      <c r="O282" s="37"/>
      <c r="P282" s="37"/>
      <c r="Q282" s="37"/>
      <c r="R282" s="37" t="s">
        <v>6</v>
      </c>
      <c r="S282" s="37"/>
      <c r="T282" s="37"/>
      <c r="U282" s="37" t="s">
        <v>6</v>
      </c>
      <c r="V282" s="37" t="s">
        <v>868</v>
      </c>
      <c r="W282" s="37"/>
      <c r="X282" s="38" t="s">
        <v>1036</v>
      </c>
      <c r="Y282" s="37"/>
      <c r="Z282" s="37" t="s">
        <v>6</v>
      </c>
      <c r="AA282" s="37" t="s">
        <v>939</v>
      </c>
      <c r="AB282" s="37"/>
      <c r="AC282" s="38" t="s">
        <v>1036</v>
      </c>
      <c r="AD282" s="37"/>
    </row>
    <row r="283" spans="1:30" ht="24" customHeight="1" x14ac:dyDescent="0.15">
      <c r="A283" s="36">
        <v>282</v>
      </c>
      <c r="B283" s="37">
        <v>91</v>
      </c>
      <c r="C283" s="37">
        <v>1</v>
      </c>
      <c r="D283" s="37">
        <v>1</v>
      </c>
      <c r="E283" s="37" t="s">
        <v>619</v>
      </c>
      <c r="F283" s="37" t="s">
        <v>49</v>
      </c>
      <c r="G283" s="37" t="s">
        <v>599</v>
      </c>
      <c r="H283" s="37" t="s">
        <v>620</v>
      </c>
      <c r="I283" s="37" t="s">
        <v>628</v>
      </c>
      <c r="J283" s="37" t="s">
        <v>1335</v>
      </c>
      <c r="K283" s="37"/>
      <c r="L283" s="37"/>
      <c r="M283" s="37"/>
      <c r="N283" s="37"/>
      <c r="O283" s="37"/>
      <c r="P283" s="37"/>
      <c r="Q283" s="37"/>
      <c r="R283" s="37" t="s">
        <v>6</v>
      </c>
      <c r="S283" s="37"/>
      <c r="T283" s="37"/>
      <c r="U283" s="37" t="s">
        <v>6</v>
      </c>
      <c r="V283" s="37" t="s">
        <v>868</v>
      </c>
      <c r="W283" s="37"/>
      <c r="X283" s="38" t="s">
        <v>1036</v>
      </c>
      <c r="Y283" s="37"/>
      <c r="Z283" s="37" t="s">
        <v>6</v>
      </c>
      <c r="AA283" s="37" t="s">
        <v>939</v>
      </c>
      <c r="AB283" s="37"/>
      <c r="AC283" s="38" t="s">
        <v>1036</v>
      </c>
      <c r="AD283" s="37"/>
    </row>
    <row r="284" spans="1:30" ht="24" customHeight="1" x14ac:dyDescent="0.15">
      <c r="A284" s="36">
        <v>283</v>
      </c>
      <c r="B284" s="37">
        <v>91</v>
      </c>
      <c r="C284" s="37">
        <v>1</v>
      </c>
      <c r="D284" s="37">
        <v>1</v>
      </c>
      <c r="E284" s="37" t="s">
        <v>619</v>
      </c>
      <c r="F284" s="37" t="s">
        <v>49</v>
      </c>
      <c r="G284" s="37" t="s">
        <v>599</v>
      </c>
      <c r="H284" s="37" t="s">
        <v>620</v>
      </c>
      <c r="I284" s="37" t="s">
        <v>629</v>
      </c>
      <c r="J284" s="37" t="s">
        <v>1335</v>
      </c>
      <c r="K284" s="37"/>
      <c r="L284" s="37"/>
      <c r="M284" s="37"/>
      <c r="N284" s="37"/>
      <c r="O284" s="37"/>
      <c r="P284" s="37"/>
      <c r="Q284" s="37"/>
      <c r="R284" s="37" t="s">
        <v>6</v>
      </c>
      <c r="S284" s="37"/>
      <c r="T284" s="37"/>
      <c r="U284" s="37" t="s">
        <v>6</v>
      </c>
      <c r="V284" s="37" t="s">
        <v>868</v>
      </c>
      <c r="W284" s="37"/>
      <c r="X284" s="38" t="s">
        <v>1036</v>
      </c>
      <c r="Y284" s="37"/>
      <c r="Z284" s="37" t="s">
        <v>6</v>
      </c>
      <c r="AA284" s="37" t="s">
        <v>939</v>
      </c>
      <c r="AB284" s="37"/>
      <c r="AC284" s="38" t="s">
        <v>1036</v>
      </c>
      <c r="AD284" s="37"/>
    </row>
    <row r="285" spans="1:30" ht="24" customHeight="1" x14ac:dyDescent="0.15">
      <c r="A285" s="36">
        <v>284</v>
      </c>
      <c r="B285" s="37">
        <v>92</v>
      </c>
      <c r="C285" s="37">
        <v>1</v>
      </c>
      <c r="D285" s="37">
        <v>1</v>
      </c>
      <c r="E285" s="37" t="s">
        <v>630</v>
      </c>
      <c r="F285" s="37" t="s">
        <v>49</v>
      </c>
      <c r="G285" s="37" t="s">
        <v>599</v>
      </c>
      <c r="H285" s="37" t="s">
        <v>631</v>
      </c>
      <c r="I285" s="37" t="s">
        <v>632</v>
      </c>
      <c r="J285" s="37" t="s">
        <v>1335</v>
      </c>
      <c r="K285" s="37"/>
      <c r="L285" s="37"/>
      <c r="M285" s="37"/>
      <c r="N285" s="37"/>
      <c r="O285" s="37"/>
      <c r="P285" s="37"/>
      <c r="Q285" s="37"/>
      <c r="R285" s="37" t="s">
        <v>6</v>
      </c>
      <c r="S285" s="37"/>
      <c r="T285" s="37"/>
      <c r="U285" s="37" t="s">
        <v>6</v>
      </c>
      <c r="V285" s="37" t="s">
        <v>868</v>
      </c>
      <c r="W285" s="37"/>
      <c r="X285" s="38" t="s">
        <v>1036</v>
      </c>
      <c r="Y285" s="37"/>
      <c r="Z285" s="37" t="s">
        <v>6</v>
      </c>
      <c r="AA285" s="37" t="s">
        <v>939</v>
      </c>
      <c r="AB285" s="37"/>
      <c r="AC285" s="38" t="s">
        <v>1036</v>
      </c>
      <c r="AD285" s="37"/>
    </row>
    <row r="286" spans="1:30" ht="24" customHeight="1" x14ac:dyDescent="0.15">
      <c r="A286" s="36">
        <v>285</v>
      </c>
      <c r="B286" s="37">
        <v>92</v>
      </c>
      <c r="C286" s="37">
        <v>1</v>
      </c>
      <c r="D286" s="37">
        <v>1</v>
      </c>
      <c r="E286" s="37" t="s">
        <v>630</v>
      </c>
      <c r="F286" s="37" t="s">
        <v>49</v>
      </c>
      <c r="G286" s="37" t="s">
        <v>599</v>
      </c>
      <c r="H286" s="37" t="s">
        <v>631</v>
      </c>
      <c r="I286" s="37" t="s">
        <v>633</v>
      </c>
      <c r="J286" s="37" t="s">
        <v>1335</v>
      </c>
      <c r="K286" s="37"/>
      <c r="L286" s="37"/>
      <c r="M286" s="37"/>
      <c r="N286" s="37"/>
      <c r="O286" s="37"/>
      <c r="P286" s="37"/>
      <c r="Q286" s="37"/>
      <c r="R286" s="37" t="s">
        <v>6</v>
      </c>
      <c r="S286" s="37"/>
      <c r="T286" s="37"/>
      <c r="U286" s="37" t="s">
        <v>6</v>
      </c>
      <c r="V286" s="37" t="s">
        <v>868</v>
      </c>
      <c r="W286" s="37"/>
      <c r="X286" s="38" t="s">
        <v>1036</v>
      </c>
      <c r="Y286" s="37"/>
      <c r="Z286" s="37" t="s">
        <v>6</v>
      </c>
      <c r="AA286" s="37" t="s">
        <v>939</v>
      </c>
      <c r="AB286" s="37"/>
      <c r="AC286" s="38" t="s">
        <v>1036</v>
      </c>
      <c r="AD286" s="37"/>
    </row>
    <row r="287" spans="1:30" ht="24" customHeight="1" x14ac:dyDescent="0.15">
      <c r="A287" s="36">
        <v>286</v>
      </c>
      <c r="B287" s="37">
        <v>92</v>
      </c>
      <c r="C287" s="37">
        <v>1</v>
      </c>
      <c r="D287" s="37">
        <v>1</v>
      </c>
      <c r="E287" s="37" t="s">
        <v>630</v>
      </c>
      <c r="F287" s="37" t="s">
        <v>49</v>
      </c>
      <c r="G287" s="37" t="s">
        <v>599</v>
      </c>
      <c r="H287" s="37" t="s">
        <v>631</v>
      </c>
      <c r="I287" s="37" t="s">
        <v>634</v>
      </c>
      <c r="J287" s="37" t="s">
        <v>1335</v>
      </c>
      <c r="K287" s="37"/>
      <c r="L287" s="37"/>
      <c r="M287" s="37"/>
      <c r="N287" s="37"/>
      <c r="O287" s="37"/>
      <c r="P287" s="37"/>
      <c r="Q287" s="37"/>
      <c r="R287" s="37" t="s">
        <v>6</v>
      </c>
      <c r="S287" s="37"/>
      <c r="T287" s="37"/>
      <c r="U287" s="37" t="s">
        <v>6</v>
      </c>
      <c r="V287" s="37" t="s">
        <v>868</v>
      </c>
      <c r="W287" s="37"/>
      <c r="X287" s="38" t="s">
        <v>1036</v>
      </c>
      <c r="Y287" s="37"/>
      <c r="Z287" s="37" t="s">
        <v>6</v>
      </c>
      <c r="AA287" s="37" t="s">
        <v>939</v>
      </c>
      <c r="AB287" s="37"/>
      <c r="AC287" s="38" t="s">
        <v>1036</v>
      </c>
      <c r="AD287" s="37"/>
    </row>
    <row r="288" spans="1:30" ht="24" customHeight="1" x14ac:dyDescent="0.15">
      <c r="A288" s="36">
        <v>287</v>
      </c>
      <c r="B288" s="37">
        <v>92</v>
      </c>
      <c r="C288" s="37">
        <v>1</v>
      </c>
      <c r="D288" s="37">
        <v>1</v>
      </c>
      <c r="E288" s="37" t="s">
        <v>630</v>
      </c>
      <c r="F288" s="37" t="s">
        <v>49</v>
      </c>
      <c r="G288" s="37" t="s">
        <v>599</v>
      </c>
      <c r="H288" s="37" t="s">
        <v>631</v>
      </c>
      <c r="I288" s="37" t="s">
        <v>635</v>
      </c>
      <c r="J288" s="37" t="s">
        <v>1335</v>
      </c>
      <c r="K288" s="37"/>
      <c r="L288" s="37"/>
      <c r="M288" s="37"/>
      <c r="N288" s="37"/>
      <c r="O288" s="37"/>
      <c r="P288" s="37"/>
      <c r="Q288" s="37"/>
      <c r="R288" s="37" t="s">
        <v>6</v>
      </c>
      <c r="S288" s="37"/>
      <c r="T288" s="37"/>
      <c r="U288" s="37" t="s">
        <v>6</v>
      </c>
      <c r="V288" s="37" t="s">
        <v>868</v>
      </c>
      <c r="W288" s="37"/>
      <c r="X288" s="38" t="s">
        <v>1036</v>
      </c>
      <c r="Y288" s="37"/>
      <c r="Z288" s="37" t="s">
        <v>6</v>
      </c>
      <c r="AA288" s="37" t="s">
        <v>939</v>
      </c>
      <c r="AB288" s="37"/>
      <c r="AC288" s="38" t="s">
        <v>1036</v>
      </c>
      <c r="AD288" s="37"/>
    </row>
    <row r="289" spans="1:30" ht="24" customHeight="1" x14ac:dyDescent="0.15">
      <c r="A289" s="36">
        <v>288</v>
      </c>
      <c r="B289" s="37">
        <v>92</v>
      </c>
      <c r="C289" s="37">
        <v>1</v>
      </c>
      <c r="D289" s="37">
        <v>1</v>
      </c>
      <c r="E289" s="37" t="s">
        <v>630</v>
      </c>
      <c r="F289" s="37" t="s">
        <v>49</v>
      </c>
      <c r="G289" s="37" t="s">
        <v>599</v>
      </c>
      <c r="H289" s="37" t="s">
        <v>631</v>
      </c>
      <c r="I289" s="37" t="s">
        <v>636</v>
      </c>
      <c r="J289" s="37" t="s">
        <v>1335</v>
      </c>
      <c r="K289" s="37"/>
      <c r="L289" s="37"/>
      <c r="M289" s="37"/>
      <c r="N289" s="37"/>
      <c r="O289" s="37"/>
      <c r="P289" s="37"/>
      <c r="Q289" s="37"/>
      <c r="R289" s="37" t="s">
        <v>6</v>
      </c>
      <c r="S289" s="37"/>
      <c r="T289" s="37"/>
      <c r="U289" s="37" t="s">
        <v>6</v>
      </c>
      <c r="V289" s="37" t="s">
        <v>868</v>
      </c>
      <c r="W289" s="37"/>
      <c r="X289" s="38" t="s">
        <v>1036</v>
      </c>
      <c r="Y289" s="37"/>
      <c r="Z289" s="37" t="s">
        <v>6</v>
      </c>
      <c r="AA289" s="37" t="s">
        <v>939</v>
      </c>
      <c r="AB289" s="37"/>
      <c r="AC289" s="38" t="s">
        <v>1036</v>
      </c>
      <c r="AD289" s="37"/>
    </row>
    <row r="290" spans="1:30" ht="24" customHeight="1" x14ac:dyDescent="0.15">
      <c r="A290" s="36">
        <v>289</v>
      </c>
      <c r="B290" s="37">
        <v>92</v>
      </c>
      <c r="C290" s="37">
        <v>1</v>
      </c>
      <c r="D290" s="37">
        <v>1</v>
      </c>
      <c r="E290" s="37" t="s">
        <v>630</v>
      </c>
      <c r="F290" s="37" t="s">
        <v>49</v>
      </c>
      <c r="G290" s="37" t="s">
        <v>599</v>
      </c>
      <c r="H290" s="37" t="s">
        <v>631</v>
      </c>
      <c r="I290" s="37" t="s">
        <v>637</v>
      </c>
      <c r="J290" s="37" t="s">
        <v>1335</v>
      </c>
      <c r="K290" s="37"/>
      <c r="L290" s="37"/>
      <c r="M290" s="37"/>
      <c r="N290" s="37"/>
      <c r="O290" s="37"/>
      <c r="P290" s="37"/>
      <c r="Q290" s="37"/>
      <c r="R290" s="37" t="s">
        <v>6</v>
      </c>
      <c r="S290" s="37"/>
      <c r="T290" s="37"/>
      <c r="U290" s="37" t="s">
        <v>6</v>
      </c>
      <c r="V290" s="37" t="s">
        <v>868</v>
      </c>
      <c r="W290" s="37"/>
      <c r="X290" s="38" t="s">
        <v>1036</v>
      </c>
      <c r="Y290" s="37"/>
      <c r="Z290" s="37" t="s">
        <v>6</v>
      </c>
      <c r="AA290" s="37" t="s">
        <v>939</v>
      </c>
      <c r="AB290" s="37"/>
      <c r="AC290" s="38" t="s">
        <v>1036</v>
      </c>
      <c r="AD290" s="37"/>
    </row>
    <row r="291" spans="1:30" ht="24" customHeight="1" x14ac:dyDescent="0.15">
      <c r="A291" s="36">
        <v>290</v>
      </c>
      <c r="B291" s="37">
        <v>92</v>
      </c>
      <c r="C291" s="37">
        <v>1</v>
      </c>
      <c r="D291" s="37">
        <v>1</v>
      </c>
      <c r="E291" s="37" t="s">
        <v>630</v>
      </c>
      <c r="F291" s="37" t="s">
        <v>49</v>
      </c>
      <c r="G291" s="37" t="s">
        <v>599</v>
      </c>
      <c r="H291" s="37" t="s">
        <v>631</v>
      </c>
      <c r="I291" s="37" t="s">
        <v>638</v>
      </c>
      <c r="J291" s="37" t="s">
        <v>1335</v>
      </c>
      <c r="K291" s="37"/>
      <c r="L291" s="37"/>
      <c r="M291" s="37"/>
      <c r="N291" s="37"/>
      <c r="O291" s="37"/>
      <c r="P291" s="37"/>
      <c r="Q291" s="37"/>
      <c r="R291" s="37" t="s">
        <v>6</v>
      </c>
      <c r="S291" s="37"/>
      <c r="T291" s="37"/>
      <c r="U291" s="37" t="s">
        <v>6</v>
      </c>
      <c r="V291" s="37" t="s">
        <v>868</v>
      </c>
      <c r="W291" s="37"/>
      <c r="X291" s="38" t="s">
        <v>1036</v>
      </c>
      <c r="Y291" s="37"/>
      <c r="Z291" s="37" t="s">
        <v>6</v>
      </c>
      <c r="AA291" s="37" t="s">
        <v>939</v>
      </c>
      <c r="AB291" s="37"/>
      <c r="AC291" s="38" t="s">
        <v>1036</v>
      </c>
      <c r="AD291" s="37"/>
    </row>
    <row r="292" spans="1:30" ht="24" customHeight="1" x14ac:dyDescent="0.15">
      <c r="A292" s="36">
        <v>291</v>
      </c>
      <c r="B292" s="37">
        <v>92</v>
      </c>
      <c r="C292" s="37">
        <v>1</v>
      </c>
      <c r="D292" s="37">
        <v>1</v>
      </c>
      <c r="E292" s="37" t="s">
        <v>630</v>
      </c>
      <c r="F292" s="37" t="s">
        <v>49</v>
      </c>
      <c r="G292" s="37" t="s">
        <v>599</v>
      </c>
      <c r="H292" s="37" t="s">
        <v>631</v>
      </c>
      <c r="I292" s="37" t="s">
        <v>639</v>
      </c>
      <c r="J292" s="37" t="s">
        <v>1335</v>
      </c>
      <c r="K292" s="37"/>
      <c r="L292" s="37"/>
      <c r="M292" s="37"/>
      <c r="N292" s="37"/>
      <c r="O292" s="37"/>
      <c r="P292" s="37"/>
      <c r="Q292" s="37"/>
      <c r="R292" s="37" t="s">
        <v>6</v>
      </c>
      <c r="S292" s="37"/>
      <c r="T292" s="37"/>
      <c r="U292" s="37" t="s">
        <v>6</v>
      </c>
      <c r="V292" s="37" t="s">
        <v>868</v>
      </c>
      <c r="W292" s="37"/>
      <c r="X292" s="38" t="s">
        <v>1036</v>
      </c>
      <c r="Y292" s="37"/>
      <c r="Z292" s="37" t="s">
        <v>6</v>
      </c>
      <c r="AA292" s="37" t="s">
        <v>939</v>
      </c>
      <c r="AB292" s="37"/>
      <c r="AC292" s="38" t="s">
        <v>1036</v>
      </c>
      <c r="AD292" s="37"/>
    </row>
    <row r="293" spans="1:30" ht="24" customHeight="1" x14ac:dyDescent="0.15">
      <c r="A293" s="36">
        <v>292</v>
      </c>
      <c r="B293" s="37">
        <v>92</v>
      </c>
      <c r="C293" s="37">
        <v>1</v>
      </c>
      <c r="D293" s="37">
        <v>1</v>
      </c>
      <c r="E293" s="37" t="s">
        <v>630</v>
      </c>
      <c r="F293" s="37" t="s">
        <v>49</v>
      </c>
      <c r="G293" s="37" t="s">
        <v>599</v>
      </c>
      <c r="H293" s="37" t="s">
        <v>631</v>
      </c>
      <c r="I293" s="37" t="s">
        <v>640</v>
      </c>
      <c r="J293" s="37" t="s">
        <v>1335</v>
      </c>
      <c r="K293" s="37"/>
      <c r="L293" s="37"/>
      <c r="M293" s="37"/>
      <c r="N293" s="37"/>
      <c r="O293" s="37"/>
      <c r="P293" s="37"/>
      <c r="Q293" s="37"/>
      <c r="R293" s="37" t="s">
        <v>6</v>
      </c>
      <c r="S293" s="37"/>
      <c r="T293" s="37"/>
      <c r="U293" s="37" t="s">
        <v>6</v>
      </c>
      <c r="V293" s="37" t="s">
        <v>868</v>
      </c>
      <c r="W293" s="37"/>
      <c r="X293" s="38" t="s">
        <v>1036</v>
      </c>
      <c r="Y293" s="37"/>
      <c r="Z293" s="37" t="s">
        <v>6</v>
      </c>
      <c r="AA293" s="37" t="s">
        <v>939</v>
      </c>
      <c r="AB293" s="37"/>
      <c r="AC293" s="38" t="s">
        <v>1036</v>
      </c>
      <c r="AD293" s="37"/>
    </row>
    <row r="294" spans="1:30" ht="24" customHeight="1" x14ac:dyDescent="0.15">
      <c r="A294" s="36">
        <v>293</v>
      </c>
      <c r="B294" s="37">
        <v>92</v>
      </c>
      <c r="C294" s="37">
        <v>1</v>
      </c>
      <c r="D294" s="37">
        <v>1</v>
      </c>
      <c r="E294" s="37" t="s">
        <v>630</v>
      </c>
      <c r="F294" s="37" t="s">
        <v>49</v>
      </c>
      <c r="G294" s="37" t="s">
        <v>599</v>
      </c>
      <c r="H294" s="37" t="s">
        <v>631</v>
      </c>
      <c r="I294" s="37" t="s">
        <v>641</v>
      </c>
      <c r="J294" s="37" t="s">
        <v>1335</v>
      </c>
      <c r="K294" s="37"/>
      <c r="L294" s="37"/>
      <c r="M294" s="37"/>
      <c r="N294" s="37"/>
      <c r="O294" s="37"/>
      <c r="P294" s="37"/>
      <c r="Q294" s="37"/>
      <c r="R294" s="37" t="s">
        <v>6</v>
      </c>
      <c r="S294" s="37"/>
      <c r="T294" s="37"/>
      <c r="U294" s="37" t="s">
        <v>6</v>
      </c>
      <c r="V294" s="37" t="s">
        <v>868</v>
      </c>
      <c r="W294" s="37"/>
      <c r="X294" s="38" t="s">
        <v>1036</v>
      </c>
      <c r="Y294" s="37"/>
      <c r="Z294" s="37" t="s">
        <v>6</v>
      </c>
      <c r="AA294" s="37" t="s">
        <v>939</v>
      </c>
      <c r="AB294" s="37"/>
      <c r="AC294" s="38" t="s">
        <v>1036</v>
      </c>
      <c r="AD294" s="37"/>
    </row>
    <row r="295" spans="1:30" ht="24" customHeight="1" x14ac:dyDescent="0.15">
      <c r="A295" s="36">
        <v>294</v>
      </c>
      <c r="B295" s="37">
        <v>92</v>
      </c>
      <c r="C295" s="37">
        <v>1</v>
      </c>
      <c r="D295" s="37">
        <v>1</v>
      </c>
      <c r="E295" s="37" t="s">
        <v>630</v>
      </c>
      <c r="F295" s="37" t="s">
        <v>49</v>
      </c>
      <c r="G295" s="37" t="s">
        <v>599</v>
      </c>
      <c r="H295" s="37" t="s">
        <v>631</v>
      </c>
      <c r="I295" s="37" t="s">
        <v>642</v>
      </c>
      <c r="J295" s="37" t="s">
        <v>1335</v>
      </c>
      <c r="K295" s="37"/>
      <c r="L295" s="37"/>
      <c r="M295" s="37"/>
      <c r="N295" s="37"/>
      <c r="O295" s="37"/>
      <c r="P295" s="37"/>
      <c r="Q295" s="37"/>
      <c r="R295" s="37" t="s">
        <v>6</v>
      </c>
      <c r="S295" s="37"/>
      <c r="T295" s="37"/>
      <c r="U295" s="37" t="s">
        <v>6</v>
      </c>
      <c r="V295" s="37" t="s">
        <v>868</v>
      </c>
      <c r="W295" s="37"/>
      <c r="X295" s="38" t="s">
        <v>1036</v>
      </c>
      <c r="Y295" s="37"/>
      <c r="Z295" s="37" t="s">
        <v>6</v>
      </c>
      <c r="AA295" s="37" t="s">
        <v>939</v>
      </c>
      <c r="AB295" s="37"/>
      <c r="AC295" s="38" t="s">
        <v>1036</v>
      </c>
      <c r="AD295" s="37"/>
    </row>
    <row r="296" spans="1:30" ht="24" customHeight="1" x14ac:dyDescent="0.15">
      <c r="A296" s="36">
        <v>295</v>
      </c>
      <c r="B296" s="37">
        <v>92</v>
      </c>
      <c r="C296" s="37">
        <v>1</v>
      </c>
      <c r="D296" s="37">
        <v>1</v>
      </c>
      <c r="E296" s="37" t="s">
        <v>630</v>
      </c>
      <c r="F296" s="37" t="s">
        <v>49</v>
      </c>
      <c r="G296" s="37" t="s">
        <v>599</v>
      </c>
      <c r="H296" s="37" t="s">
        <v>631</v>
      </c>
      <c r="I296" s="37" t="s">
        <v>643</v>
      </c>
      <c r="J296" s="37" t="s">
        <v>1335</v>
      </c>
      <c r="K296" s="37"/>
      <c r="L296" s="37"/>
      <c r="M296" s="37"/>
      <c r="N296" s="37"/>
      <c r="O296" s="37"/>
      <c r="P296" s="37"/>
      <c r="Q296" s="37"/>
      <c r="R296" s="37" t="s">
        <v>6</v>
      </c>
      <c r="S296" s="37"/>
      <c r="T296" s="37"/>
      <c r="U296" s="37" t="s">
        <v>6</v>
      </c>
      <c r="V296" s="37" t="s">
        <v>868</v>
      </c>
      <c r="W296" s="37"/>
      <c r="X296" s="38" t="s">
        <v>1036</v>
      </c>
      <c r="Y296" s="37"/>
      <c r="Z296" s="37" t="s">
        <v>6</v>
      </c>
      <c r="AA296" s="37" t="s">
        <v>939</v>
      </c>
      <c r="AB296" s="37"/>
      <c r="AC296" s="38" t="s">
        <v>1036</v>
      </c>
      <c r="AD296" s="37"/>
    </row>
    <row r="297" spans="1:30" ht="24" customHeight="1" x14ac:dyDescent="0.15">
      <c r="A297" s="36">
        <v>296</v>
      </c>
      <c r="B297" s="37">
        <v>92</v>
      </c>
      <c r="C297" s="37">
        <v>1</v>
      </c>
      <c r="D297" s="37">
        <v>1</v>
      </c>
      <c r="E297" s="37" t="s">
        <v>630</v>
      </c>
      <c r="F297" s="37" t="s">
        <v>49</v>
      </c>
      <c r="G297" s="37" t="s">
        <v>599</v>
      </c>
      <c r="H297" s="37" t="s">
        <v>631</v>
      </c>
      <c r="I297" s="37" t="s">
        <v>644</v>
      </c>
      <c r="J297" s="37" t="s">
        <v>1335</v>
      </c>
      <c r="K297" s="37"/>
      <c r="L297" s="37"/>
      <c r="M297" s="37"/>
      <c r="N297" s="37"/>
      <c r="O297" s="37"/>
      <c r="P297" s="37"/>
      <c r="Q297" s="37"/>
      <c r="R297" s="37" t="s">
        <v>6</v>
      </c>
      <c r="S297" s="37"/>
      <c r="T297" s="37"/>
      <c r="U297" s="37" t="s">
        <v>6</v>
      </c>
      <c r="V297" s="37" t="s">
        <v>868</v>
      </c>
      <c r="W297" s="37"/>
      <c r="X297" s="38" t="s">
        <v>1036</v>
      </c>
      <c r="Y297" s="37"/>
      <c r="Z297" s="37" t="s">
        <v>6</v>
      </c>
      <c r="AA297" s="37" t="s">
        <v>939</v>
      </c>
      <c r="AB297" s="37"/>
      <c r="AC297" s="38" t="s">
        <v>1036</v>
      </c>
      <c r="AD297" s="37"/>
    </row>
    <row r="298" spans="1:30" ht="24" customHeight="1" x14ac:dyDescent="0.15">
      <c r="A298" s="36">
        <v>297</v>
      </c>
      <c r="B298" s="37">
        <v>92</v>
      </c>
      <c r="C298" s="37">
        <v>1</v>
      </c>
      <c r="D298" s="37">
        <v>1</v>
      </c>
      <c r="E298" s="37" t="s">
        <v>630</v>
      </c>
      <c r="F298" s="37" t="s">
        <v>49</v>
      </c>
      <c r="G298" s="37" t="s">
        <v>599</v>
      </c>
      <c r="H298" s="37" t="s">
        <v>631</v>
      </c>
      <c r="I298" s="37" t="s">
        <v>645</v>
      </c>
      <c r="J298" s="37" t="s">
        <v>1335</v>
      </c>
      <c r="K298" s="37"/>
      <c r="L298" s="37"/>
      <c r="M298" s="37"/>
      <c r="N298" s="37"/>
      <c r="O298" s="37"/>
      <c r="P298" s="37"/>
      <c r="Q298" s="37"/>
      <c r="R298" s="37" t="s">
        <v>6</v>
      </c>
      <c r="S298" s="37"/>
      <c r="T298" s="37"/>
      <c r="U298" s="37" t="s">
        <v>6</v>
      </c>
      <c r="V298" s="37" t="s">
        <v>868</v>
      </c>
      <c r="W298" s="37"/>
      <c r="X298" s="38" t="s">
        <v>1036</v>
      </c>
      <c r="Y298" s="37"/>
      <c r="Z298" s="37" t="s">
        <v>6</v>
      </c>
      <c r="AA298" s="37" t="s">
        <v>939</v>
      </c>
      <c r="AB298" s="37"/>
      <c r="AC298" s="38" t="s">
        <v>1036</v>
      </c>
      <c r="AD298" s="37"/>
    </row>
    <row r="299" spans="1:30" ht="24" customHeight="1" x14ac:dyDescent="0.15">
      <c r="A299" s="36">
        <v>298</v>
      </c>
      <c r="B299" s="37">
        <v>93</v>
      </c>
      <c r="C299" s="37">
        <v>1</v>
      </c>
      <c r="D299" s="37">
        <v>0</v>
      </c>
      <c r="E299" s="37" t="s">
        <v>646</v>
      </c>
      <c r="F299" s="37" t="s">
        <v>193</v>
      </c>
      <c r="G299" s="37" t="s">
        <v>551</v>
      </c>
      <c r="H299" s="37" t="s">
        <v>647</v>
      </c>
      <c r="I299" s="37" t="s">
        <v>648</v>
      </c>
      <c r="J299" s="37" t="s">
        <v>12</v>
      </c>
      <c r="K299" s="37"/>
      <c r="L299" s="37"/>
      <c r="M299" s="37"/>
      <c r="N299" s="37" t="s">
        <v>996</v>
      </c>
      <c r="O299" s="37"/>
      <c r="P299" s="37"/>
      <c r="Q299" s="37"/>
      <c r="R299" s="37" t="s">
        <v>4</v>
      </c>
      <c r="S299" s="37"/>
      <c r="T299" s="37" t="s">
        <v>517</v>
      </c>
      <c r="U299" s="37" t="s">
        <v>1040</v>
      </c>
      <c r="V299" s="41" t="s">
        <v>1050</v>
      </c>
      <c r="W299" s="37"/>
      <c r="X299" s="38" t="s">
        <v>1045</v>
      </c>
      <c r="Y299" s="37"/>
      <c r="Z299" s="37" t="s">
        <v>1040</v>
      </c>
      <c r="AA299" s="41" t="s">
        <v>1050</v>
      </c>
      <c r="AB299" s="37"/>
      <c r="AC299" s="38" t="s">
        <v>1045</v>
      </c>
      <c r="AD299" s="37" t="s">
        <v>517</v>
      </c>
    </row>
    <row r="300" spans="1:30" ht="24" customHeight="1" x14ac:dyDescent="0.15">
      <c r="A300" s="36">
        <v>299</v>
      </c>
      <c r="B300" s="37">
        <v>93</v>
      </c>
      <c r="C300" s="37">
        <v>1</v>
      </c>
      <c r="D300" s="37">
        <v>0</v>
      </c>
      <c r="E300" s="37" t="s">
        <v>646</v>
      </c>
      <c r="F300" s="37" t="s">
        <v>193</v>
      </c>
      <c r="G300" s="37" t="s">
        <v>551</v>
      </c>
      <c r="H300" s="37" t="s">
        <v>647</v>
      </c>
      <c r="I300" s="37" t="s">
        <v>649</v>
      </c>
      <c r="J300" s="37" t="s">
        <v>12</v>
      </c>
      <c r="K300" s="37"/>
      <c r="L300" s="37"/>
      <c r="M300" s="37"/>
      <c r="N300" s="37" t="s">
        <v>996</v>
      </c>
      <c r="O300" s="37"/>
      <c r="P300" s="37"/>
      <c r="Q300" s="37"/>
      <c r="R300" s="37" t="s">
        <v>4</v>
      </c>
      <c r="S300" s="37"/>
      <c r="T300" s="37" t="s">
        <v>517</v>
      </c>
      <c r="U300" s="37" t="s">
        <v>1040</v>
      </c>
      <c r="V300" s="41" t="s">
        <v>1050</v>
      </c>
      <c r="W300" s="37"/>
      <c r="X300" s="38" t="s">
        <v>1045</v>
      </c>
      <c r="Y300" s="37"/>
      <c r="Z300" s="37" t="s">
        <v>1040</v>
      </c>
      <c r="AA300" s="41" t="s">
        <v>1050</v>
      </c>
      <c r="AB300" s="37"/>
      <c r="AC300" s="38" t="s">
        <v>1045</v>
      </c>
      <c r="AD300" s="37" t="s">
        <v>517</v>
      </c>
    </row>
    <row r="301" spans="1:30" ht="24" customHeight="1" x14ac:dyDescent="0.15">
      <c r="A301" s="36">
        <v>300</v>
      </c>
      <c r="B301" s="37">
        <v>93</v>
      </c>
      <c r="C301" s="37">
        <v>1</v>
      </c>
      <c r="D301" s="37">
        <v>0</v>
      </c>
      <c r="E301" s="37" t="s">
        <v>646</v>
      </c>
      <c r="F301" s="37" t="s">
        <v>193</v>
      </c>
      <c r="G301" s="37" t="s">
        <v>551</v>
      </c>
      <c r="H301" s="37" t="s">
        <v>647</v>
      </c>
      <c r="I301" s="37" t="s">
        <v>650</v>
      </c>
      <c r="J301" s="37" t="s">
        <v>12</v>
      </c>
      <c r="K301" s="37"/>
      <c r="L301" s="37"/>
      <c r="M301" s="37"/>
      <c r="N301" s="37" t="s">
        <v>996</v>
      </c>
      <c r="O301" s="37"/>
      <c r="P301" s="37"/>
      <c r="Q301" s="37"/>
      <c r="R301" s="37" t="s">
        <v>4</v>
      </c>
      <c r="S301" s="37"/>
      <c r="T301" s="37" t="s">
        <v>517</v>
      </c>
      <c r="U301" s="37" t="s">
        <v>1040</v>
      </c>
      <c r="V301" s="41" t="s">
        <v>1050</v>
      </c>
      <c r="W301" s="37"/>
      <c r="X301" s="38" t="s">
        <v>1045</v>
      </c>
      <c r="Y301" s="37"/>
      <c r="Z301" s="37" t="s">
        <v>1040</v>
      </c>
      <c r="AA301" s="41" t="s">
        <v>1050</v>
      </c>
      <c r="AB301" s="37"/>
      <c r="AC301" s="38" t="s">
        <v>1045</v>
      </c>
      <c r="AD301" s="37" t="s">
        <v>517</v>
      </c>
    </row>
    <row r="302" spans="1:30" ht="24" customHeight="1" x14ac:dyDescent="0.15">
      <c r="A302" s="36">
        <v>301</v>
      </c>
      <c r="B302" s="37">
        <v>93</v>
      </c>
      <c r="C302" s="37">
        <v>1</v>
      </c>
      <c r="D302" s="37">
        <v>0</v>
      </c>
      <c r="E302" s="37" t="s">
        <v>646</v>
      </c>
      <c r="F302" s="37" t="s">
        <v>193</v>
      </c>
      <c r="G302" s="37" t="s">
        <v>551</v>
      </c>
      <c r="H302" s="37" t="s">
        <v>647</v>
      </c>
      <c r="I302" s="37" t="s">
        <v>651</v>
      </c>
      <c r="J302" s="37" t="s">
        <v>12</v>
      </c>
      <c r="K302" s="37"/>
      <c r="L302" s="37"/>
      <c r="M302" s="37"/>
      <c r="N302" s="37" t="s">
        <v>996</v>
      </c>
      <c r="O302" s="37"/>
      <c r="P302" s="37"/>
      <c r="Q302" s="37"/>
      <c r="R302" s="37" t="s">
        <v>4</v>
      </c>
      <c r="S302" s="37"/>
      <c r="T302" s="37" t="s">
        <v>517</v>
      </c>
      <c r="U302" s="37" t="s">
        <v>1040</v>
      </c>
      <c r="V302" s="41" t="s">
        <v>1050</v>
      </c>
      <c r="W302" s="37"/>
      <c r="X302" s="38" t="s">
        <v>1045</v>
      </c>
      <c r="Y302" s="37"/>
      <c r="Z302" s="37" t="s">
        <v>1040</v>
      </c>
      <c r="AA302" s="41" t="s">
        <v>1050</v>
      </c>
      <c r="AB302" s="37"/>
      <c r="AC302" s="38" t="s">
        <v>1045</v>
      </c>
      <c r="AD302" s="37" t="s">
        <v>517</v>
      </c>
    </row>
    <row r="303" spans="1:30" ht="24" customHeight="1" x14ac:dyDescent="0.15">
      <c r="A303" s="36">
        <v>302</v>
      </c>
      <c r="B303" s="37">
        <v>94</v>
      </c>
      <c r="C303" s="37">
        <v>1</v>
      </c>
      <c r="D303" s="37">
        <v>0</v>
      </c>
      <c r="E303" s="37" t="s">
        <v>652</v>
      </c>
      <c r="F303" s="37" t="s">
        <v>193</v>
      </c>
      <c r="G303" s="37" t="s">
        <v>551</v>
      </c>
      <c r="H303" s="37" t="s">
        <v>274</v>
      </c>
      <c r="I303" s="37" t="s">
        <v>653</v>
      </c>
      <c r="J303" s="37" t="s">
        <v>12</v>
      </c>
      <c r="K303" s="37"/>
      <c r="L303" s="37"/>
      <c r="M303" s="37"/>
      <c r="N303" s="37" t="s">
        <v>996</v>
      </c>
      <c r="O303" s="37"/>
      <c r="P303" s="37"/>
      <c r="Q303" s="37"/>
      <c r="R303" s="37" t="s">
        <v>4</v>
      </c>
      <c r="S303" s="37"/>
      <c r="T303" s="37" t="s">
        <v>517</v>
      </c>
      <c r="U303" s="37" t="s">
        <v>1040</v>
      </c>
      <c r="V303" s="41" t="s">
        <v>1050</v>
      </c>
      <c r="W303" s="37"/>
      <c r="X303" s="38" t="s">
        <v>1045</v>
      </c>
      <c r="Y303" s="37"/>
      <c r="Z303" s="37" t="s">
        <v>1040</v>
      </c>
      <c r="AA303" s="41" t="s">
        <v>1050</v>
      </c>
      <c r="AB303" s="37"/>
      <c r="AC303" s="38" t="s">
        <v>1045</v>
      </c>
      <c r="AD303" s="37" t="s">
        <v>517</v>
      </c>
    </row>
    <row r="304" spans="1:30" ht="24" customHeight="1" x14ac:dyDescent="0.15">
      <c r="A304" s="36">
        <v>303</v>
      </c>
      <c r="B304" s="37">
        <v>94</v>
      </c>
      <c r="C304" s="37">
        <v>1</v>
      </c>
      <c r="D304" s="37">
        <v>0</v>
      </c>
      <c r="E304" s="37" t="s">
        <v>652</v>
      </c>
      <c r="F304" s="37" t="s">
        <v>193</v>
      </c>
      <c r="G304" s="37" t="s">
        <v>551</v>
      </c>
      <c r="H304" s="37" t="s">
        <v>274</v>
      </c>
      <c r="I304" s="37" t="s">
        <v>654</v>
      </c>
      <c r="J304" s="37" t="s">
        <v>12</v>
      </c>
      <c r="K304" s="37"/>
      <c r="L304" s="37"/>
      <c r="M304" s="37"/>
      <c r="N304" s="37" t="s">
        <v>996</v>
      </c>
      <c r="O304" s="37"/>
      <c r="P304" s="37"/>
      <c r="Q304" s="37"/>
      <c r="R304" s="37" t="s">
        <v>4</v>
      </c>
      <c r="S304" s="37"/>
      <c r="T304" s="37" t="s">
        <v>517</v>
      </c>
      <c r="U304" s="37" t="s">
        <v>1040</v>
      </c>
      <c r="V304" s="41" t="s">
        <v>1050</v>
      </c>
      <c r="W304" s="37"/>
      <c r="X304" s="38" t="s">
        <v>1045</v>
      </c>
      <c r="Y304" s="37"/>
      <c r="Z304" s="37" t="s">
        <v>1040</v>
      </c>
      <c r="AA304" s="41" t="s">
        <v>1050</v>
      </c>
      <c r="AB304" s="37"/>
      <c r="AC304" s="38" t="s">
        <v>1045</v>
      </c>
      <c r="AD304" s="37" t="s">
        <v>517</v>
      </c>
    </row>
    <row r="305" spans="1:30" ht="24" customHeight="1" x14ac:dyDescent="0.15">
      <c r="A305" s="36">
        <v>304</v>
      </c>
      <c r="B305" s="37">
        <v>94</v>
      </c>
      <c r="C305" s="37">
        <v>1</v>
      </c>
      <c r="D305" s="37">
        <v>0</v>
      </c>
      <c r="E305" s="37" t="s">
        <v>652</v>
      </c>
      <c r="F305" s="37" t="s">
        <v>193</v>
      </c>
      <c r="G305" s="37" t="s">
        <v>551</v>
      </c>
      <c r="H305" s="37" t="s">
        <v>274</v>
      </c>
      <c r="I305" s="37" t="s">
        <v>655</v>
      </c>
      <c r="J305" s="37" t="s">
        <v>12</v>
      </c>
      <c r="K305" s="37"/>
      <c r="L305" s="37"/>
      <c r="M305" s="37"/>
      <c r="N305" s="37" t="s">
        <v>996</v>
      </c>
      <c r="O305" s="37"/>
      <c r="P305" s="37"/>
      <c r="Q305" s="37"/>
      <c r="R305" s="37" t="s">
        <v>4</v>
      </c>
      <c r="S305" s="37"/>
      <c r="T305" s="37" t="s">
        <v>517</v>
      </c>
      <c r="U305" s="37" t="s">
        <v>1040</v>
      </c>
      <c r="V305" s="41" t="s">
        <v>1050</v>
      </c>
      <c r="W305" s="37"/>
      <c r="X305" s="38" t="s">
        <v>1045</v>
      </c>
      <c r="Y305" s="37"/>
      <c r="Z305" s="37" t="s">
        <v>1040</v>
      </c>
      <c r="AA305" s="41" t="s">
        <v>1050</v>
      </c>
      <c r="AB305" s="37"/>
      <c r="AC305" s="38" t="s">
        <v>1045</v>
      </c>
      <c r="AD305" s="37" t="s">
        <v>517</v>
      </c>
    </row>
    <row r="306" spans="1:30" ht="24" customHeight="1" x14ac:dyDescent="0.15">
      <c r="A306" s="36">
        <v>305</v>
      </c>
      <c r="B306" s="37">
        <v>94</v>
      </c>
      <c r="C306" s="37">
        <v>1</v>
      </c>
      <c r="D306" s="37">
        <v>0</v>
      </c>
      <c r="E306" s="37" t="s">
        <v>652</v>
      </c>
      <c r="F306" s="37" t="s">
        <v>193</v>
      </c>
      <c r="G306" s="37" t="s">
        <v>551</v>
      </c>
      <c r="H306" s="37" t="s">
        <v>274</v>
      </c>
      <c r="I306" s="37" t="s">
        <v>656</v>
      </c>
      <c r="J306" s="37" t="s">
        <v>12</v>
      </c>
      <c r="K306" s="37"/>
      <c r="L306" s="37"/>
      <c r="M306" s="37"/>
      <c r="N306" s="37" t="s">
        <v>996</v>
      </c>
      <c r="O306" s="37"/>
      <c r="P306" s="37"/>
      <c r="Q306" s="37"/>
      <c r="R306" s="37" t="s">
        <v>4</v>
      </c>
      <c r="S306" s="37"/>
      <c r="T306" s="37" t="s">
        <v>517</v>
      </c>
      <c r="U306" s="37" t="s">
        <v>1040</v>
      </c>
      <c r="V306" s="41" t="s">
        <v>1050</v>
      </c>
      <c r="W306" s="37"/>
      <c r="X306" s="38" t="s">
        <v>1045</v>
      </c>
      <c r="Y306" s="37"/>
      <c r="Z306" s="37" t="s">
        <v>1040</v>
      </c>
      <c r="AA306" s="41" t="s">
        <v>1050</v>
      </c>
      <c r="AB306" s="37"/>
      <c r="AC306" s="38" t="s">
        <v>1045</v>
      </c>
      <c r="AD306" s="37" t="s">
        <v>517</v>
      </c>
    </row>
    <row r="307" spans="1:30" ht="24" customHeight="1" x14ac:dyDescent="0.15">
      <c r="A307" s="36">
        <v>306</v>
      </c>
      <c r="B307" s="37">
        <v>94</v>
      </c>
      <c r="C307" s="37">
        <v>1</v>
      </c>
      <c r="D307" s="37">
        <v>0</v>
      </c>
      <c r="E307" s="37" t="s">
        <v>652</v>
      </c>
      <c r="F307" s="37" t="s">
        <v>193</v>
      </c>
      <c r="G307" s="37" t="s">
        <v>551</v>
      </c>
      <c r="H307" s="37" t="s">
        <v>274</v>
      </c>
      <c r="I307" s="37" t="s">
        <v>657</v>
      </c>
      <c r="J307" s="37" t="s">
        <v>12</v>
      </c>
      <c r="K307" s="37"/>
      <c r="L307" s="37"/>
      <c r="M307" s="37"/>
      <c r="N307" s="37" t="s">
        <v>996</v>
      </c>
      <c r="O307" s="37"/>
      <c r="P307" s="37"/>
      <c r="Q307" s="37"/>
      <c r="R307" s="37" t="s">
        <v>4</v>
      </c>
      <c r="S307" s="37"/>
      <c r="T307" s="37" t="s">
        <v>517</v>
      </c>
      <c r="U307" s="37" t="s">
        <v>1040</v>
      </c>
      <c r="V307" s="41" t="s">
        <v>1050</v>
      </c>
      <c r="W307" s="37"/>
      <c r="X307" s="38" t="s">
        <v>1045</v>
      </c>
      <c r="Y307" s="37"/>
      <c r="Z307" s="37" t="s">
        <v>1040</v>
      </c>
      <c r="AA307" s="41" t="s">
        <v>1050</v>
      </c>
      <c r="AB307" s="37"/>
      <c r="AC307" s="38" t="s">
        <v>1045</v>
      </c>
      <c r="AD307" s="37" t="s">
        <v>517</v>
      </c>
    </row>
    <row r="308" spans="1:30" ht="24" customHeight="1" x14ac:dyDescent="0.15">
      <c r="A308" s="36">
        <v>307</v>
      </c>
      <c r="B308" s="37">
        <v>94</v>
      </c>
      <c r="C308" s="37">
        <v>1</v>
      </c>
      <c r="D308" s="37">
        <v>0</v>
      </c>
      <c r="E308" s="37" t="s">
        <v>652</v>
      </c>
      <c r="F308" s="37" t="s">
        <v>193</v>
      </c>
      <c r="G308" s="37" t="s">
        <v>551</v>
      </c>
      <c r="H308" s="37" t="s">
        <v>274</v>
      </c>
      <c r="I308" s="37" t="s">
        <v>658</v>
      </c>
      <c r="J308" s="37" t="s">
        <v>914</v>
      </c>
      <c r="K308" s="37" t="s">
        <v>997</v>
      </c>
      <c r="L308" s="37"/>
      <c r="M308" s="37"/>
      <c r="N308" s="37"/>
      <c r="O308" s="37"/>
      <c r="P308" s="37"/>
      <c r="Q308" s="37"/>
      <c r="R308" s="37" t="s">
        <v>4</v>
      </c>
      <c r="S308" s="37"/>
      <c r="T308" s="37" t="s">
        <v>517</v>
      </c>
      <c r="U308" s="37" t="s">
        <v>1044</v>
      </c>
      <c r="V308" s="41" t="s">
        <v>1050</v>
      </c>
      <c r="W308" s="37"/>
      <c r="X308" s="38" t="s">
        <v>1045</v>
      </c>
      <c r="Y308" s="37"/>
      <c r="Z308" s="37" t="s">
        <v>1044</v>
      </c>
      <c r="AA308" s="41" t="s">
        <v>1050</v>
      </c>
      <c r="AB308" s="37"/>
      <c r="AC308" s="38" t="s">
        <v>1045</v>
      </c>
      <c r="AD308" s="37" t="s">
        <v>517</v>
      </c>
    </row>
    <row r="309" spans="1:30" ht="24" customHeight="1" x14ac:dyDescent="0.15">
      <c r="A309" s="36">
        <v>308</v>
      </c>
      <c r="B309" s="37">
        <v>94</v>
      </c>
      <c r="C309" s="37">
        <v>1</v>
      </c>
      <c r="D309" s="37">
        <v>0</v>
      </c>
      <c r="E309" s="37" t="s">
        <v>652</v>
      </c>
      <c r="F309" s="37" t="s">
        <v>193</v>
      </c>
      <c r="G309" s="37" t="s">
        <v>551</v>
      </c>
      <c r="H309" s="37" t="s">
        <v>274</v>
      </c>
      <c r="I309" s="37" t="s">
        <v>659</v>
      </c>
      <c r="J309" s="37" t="s">
        <v>12</v>
      </c>
      <c r="K309" s="37"/>
      <c r="L309" s="37"/>
      <c r="M309" s="37"/>
      <c r="N309" s="37"/>
      <c r="O309" s="37"/>
      <c r="P309" s="37"/>
      <c r="Q309" s="37"/>
      <c r="R309" s="37" t="s">
        <v>4</v>
      </c>
      <c r="S309" s="37"/>
      <c r="T309" s="37" t="s">
        <v>517</v>
      </c>
      <c r="U309" s="37" t="s">
        <v>1040</v>
      </c>
      <c r="V309" s="41" t="s">
        <v>1050</v>
      </c>
      <c r="W309" s="37"/>
      <c r="X309" s="38" t="s">
        <v>1045</v>
      </c>
      <c r="Y309" s="37"/>
      <c r="Z309" s="37" t="s">
        <v>1040</v>
      </c>
      <c r="AA309" s="41" t="s">
        <v>1050</v>
      </c>
      <c r="AB309" s="37"/>
      <c r="AC309" s="38" t="s">
        <v>1045</v>
      </c>
      <c r="AD309" s="37" t="s">
        <v>517</v>
      </c>
    </row>
    <row r="310" spans="1:30" ht="24" customHeight="1" x14ac:dyDescent="0.15">
      <c r="A310" s="36">
        <v>309</v>
      </c>
      <c r="B310" s="37">
        <v>94</v>
      </c>
      <c r="C310" s="37">
        <v>1</v>
      </c>
      <c r="D310" s="37">
        <v>0</v>
      </c>
      <c r="E310" s="37" t="s">
        <v>652</v>
      </c>
      <c r="F310" s="37" t="s">
        <v>193</v>
      </c>
      <c r="G310" s="37" t="s">
        <v>551</v>
      </c>
      <c r="H310" s="37" t="s">
        <v>274</v>
      </c>
      <c r="I310" s="37" t="s">
        <v>660</v>
      </c>
      <c r="J310" s="37" t="s">
        <v>12</v>
      </c>
      <c r="K310" s="37"/>
      <c r="L310" s="37"/>
      <c r="M310" s="37"/>
      <c r="N310" s="37"/>
      <c r="O310" s="37"/>
      <c r="P310" s="37"/>
      <c r="Q310" s="37"/>
      <c r="R310" s="37" t="s">
        <v>4</v>
      </c>
      <c r="S310" s="37"/>
      <c r="T310" s="37" t="s">
        <v>517</v>
      </c>
      <c r="U310" s="37" t="s">
        <v>1040</v>
      </c>
      <c r="V310" s="37" t="s">
        <v>1050</v>
      </c>
      <c r="W310" s="37"/>
      <c r="X310" s="38" t="s">
        <v>1045</v>
      </c>
      <c r="Y310" s="37"/>
      <c r="Z310" s="37" t="s">
        <v>1040</v>
      </c>
      <c r="AA310" s="37" t="s">
        <v>1050</v>
      </c>
      <c r="AB310" s="37"/>
      <c r="AC310" s="38" t="s">
        <v>1045</v>
      </c>
      <c r="AD310" s="37" t="s">
        <v>517</v>
      </c>
    </row>
    <row r="311" spans="1:30" ht="24" customHeight="1" x14ac:dyDescent="0.15">
      <c r="A311" s="36">
        <v>310</v>
      </c>
      <c r="B311" s="37">
        <v>94</v>
      </c>
      <c r="C311" s="37">
        <v>1</v>
      </c>
      <c r="D311" s="37">
        <v>0</v>
      </c>
      <c r="E311" s="37" t="s">
        <v>652</v>
      </c>
      <c r="F311" s="37" t="s">
        <v>193</v>
      </c>
      <c r="G311" s="37" t="s">
        <v>551</v>
      </c>
      <c r="H311" s="37" t="s">
        <v>274</v>
      </c>
      <c r="I311" s="37" t="s">
        <v>661</v>
      </c>
      <c r="J311" s="37" t="s">
        <v>12</v>
      </c>
      <c r="K311" s="37"/>
      <c r="L311" s="37"/>
      <c r="M311" s="37"/>
      <c r="N311" s="37"/>
      <c r="O311" s="37"/>
      <c r="P311" s="37"/>
      <c r="Q311" s="37"/>
      <c r="R311" s="37" t="s">
        <v>4</v>
      </c>
      <c r="S311" s="37"/>
      <c r="T311" s="37" t="s">
        <v>517</v>
      </c>
      <c r="U311" s="37" t="s">
        <v>1040</v>
      </c>
      <c r="V311" s="37" t="s">
        <v>1050</v>
      </c>
      <c r="W311" s="37"/>
      <c r="X311" s="38" t="s">
        <v>1045</v>
      </c>
      <c r="Y311" s="37"/>
      <c r="Z311" s="37" t="s">
        <v>1040</v>
      </c>
      <c r="AA311" s="37" t="s">
        <v>1050</v>
      </c>
      <c r="AB311" s="37"/>
      <c r="AC311" s="38" t="s">
        <v>1045</v>
      </c>
      <c r="AD311" s="37" t="s">
        <v>517</v>
      </c>
    </row>
    <row r="312" spans="1:30" ht="24" customHeight="1" x14ac:dyDescent="0.15">
      <c r="A312" s="36">
        <v>311</v>
      </c>
      <c r="B312" s="37">
        <v>94</v>
      </c>
      <c r="C312" s="37">
        <v>1</v>
      </c>
      <c r="D312" s="37">
        <v>0</v>
      </c>
      <c r="E312" s="37" t="s">
        <v>652</v>
      </c>
      <c r="F312" s="37" t="s">
        <v>193</v>
      </c>
      <c r="G312" s="37" t="s">
        <v>551</v>
      </c>
      <c r="H312" s="37" t="s">
        <v>274</v>
      </c>
      <c r="I312" s="37" t="s">
        <v>981</v>
      </c>
      <c r="J312" s="37" t="s">
        <v>12</v>
      </c>
      <c r="K312" s="37"/>
      <c r="L312" s="37"/>
      <c r="M312" s="37"/>
      <c r="N312" s="37"/>
      <c r="O312" s="37"/>
      <c r="P312" s="37"/>
      <c r="Q312" s="37"/>
      <c r="R312" s="37" t="s">
        <v>4</v>
      </c>
      <c r="S312" s="37"/>
      <c r="T312" s="37" t="s">
        <v>517</v>
      </c>
      <c r="U312" s="37" t="s">
        <v>1040</v>
      </c>
      <c r="V312" s="37" t="s">
        <v>1050</v>
      </c>
      <c r="W312" s="37"/>
      <c r="X312" s="38" t="s">
        <v>1045</v>
      </c>
      <c r="Y312" s="37"/>
      <c r="Z312" s="37" t="s">
        <v>1040</v>
      </c>
      <c r="AA312" s="37" t="s">
        <v>1050</v>
      </c>
      <c r="AB312" s="37"/>
      <c r="AC312" s="38" t="s">
        <v>1045</v>
      </c>
      <c r="AD312" s="37" t="s">
        <v>517</v>
      </c>
    </row>
    <row r="313" spans="1:30" ht="24" customHeight="1" x14ac:dyDescent="0.15">
      <c r="A313" s="36">
        <v>312</v>
      </c>
      <c r="B313" s="37">
        <v>94</v>
      </c>
      <c r="C313" s="37">
        <v>1</v>
      </c>
      <c r="D313" s="37">
        <v>0</v>
      </c>
      <c r="E313" s="37" t="s">
        <v>652</v>
      </c>
      <c r="F313" s="37" t="s">
        <v>193</v>
      </c>
      <c r="G313" s="37" t="s">
        <v>551</v>
      </c>
      <c r="H313" s="37" t="s">
        <v>274</v>
      </c>
      <c r="I313" s="37" t="s">
        <v>662</v>
      </c>
      <c r="J313" s="37" t="s">
        <v>12</v>
      </c>
      <c r="K313" s="37"/>
      <c r="L313" s="37"/>
      <c r="M313" s="37"/>
      <c r="N313" s="37"/>
      <c r="O313" s="37"/>
      <c r="P313" s="37"/>
      <c r="Q313" s="37"/>
      <c r="R313" s="37" t="s">
        <v>4</v>
      </c>
      <c r="S313" s="37"/>
      <c r="T313" s="37" t="s">
        <v>517</v>
      </c>
      <c r="U313" s="37" t="s">
        <v>1040</v>
      </c>
      <c r="V313" s="37" t="s">
        <v>1050</v>
      </c>
      <c r="W313" s="37"/>
      <c r="X313" s="38" t="s">
        <v>1045</v>
      </c>
      <c r="Y313" s="37"/>
      <c r="Z313" s="37" t="s">
        <v>1040</v>
      </c>
      <c r="AA313" s="37" t="s">
        <v>1050</v>
      </c>
      <c r="AB313" s="37"/>
      <c r="AC313" s="38" t="s">
        <v>1045</v>
      </c>
      <c r="AD313" s="37" t="s">
        <v>517</v>
      </c>
    </row>
    <row r="314" spans="1:30" ht="24" customHeight="1" x14ac:dyDescent="0.15">
      <c r="A314" s="36">
        <v>313</v>
      </c>
      <c r="B314" s="37">
        <v>95</v>
      </c>
      <c r="C314" s="37">
        <v>1</v>
      </c>
      <c r="D314" s="37">
        <v>1</v>
      </c>
      <c r="E314" s="37" t="s">
        <v>515</v>
      </c>
      <c r="F314" s="37" t="s">
        <v>193</v>
      </c>
      <c r="G314" s="37" t="s">
        <v>357</v>
      </c>
      <c r="H314" s="37" t="s">
        <v>516</v>
      </c>
      <c r="I314" s="37" t="s">
        <v>1003</v>
      </c>
      <c r="J314" s="37" t="s">
        <v>8</v>
      </c>
      <c r="K314" s="37" t="s">
        <v>409</v>
      </c>
      <c r="L314" s="37"/>
      <c r="M314" s="37"/>
      <c r="N314" s="37"/>
      <c r="O314" s="37"/>
      <c r="P314" s="37"/>
      <c r="Q314" s="37"/>
      <c r="R314" s="37" t="s">
        <v>4</v>
      </c>
      <c r="S314" s="37"/>
      <c r="T314" s="37" t="s">
        <v>517</v>
      </c>
      <c r="U314" s="37" t="s">
        <v>1040</v>
      </c>
      <c r="V314" s="37" t="s">
        <v>1050</v>
      </c>
      <c r="W314" s="37"/>
      <c r="X314" s="38" t="s">
        <v>1045</v>
      </c>
      <c r="Y314" s="37"/>
      <c r="Z314" s="37" t="s">
        <v>1040</v>
      </c>
      <c r="AA314" s="37" t="s">
        <v>1050</v>
      </c>
      <c r="AB314" s="37"/>
      <c r="AC314" s="38" t="s">
        <v>1045</v>
      </c>
      <c r="AD314" s="37" t="s">
        <v>517</v>
      </c>
    </row>
    <row r="315" spans="1:30" ht="24" customHeight="1" x14ac:dyDescent="0.15">
      <c r="A315" s="36">
        <v>314</v>
      </c>
      <c r="B315" s="37">
        <v>95</v>
      </c>
      <c r="C315" s="37">
        <v>1</v>
      </c>
      <c r="D315" s="37">
        <v>1</v>
      </c>
      <c r="E315" s="37" t="s">
        <v>515</v>
      </c>
      <c r="F315" s="37" t="s">
        <v>193</v>
      </c>
      <c r="G315" s="37" t="s">
        <v>357</v>
      </c>
      <c r="H315" s="37" t="s">
        <v>516</v>
      </c>
      <c r="I315" s="37" t="s">
        <v>1002</v>
      </c>
      <c r="J315" s="37" t="s">
        <v>8</v>
      </c>
      <c r="K315" s="37" t="s">
        <v>409</v>
      </c>
      <c r="L315" s="37"/>
      <c r="M315" s="37"/>
      <c r="N315" s="37"/>
      <c r="O315" s="37"/>
      <c r="P315" s="37"/>
      <c r="Q315" s="37"/>
      <c r="R315" s="37" t="s">
        <v>5</v>
      </c>
      <c r="S315" s="37"/>
      <c r="T315" s="37" t="s">
        <v>484</v>
      </c>
      <c r="U315" s="37" t="s">
        <v>745</v>
      </c>
      <c r="V315" s="37" t="s">
        <v>868</v>
      </c>
      <c r="W315" s="37"/>
      <c r="X315" s="38" t="s">
        <v>1036</v>
      </c>
      <c r="Y315" s="37"/>
      <c r="Z315" s="37" t="s">
        <v>745</v>
      </c>
      <c r="AA315" s="37" t="s">
        <v>868</v>
      </c>
      <c r="AB315" s="37"/>
      <c r="AC315" s="38" t="s">
        <v>1036</v>
      </c>
      <c r="AD315" s="37"/>
    </row>
    <row r="316" spans="1:30" ht="24" customHeight="1" x14ac:dyDescent="0.15">
      <c r="A316" s="36">
        <v>315</v>
      </c>
      <c r="B316" s="37">
        <v>95</v>
      </c>
      <c r="C316" s="37">
        <v>1</v>
      </c>
      <c r="D316" s="37">
        <v>1</v>
      </c>
      <c r="E316" s="37" t="s">
        <v>515</v>
      </c>
      <c r="F316" s="37" t="s">
        <v>193</v>
      </c>
      <c r="G316" s="37" t="s">
        <v>357</v>
      </c>
      <c r="H316" s="37" t="s">
        <v>516</v>
      </c>
      <c r="I316" s="37" t="s">
        <v>1004</v>
      </c>
      <c r="J316" s="37" t="s">
        <v>8</v>
      </c>
      <c r="K316" s="37" t="s">
        <v>409</v>
      </c>
      <c r="L316" s="37" t="s">
        <v>1031</v>
      </c>
      <c r="M316" s="37" t="s">
        <v>518</v>
      </c>
      <c r="N316" s="37" t="s">
        <v>1006</v>
      </c>
      <c r="O316" s="37" t="s">
        <v>36</v>
      </c>
      <c r="P316" s="37"/>
      <c r="Q316" s="37"/>
      <c r="R316" s="37" t="s">
        <v>0</v>
      </c>
      <c r="S316" s="37"/>
      <c r="T316" s="37" t="s">
        <v>519</v>
      </c>
      <c r="U316" s="37" t="s">
        <v>1042</v>
      </c>
      <c r="V316" s="37" t="s">
        <v>1052</v>
      </c>
      <c r="W316" s="37"/>
      <c r="X316" s="38" t="s">
        <v>1036</v>
      </c>
      <c r="Y316" s="37"/>
      <c r="Z316" s="37" t="s">
        <v>1042</v>
      </c>
      <c r="AA316" s="37" t="s">
        <v>1052</v>
      </c>
      <c r="AB316" s="37"/>
      <c r="AC316" s="38" t="s">
        <v>1036</v>
      </c>
      <c r="AD316" s="37"/>
    </row>
    <row r="317" spans="1:30" ht="24" customHeight="1" x14ac:dyDescent="0.15">
      <c r="A317" s="36">
        <v>316</v>
      </c>
      <c r="B317" s="37">
        <v>95</v>
      </c>
      <c r="C317" s="37">
        <v>1</v>
      </c>
      <c r="D317" s="37">
        <v>1</v>
      </c>
      <c r="E317" s="37" t="s">
        <v>515</v>
      </c>
      <c r="F317" s="37" t="s">
        <v>193</v>
      </c>
      <c r="G317" s="37" t="s">
        <v>357</v>
      </c>
      <c r="H317" s="37" t="s">
        <v>516</v>
      </c>
      <c r="I317" s="37" t="s">
        <v>1005</v>
      </c>
      <c r="J317" s="37" t="s">
        <v>8</v>
      </c>
      <c r="K317" s="37" t="s">
        <v>409</v>
      </c>
      <c r="L317" s="37" t="s">
        <v>1031</v>
      </c>
      <c r="M317" s="37" t="s">
        <v>411</v>
      </c>
      <c r="N317" s="37" t="s">
        <v>1006</v>
      </c>
      <c r="O317" s="37" t="s">
        <v>36</v>
      </c>
      <c r="P317" s="37"/>
      <c r="Q317" s="37"/>
      <c r="R317" s="37" t="s">
        <v>5</v>
      </c>
      <c r="S317" s="37"/>
      <c r="T317" s="37" t="s">
        <v>520</v>
      </c>
      <c r="U317" s="37" t="s">
        <v>1042</v>
      </c>
      <c r="V317" s="37" t="s">
        <v>1052</v>
      </c>
      <c r="W317" s="37"/>
      <c r="X317" s="38" t="s">
        <v>1036</v>
      </c>
      <c r="Y317" s="37"/>
      <c r="Z317" s="37" t="s">
        <v>1042</v>
      </c>
      <c r="AA317" s="37" t="s">
        <v>1052</v>
      </c>
      <c r="AB317" s="37"/>
      <c r="AC317" s="38" t="s">
        <v>1036</v>
      </c>
      <c r="AD317" s="37" t="s">
        <v>1007</v>
      </c>
    </row>
    <row r="318" spans="1:30" ht="24" customHeight="1" x14ac:dyDescent="0.15">
      <c r="A318" s="36">
        <v>317</v>
      </c>
      <c r="B318" s="37">
        <v>96</v>
      </c>
      <c r="C318" s="37">
        <v>1</v>
      </c>
      <c r="D318" s="37">
        <v>0</v>
      </c>
      <c r="E318" s="37" t="s">
        <v>521</v>
      </c>
      <c r="F318" s="37" t="s">
        <v>193</v>
      </c>
      <c r="G318" s="37" t="s">
        <v>357</v>
      </c>
      <c r="H318" s="37" t="s">
        <v>522</v>
      </c>
      <c r="I318" s="37" t="s">
        <v>1008</v>
      </c>
      <c r="J318" s="37" t="s">
        <v>8</v>
      </c>
      <c r="K318" s="37" t="s">
        <v>409</v>
      </c>
      <c r="L318" s="37" t="s">
        <v>1031</v>
      </c>
      <c r="M318" s="37"/>
      <c r="N318" s="37" t="s">
        <v>523</v>
      </c>
      <c r="O318" s="37" t="s">
        <v>36</v>
      </c>
      <c r="P318" s="37"/>
      <c r="Q318" s="37"/>
      <c r="R318" s="37" t="s">
        <v>5</v>
      </c>
      <c r="S318" s="37"/>
      <c r="T318" s="37" t="s">
        <v>704</v>
      </c>
      <c r="U318" s="37" t="s">
        <v>1038</v>
      </c>
      <c r="V318" s="41" t="s">
        <v>1038</v>
      </c>
      <c r="W318" s="37"/>
      <c r="X318" s="38" t="s">
        <v>1036</v>
      </c>
      <c r="Y318" s="37"/>
      <c r="Z318" s="37" t="s">
        <v>1038</v>
      </c>
      <c r="AA318" s="41" t="s">
        <v>1038</v>
      </c>
      <c r="AB318" s="37"/>
      <c r="AC318" s="38" t="s">
        <v>1036</v>
      </c>
      <c r="AD318" s="37"/>
    </row>
    <row r="319" spans="1:30" ht="24" customHeight="1" x14ac:dyDescent="0.15">
      <c r="A319" s="36">
        <v>318</v>
      </c>
      <c r="B319" s="37">
        <v>96</v>
      </c>
      <c r="C319" s="37">
        <v>1</v>
      </c>
      <c r="D319" s="37">
        <v>0</v>
      </c>
      <c r="E319" s="37" t="s">
        <v>521</v>
      </c>
      <c r="F319" s="37" t="s">
        <v>193</v>
      </c>
      <c r="G319" s="37" t="s">
        <v>357</v>
      </c>
      <c r="H319" s="37" t="s">
        <v>522</v>
      </c>
      <c r="I319" s="37" t="s">
        <v>524</v>
      </c>
      <c r="J319" s="37" t="s">
        <v>8</v>
      </c>
      <c r="K319" s="37" t="s">
        <v>409</v>
      </c>
      <c r="L319" s="37" t="s">
        <v>1031</v>
      </c>
      <c r="M319" s="37"/>
      <c r="N319" s="37" t="s">
        <v>525</v>
      </c>
      <c r="O319" s="37" t="s">
        <v>36</v>
      </c>
      <c r="P319" s="37"/>
      <c r="Q319" s="37"/>
      <c r="R319" s="37" t="s">
        <v>5</v>
      </c>
      <c r="S319" s="37"/>
      <c r="T319" s="37" t="s">
        <v>704</v>
      </c>
      <c r="U319" s="37" t="s">
        <v>1038</v>
      </c>
      <c r="V319" s="41" t="s">
        <v>1038</v>
      </c>
      <c r="W319" s="37"/>
      <c r="X319" s="38" t="s">
        <v>1036</v>
      </c>
      <c r="Y319" s="37"/>
      <c r="Z319" s="37" t="s">
        <v>1038</v>
      </c>
      <c r="AA319" s="41" t="s">
        <v>1038</v>
      </c>
      <c r="AB319" s="37"/>
      <c r="AC319" s="38" t="s">
        <v>1036</v>
      </c>
      <c r="AD319" s="37"/>
    </row>
    <row r="320" spans="1:30" ht="24" customHeight="1" x14ac:dyDescent="0.15">
      <c r="A320" s="36">
        <v>319</v>
      </c>
      <c r="B320" s="37">
        <v>96</v>
      </c>
      <c r="C320" s="37">
        <v>1</v>
      </c>
      <c r="D320" s="37">
        <v>0</v>
      </c>
      <c r="E320" s="37" t="s">
        <v>521</v>
      </c>
      <c r="F320" s="37" t="s">
        <v>193</v>
      </c>
      <c r="G320" s="37" t="s">
        <v>357</v>
      </c>
      <c r="H320" s="37" t="s">
        <v>522</v>
      </c>
      <c r="I320" s="37" t="s">
        <v>526</v>
      </c>
      <c r="J320" s="37" t="s">
        <v>8</v>
      </c>
      <c r="K320" s="37" t="s">
        <v>409</v>
      </c>
      <c r="L320" s="37" t="s">
        <v>1031</v>
      </c>
      <c r="M320" s="37"/>
      <c r="N320" s="37"/>
      <c r="O320" s="37"/>
      <c r="P320" s="37"/>
      <c r="Q320" s="37"/>
      <c r="R320" s="37" t="s">
        <v>5</v>
      </c>
      <c r="S320" s="37"/>
      <c r="T320" s="37" t="s">
        <v>704</v>
      </c>
      <c r="U320" s="37" t="s">
        <v>1038</v>
      </c>
      <c r="V320" s="37" t="s">
        <v>868</v>
      </c>
      <c r="W320" s="37"/>
      <c r="X320" s="38" t="s">
        <v>1036</v>
      </c>
      <c r="Y320" s="37"/>
      <c r="Z320" s="37" t="s">
        <v>1038</v>
      </c>
      <c r="AA320" s="37" t="s">
        <v>868</v>
      </c>
      <c r="AB320" s="37"/>
      <c r="AC320" s="38" t="s">
        <v>1036</v>
      </c>
      <c r="AD320" s="37"/>
    </row>
    <row r="321" spans="1:30" ht="24" customHeight="1" x14ac:dyDescent="0.15">
      <c r="A321" s="36">
        <v>320</v>
      </c>
      <c r="B321" s="37">
        <v>97</v>
      </c>
      <c r="C321" s="37">
        <v>1</v>
      </c>
      <c r="D321" s="37">
        <v>1</v>
      </c>
      <c r="E321" s="37" t="s">
        <v>527</v>
      </c>
      <c r="F321" s="37" t="s">
        <v>193</v>
      </c>
      <c r="G321" s="37" t="s">
        <v>357</v>
      </c>
      <c r="H321" s="37" t="s">
        <v>528</v>
      </c>
      <c r="I321" s="37" t="s">
        <v>1009</v>
      </c>
      <c r="J321" s="37" t="s">
        <v>8</v>
      </c>
      <c r="K321" s="37" t="s">
        <v>409</v>
      </c>
      <c r="L321" s="37" t="s">
        <v>1031</v>
      </c>
      <c r="M321" s="37"/>
      <c r="N321" s="37" t="s">
        <v>529</v>
      </c>
      <c r="O321" s="37" t="s">
        <v>36</v>
      </c>
      <c r="P321" s="37"/>
      <c r="Q321" s="37"/>
      <c r="R321" s="37" t="s">
        <v>5</v>
      </c>
      <c r="S321" s="37"/>
      <c r="T321" s="37" t="s">
        <v>705</v>
      </c>
      <c r="U321" s="37" t="s">
        <v>745</v>
      </c>
      <c r="V321" s="37" t="s">
        <v>868</v>
      </c>
      <c r="W321" s="37"/>
      <c r="X321" s="38" t="s">
        <v>1036</v>
      </c>
      <c r="Y321" s="37"/>
      <c r="Z321" s="37" t="s">
        <v>745</v>
      </c>
      <c r="AA321" s="37" t="s">
        <v>868</v>
      </c>
      <c r="AB321" s="37"/>
      <c r="AC321" s="38" t="s">
        <v>1036</v>
      </c>
      <c r="AD321" s="37" t="s">
        <v>1010</v>
      </c>
    </row>
    <row r="322" spans="1:30" ht="24" customHeight="1" x14ac:dyDescent="0.15">
      <c r="A322" s="36">
        <v>321</v>
      </c>
      <c r="B322" s="37">
        <v>98</v>
      </c>
      <c r="C322" s="37">
        <v>1</v>
      </c>
      <c r="D322" s="37">
        <v>1</v>
      </c>
      <c r="E322" s="37" t="s">
        <v>530</v>
      </c>
      <c r="F322" s="37" t="s">
        <v>193</v>
      </c>
      <c r="G322" s="37" t="s">
        <v>357</v>
      </c>
      <c r="H322" s="37" t="s">
        <v>531</v>
      </c>
      <c r="I322" s="37" t="s">
        <v>1011</v>
      </c>
      <c r="J322" s="37" t="s">
        <v>8</v>
      </c>
      <c r="K322" s="37" t="s">
        <v>409</v>
      </c>
      <c r="L322" s="37" t="s">
        <v>1031</v>
      </c>
      <c r="M322" s="37"/>
      <c r="N322" s="37"/>
      <c r="O322" s="37" t="s">
        <v>36</v>
      </c>
      <c r="P322" s="37"/>
      <c r="Q322" s="37"/>
      <c r="R322" s="37" t="s">
        <v>5</v>
      </c>
      <c r="S322" s="37"/>
      <c r="T322" s="37" t="s">
        <v>705</v>
      </c>
      <c r="U322" s="37" t="s">
        <v>745</v>
      </c>
      <c r="V322" s="37" t="s">
        <v>868</v>
      </c>
      <c r="W322" s="37"/>
      <c r="X322" s="38" t="s">
        <v>1036</v>
      </c>
      <c r="Y322" s="37"/>
      <c r="Z322" s="37" t="s">
        <v>745</v>
      </c>
      <c r="AA322" s="37" t="s">
        <v>868</v>
      </c>
      <c r="AB322" s="37"/>
      <c r="AC322" s="38" t="s">
        <v>1036</v>
      </c>
      <c r="AD322" s="37" t="s">
        <v>1012</v>
      </c>
    </row>
    <row r="323" spans="1:30" ht="24" customHeight="1" x14ac:dyDescent="0.15">
      <c r="A323" s="36">
        <v>322</v>
      </c>
      <c r="B323" s="37">
        <v>99</v>
      </c>
      <c r="C323" s="37">
        <v>1</v>
      </c>
      <c r="D323" s="37">
        <v>0</v>
      </c>
      <c r="E323" s="37" t="s">
        <v>663</v>
      </c>
      <c r="F323" s="37" t="s">
        <v>193</v>
      </c>
      <c r="G323" s="37" t="s">
        <v>29</v>
      </c>
      <c r="H323" s="37" t="s">
        <v>647</v>
      </c>
      <c r="I323" s="37" t="s">
        <v>664</v>
      </c>
      <c r="J323" s="37" t="s">
        <v>12</v>
      </c>
      <c r="K323" s="37"/>
      <c r="L323" s="37"/>
      <c r="M323" s="37"/>
      <c r="N323" s="37"/>
      <c r="O323" s="37"/>
      <c r="P323" s="37"/>
      <c r="Q323" s="37"/>
      <c r="R323" s="37" t="s">
        <v>4</v>
      </c>
      <c r="S323" s="37"/>
      <c r="T323" s="37"/>
      <c r="U323" s="37" t="s">
        <v>1040</v>
      </c>
      <c r="V323" s="41" t="s">
        <v>1050</v>
      </c>
      <c r="W323" s="37"/>
      <c r="X323" s="38" t="s">
        <v>1045</v>
      </c>
      <c r="Y323" s="37"/>
      <c r="Z323" s="37" t="s">
        <v>1040</v>
      </c>
      <c r="AA323" s="41" t="s">
        <v>1050</v>
      </c>
      <c r="AB323" s="37"/>
      <c r="AC323" s="38" t="s">
        <v>1045</v>
      </c>
      <c r="AD323" s="37" t="s">
        <v>517</v>
      </c>
    </row>
    <row r="324" spans="1:30" ht="24" customHeight="1" x14ac:dyDescent="0.15">
      <c r="A324" s="36">
        <v>323</v>
      </c>
      <c r="B324" s="37">
        <v>99</v>
      </c>
      <c r="C324" s="37">
        <v>1</v>
      </c>
      <c r="D324" s="37">
        <v>0</v>
      </c>
      <c r="E324" s="37" t="s">
        <v>663</v>
      </c>
      <c r="F324" s="37" t="s">
        <v>193</v>
      </c>
      <c r="G324" s="37" t="s">
        <v>29</v>
      </c>
      <c r="H324" s="37" t="s">
        <v>647</v>
      </c>
      <c r="I324" s="37" t="s">
        <v>649</v>
      </c>
      <c r="J324" s="37" t="s">
        <v>12</v>
      </c>
      <c r="K324" s="37"/>
      <c r="L324" s="37"/>
      <c r="M324" s="37"/>
      <c r="N324" s="37"/>
      <c r="O324" s="37"/>
      <c r="P324" s="37"/>
      <c r="Q324" s="37"/>
      <c r="R324" s="37" t="s">
        <v>4</v>
      </c>
      <c r="S324" s="37"/>
      <c r="T324" s="37"/>
      <c r="U324" s="37" t="s">
        <v>1040</v>
      </c>
      <c r="V324" s="41" t="s">
        <v>1050</v>
      </c>
      <c r="W324" s="37"/>
      <c r="X324" s="38" t="s">
        <v>1045</v>
      </c>
      <c r="Y324" s="37"/>
      <c r="Z324" s="37" t="s">
        <v>1040</v>
      </c>
      <c r="AA324" s="41" t="s">
        <v>1050</v>
      </c>
      <c r="AB324" s="37"/>
      <c r="AC324" s="38" t="s">
        <v>1045</v>
      </c>
      <c r="AD324" s="37" t="s">
        <v>517</v>
      </c>
    </row>
    <row r="325" spans="1:30" ht="24" customHeight="1" x14ac:dyDescent="0.15">
      <c r="A325" s="36">
        <v>324</v>
      </c>
      <c r="B325" s="37">
        <v>99</v>
      </c>
      <c r="C325" s="37">
        <v>1</v>
      </c>
      <c r="D325" s="37">
        <v>0</v>
      </c>
      <c r="E325" s="37" t="s">
        <v>663</v>
      </c>
      <c r="F325" s="37" t="s">
        <v>193</v>
      </c>
      <c r="G325" s="37" t="s">
        <v>29</v>
      </c>
      <c r="H325" s="37" t="s">
        <v>647</v>
      </c>
      <c r="I325" s="37" t="s">
        <v>650</v>
      </c>
      <c r="J325" s="37" t="s">
        <v>12</v>
      </c>
      <c r="K325" s="37"/>
      <c r="L325" s="37"/>
      <c r="M325" s="37"/>
      <c r="N325" s="37"/>
      <c r="O325" s="37"/>
      <c r="P325" s="37"/>
      <c r="Q325" s="37"/>
      <c r="R325" s="37" t="s">
        <v>4</v>
      </c>
      <c r="S325" s="37"/>
      <c r="T325" s="37"/>
      <c r="U325" s="37" t="s">
        <v>1040</v>
      </c>
      <c r="V325" s="41" t="s">
        <v>1050</v>
      </c>
      <c r="W325" s="37"/>
      <c r="X325" s="38" t="s">
        <v>1045</v>
      </c>
      <c r="Y325" s="37"/>
      <c r="Z325" s="37" t="s">
        <v>1040</v>
      </c>
      <c r="AA325" s="41" t="s">
        <v>1050</v>
      </c>
      <c r="AB325" s="37"/>
      <c r="AC325" s="38" t="s">
        <v>1045</v>
      </c>
      <c r="AD325" s="37" t="s">
        <v>517</v>
      </c>
    </row>
    <row r="326" spans="1:30" ht="24" customHeight="1" x14ac:dyDescent="0.15">
      <c r="A326" s="36">
        <v>325</v>
      </c>
      <c r="B326" s="37">
        <v>99</v>
      </c>
      <c r="C326" s="37">
        <v>1</v>
      </c>
      <c r="D326" s="37">
        <v>0</v>
      </c>
      <c r="E326" s="37" t="s">
        <v>663</v>
      </c>
      <c r="F326" s="37" t="s">
        <v>193</v>
      </c>
      <c r="G326" s="37" t="s">
        <v>29</v>
      </c>
      <c r="H326" s="37" t="s">
        <v>647</v>
      </c>
      <c r="I326" s="37" t="s">
        <v>651</v>
      </c>
      <c r="J326" s="37" t="s">
        <v>12</v>
      </c>
      <c r="K326" s="37"/>
      <c r="L326" s="37"/>
      <c r="M326" s="37"/>
      <c r="N326" s="37"/>
      <c r="O326" s="37"/>
      <c r="P326" s="37"/>
      <c r="Q326" s="37"/>
      <c r="R326" s="37" t="s">
        <v>4</v>
      </c>
      <c r="S326" s="37"/>
      <c r="T326" s="37"/>
      <c r="U326" s="37" t="s">
        <v>1040</v>
      </c>
      <c r="V326" s="41" t="s">
        <v>1050</v>
      </c>
      <c r="W326" s="37"/>
      <c r="X326" s="38" t="s">
        <v>1045</v>
      </c>
      <c r="Y326" s="37"/>
      <c r="Z326" s="37" t="s">
        <v>1040</v>
      </c>
      <c r="AA326" s="41" t="s">
        <v>1050</v>
      </c>
      <c r="AB326" s="37"/>
      <c r="AC326" s="38" t="s">
        <v>1045</v>
      </c>
      <c r="AD326" s="37" t="s">
        <v>517</v>
      </c>
    </row>
    <row r="327" spans="1:30" ht="24" customHeight="1" x14ac:dyDescent="0.15">
      <c r="A327" s="36">
        <v>326</v>
      </c>
      <c r="B327" s="37">
        <v>100</v>
      </c>
      <c r="C327" s="37">
        <v>1</v>
      </c>
      <c r="D327" s="37">
        <v>0</v>
      </c>
      <c r="E327" s="37" t="s">
        <v>665</v>
      </c>
      <c r="F327" s="37" t="s">
        <v>193</v>
      </c>
      <c r="G327" s="37" t="s">
        <v>29</v>
      </c>
      <c r="H327" s="37" t="s">
        <v>274</v>
      </c>
      <c r="I327" s="37" t="s">
        <v>1013</v>
      </c>
      <c r="J327" s="37" t="s">
        <v>12</v>
      </c>
      <c r="K327" s="37"/>
      <c r="L327" s="37"/>
      <c r="M327" s="37"/>
      <c r="N327" s="37"/>
      <c r="O327" s="37"/>
      <c r="P327" s="37"/>
      <c r="Q327" s="37"/>
      <c r="R327" s="37" t="s">
        <v>4</v>
      </c>
      <c r="S327" s="37"/>
      <c r="T327" s="37"/>
      <c r="U327" s="37" t="s">
        <v>1040</v>
      </c>
      <c r="V327" s="41" t="s">
        <v>1050</v>
      </c>
      <c r="W327" s="37"/>
      <c r="X327" s="38" t="s">
        <v>1045</v>
      </c>
      <c r="Y327" s="37"/>
      <c r="Z327" s="37" t="s">
        <v>1040</v>
      </c>
      <c r="AA327" s="41" t="s">
        <v>1050</v>
      </c>
      <c r="AB327" s="37"/>
      <c r="AC327" s="38" t="s">
        <v>1045</v>
      </c>
      <c r="AD327" s="37" t="s">
        <v>517</v>
      </c>
    </row>
    <row r="328" spans="1:30" ht="24" customHeight="1" x14ac:dyDescent="0.15">
      <c r="A328" s="36">
        <v>327</v>
      </c>
      <c r="B328" s="37">
        <v>100</v>
      </c>
      <c r="C328" s="37">
        <v>1</v>
      </c>
      <c r="D328" s="37">
        <v>0</v>
      </c>
      <c r="E328" s="37" t="s">
        <v>665</v>
      </c>
      <c r="F328" s="37" t="s">
        <v>193</v>
      </c>
      <c r="G328" s="37" t="s">
        <v>29</v>
      </c>
      <c r="H328" s="37" t="s">
        <v>274</v>
      </c>
      <c r="I328" s="37" t="s">
        <v>654</v>
      </c>
      <c r="J328" s="37" t="s">
        <v>12</v>
      </c>
      <c r="K328" s="37"/>
      <c r="L328" s="37"/>
      <c r="M328" s="37"/>
      <c r="N328" s="37"/>
      <c r="O328" s="37"/>
      <c r="P328" s="37"/>
      <c r="Q328" s="37"/>
      <c r="R328" s="37" t="s">
        <v>4</v>
      </c>
      <c r="S328" s="37"/>
      <c r="T328" s="37"/>
      <c r="U328" s="37" t="s">
        <v>1040</v>
      </c>
      <c r="V328" s="41" t="s">
        <v>1050</v>
      </c>
      <c r="W328" s="37"/>
      <c r="X328" s="38" t="s">
        <v>1045</v>
      </c>
      <c r="Y328" s="37"/>
      <c r="Z328" s="37" t="s">
        <v>1040</v>
      </c>
      <c r="AA328" s="41" t="s">
        <v>1050</v>
      </c>
      <c r="AB328" s="37"/>
      <c r="AC328" s="38" t="s">
        <v>1045</v>
      </c>
      <c r="AD328" s="37" t="s">
        <v>517</v>
      </c>
    </row>
    <row r="329" spans="1:30" ht="24" customHeight="1" x14ac:dyDescent="0.15">
      <c r="A329" s="36">
        <v>328</v>
      </c>
      <c r="B329" s="37">
        <v>100</v>
      </c>
      <c r="C329" s="37">
        <v>1</v>
      </c>
      <c r="D329" s="37">
        <v>0</v>
      </c>
      <c r="E329" s="37" t="s">
        <v>665</v>
      </c>
      <c r="F329" s="37" t="s">
        <v>193</v>
      </c>
      <c r="G329" s="37" t="s">
        <v>29</v>
      </c>
      <c r="H329" s="37" t="s">
        <v>274</v>
      </c>
      <c r="I329" s="37" t="s">
        <v>655</v>
      </c>
      <c r="J329" s="37" t="s">
        <v>12</v>
      </c>
      <c r="K329" s="37"/>
      <c r="L329" s="37"/>
      <c r="M329" s="37"/>
      <c r="N329" s="37"/>
      <c r="O329" s="37"/>
      <c r="P329" s="37"/>
      <c r="Q329" s="37"/>
      <c r="R329" s="37" t="s">
        <v>4</v>
      </c>
      <c r="S329" s="37"/>
      <c r="T329" s="37"/>
      <c r="U329" s="37" t="s">
        <v>1040</v>
      </c>
      <c r="V329" s="41" t="s">
        <v>1050</v>
      </c>
      <c r="W329" s="37"/>
      <c r="X329" s="38" t="s">
        <v>1045</v>
      </c>
      <c r="Y329" s="37"/>
      <c r="Z329" s="37" t="s">
        <v>1040</v>
      </c>
      <c r="AA329" s="41" t="s">
        <v>1050</v>
      </c>
      <c r="AB329" s="37"/>
      <c r="AC329" s="38" t="s">
        <v>1045</v>
      </c>
      <c r="AD329" s="37" t="s">
        <v>517</v>
      </c>
    </row>
    <row r="330" spans="1:30" ht="24" customHeight="1" x14ac:dyDescent="0.15">
      <c r="A330" s="36">
        <v>329</v>
      </c>
      <c r="B330" s="37">
        <v>100</v>
      </c>
      <c r="C330" s="37">
        <v>1</v>
      </c>
      <c r="D330" s="37">
        <v>0</v>
      </c>
      <c r="E330" s="37" t="s">
        <v>665</v>
      </c>
      <c r="F330" s="37" t="s">
        <v>193</v>
      </c>
      <c r="G330" s="37" t="s">
        <v>29</v>
      </c>
      <c r="H330" s="37" t="s">
        <v>274</v>
      </c>
      <c r="I330" s="37" t="s">
        <v>656</v>
      </c>
      <c r="J330" s="37" t="s">
        <v>12</v>
      </c>
      <c r="K330" s="37"/>
      <c r="L330" s="37"/>
      <c r="M330" s="37"/>
      <c r="N330" s="37"/>
      <c r="O330" s="37"/>
      <c r="P330" s="37"/>
      <c r="Q330" s="37"/>
      <c r="R330" s="37" t="s">
        <v>4</v>
      </c>
      <c r="S330" s="37"/>
      <c r="T330" s="37"/>
      <c r="U330" s="37" t="s">
        <v>1040</v>
      </c>
      <c r="V330" s="41" t="s">
        <v>1050</v>
      </c>
      <c r="W330" s="37"/>
      <c r="X330" s="38" t="s">
        <v>1045</v>
      </c>
      <c r="Y330" s="37"/>
      <c r="Z330" s="37" t="s">
        <v>1040</v>
      </c>
      <c r="AA330" s="41" t="s">
        <v>1050</v>
      </c>
      <c r="AB330" s="37"/>
      <c r="AC330" s="38" t="s">
        <v>1045</v>
      </c>
      <c r="AD330" s="37" t="s">
        <v>517</v>
      </c>
    </row>
    <row r="331" spans="1:30" ht="24" customHeight="1" x14ac:dyDescent="0.15">
      <c r="A331" s="36">
        <v>330</v>
      </c>
      <c r="B331" s="37">
        <v>100</v>
      </c>
      <c r="C331" s="37">
        <v>1</v>
      </c>
      <c r="D331" s="37">
        <v>0</v>
      </c>
      <c r="E331" s="37" t="s">
        <v>665</v>
      </c>
      <c r="F331" s="37" t="s">
        <v>193</v>
      </c>
      <c r="G331" s="37" t="s">
        <v>29</v>
      </c>
      <c r="H331" s="37" t="s">
        <v>274</v>
      </c>
      <c r="I331" s="37" t="s">
        <v>657</v>
      </c>
      <c r="J331" s="37" t="s">
        <v>12</v>
      </c>
      <c r="K331" s="37"/>
      <c r="L331" s="37"/>
      <c r="M331" s="37"/>
      <c r="N331" s="37"/>
      <c r="O331" s="37"/>
      <c r="P331" s="37"/>
      <c r="Q331" s="37"/>
      <c r="R331" s="37" t="s">
        <v>4</v>
      </c>
      <c r="S331" s="37"/>
      <c r="T331" s="37"/>
      <c r="U331" s="37" t="s">
        <v>1040</v>
      </c>
      <c r="V331" s="41" t="s">
        <v>1050</v>
      </c>
      <c r="W331" s="37"/>
      <c r="X331" s="38" t="s">
        <v>1045</v>
      </c>
      <c r="Y331" s="37"/>
      <c r="Z331" s="37" t="s">
        <v>1040</v>
      </c>
      <c r="AA331" s="41" t="s">
        <v>1050</v>
      </c>
      <c r="AB331" s="37"/>
      <c r="AC331" s="38" t="s">
        <v>1045</v>
      </c>
      <c r="AD331" s="37" t="s">
        <v>517</v>
      </c>
    </row>
    <row r="332" spans="1:30" ht="24" customHeight="1" x14ac:dyDescent="0.15">
      <c r="A332" s="36">
        <v>331</v>
      </c>
      <c r="B332" s="37">
        <v>100</v>
      </c>
      <c r="C332" s="37">
        <v>1</v>
      </c>
      <c r="D332" s="37">
        <v>0</v>
      </c>
      <c r="E332" s="37" t="s">
        <v>665</v>
      </c>
      <c r="F332" s="37" t="s">
        <v>193</v>
      </c>
      <c r="G332" s="37" t="s">
        <v>29</v>
      </c>
      <c r="H332" s="37" t="s">
        <v>274</v>
      </c>
      <c r="I332" s="37" t="s">
        <v>658</v>
      </c>
      <c r="J332" s="37" t="s">
        <v>840</v>
      </c>
      <c r="K332" s="37" t="s">
        <v>841</v>
      </c>
      <c r="L332" s="37"/>
      <c r="M332" s="37"/>
      <c r="N332" s="37"/>
      <c r="O332" s="37"/>
      <c r="P332" s="37"/>
      <c r="Q332" s="37"/>
      <c r="R332" s="37" t="s">
        <v>4</v>
      </c>
      <c r="S332" s="37"/>
      <c r="T332" s="37" t="s">
        <v>517</v>
      </c>
      <c r="U332" s="37" t="s">
        <v>1044</v>
      </c>
      <c r="V332" s="37" t="s">
        <v>1050</v>
      </c>
      <c r="W332" s="37"/>
      <c r="X332" s="38" t="s">
        <v>1045</v>
      </c>
      <c r="Y332" s="37"/>
      <c r="Z332" s="37" t="s">
        <v>1044</v>
      </c>
      <c r="AA332" s="37" t="s">
        <v>1050</v>
      </c>
      <c r="AB332" s="37"/>
      <c r="AC332" s="38" t="s">
        <v>1045</v>
      </c>
      <c r="AD332" s="37"/>
    </row>
    <row r="333" spans="1:30" ht="24" customHeight="1" x14ac:dyDescent="0.15">
      <c r="A333" s="36">
        <v>332</v>
      </c>
      <c r="B333" s="37">
        <v>100</v>
      </c>
      <c r="C333" s="37">
        <v>1</v>
      </c>
      <c r="D333" s="37">
        <v>0</v>
      </c>
      <c r="E333" s="37" t="s">
        <v>665</v>
      </c>
      <c r="F333" s="37" t="s">
        <v>193</v>
      </c>
      <c r="G333" s="37" t="s">
        <v>29</v>
      </c>
      <c r="H333" s="37" t="s">
        <v>274</v>
      </c>
      <c r="I333" s="37" t="s">
        <v>659</v>
      </c>
      <c r="J333" s="37" t="s">
        <v>12</v>
      </c>
      <c r="K333" s="37"/>
      <c r="L333" s="37"/>
      <c r="M333" s="37"/>
      <c r="N333" s="37"/>
      <c r="O333" s="37"/>
      <c r="P333" s="37"/>
      <c r="Q333" s="37"/>
      <c r="R333" s="37" t="s">
        <v>4</v>
      </c>
      <c r="S333" s="37"/>
      <c r="T333" s="37"/>
      <c r="U333" s="37" t="s">
        <v>1040</v>
      </c>
      <c r="V333" s="41" t="s">
        <v>1050</v>
      </c>
      <c r="W333" s="37"/>
      <c r="X333" s="38" t="s">
        <v>1045</v>
      </c>
      <c r="Y333" s="37"/>
      <c r="Z333" s="37" t="s">
        <v>1040</v>
      </c>
      <c r="AA333" s="41" t="s">
        <v>1050</v>
      </c>
      <c r="AB333" s="37"/>
      <c r="AC333" s="38" t="s">
        <v>1045</v>
      </c>
      <c r="AD333" s="37" t="s">
        <v>517</v>
      </c>
    </row>
    <row r="334" spans="1:30" ht="24" customHeight="1" x14ac:dyDescent="0.15">
      <c r="A334" s="36">
        <v>333</v>
      </c>
      <c r="B334" s="37">
        <v>100</v>
      </c>
      <c r="C334" s="37">
        <v>1</v>
      </c>
      <c r="D334" s="37">
        <v>0</v>
      </c>
      <c r="E334" s="37" t="s">
        <v>665</v>
      </c>
      <c r="F334" s="37" t="s">
        <v>193</v>
      </c>
      <c r="G334" s="37" t="s">
        <v>29</v>
      </c>
      <c r="H334" s="37" t="s">
        <v>274</v>
      </c>
      <c r="I334" s="37" t="s">
        <v>660</v>
      </c>
      <c r="J334" s="37" t="s">
        <v>12</v>
      </c>
      <c r="K334" s="37"/>
      <c r="L334" s="37"/>
      <c r="M334" s="37"/>
      <c r="N334" s="37"/>
      <c r="O334" s="37"/>
      <c r="P334" s="37"/>
      <c r="Q334" s="37"/>
      <c r="R334" s="37" t="s">
        <v>4</v>
      </c>
      <c r="S334" s="37"/>
      <c r="T334" s="37"/>
      <c r="U334" s="37" t="s">
        <v>1040</v>
      </c>
      <c r="V334" s="41" t="s">
        <v>1050</v>
      </c>
      <c r="W334" s="37"/>
      <c r="X334" s="38" t="s">
        <v>1045</v>
      </c>
      <c r="Y334" s="37"/>
      <c r="Z334" s="37" t="s">
        <v>1040</v>
      </c>
      <c r="AA334" s="41" t="s">
        <v>1050</v>
      </c>
      <c r="AB334" s="37"/>
      <c r="AC334" s="38" t="s">
        <v>1045</v>
      </c>
      <c r="AD334" s="37" t="s">
        <v>517</v>
      </c>
    </row>
    <row r="335" spans="1:30" ht="24" customHeight="1" x14ac:dyDescent="0.15">
      <c r="A335" s="36">
        <v>334</v>
      </c>
      <c r="B335" s="37">
        <v>100</v>
      </c>
      <c r="C335" s="37">
        <v>1</v>
      </c>
      <c r="D335" s="37">
        <v>0</v>
      </c>
      <c r="E335" s="37" t="s">
        <v>665</v>
      </c>
      <c r="F335" s="37" t="s">
        <v>193</v>
      </c>
      <c r="G335" s="37" t="s">
        <v>29</v>
      </c>
      <c r="H335" s="37" t="s">
        <v>274</v>
      </c>
      <c r="I335" s="37" t="s">
        <v>666</v>
      </c>
      <c r="J335" s="37" t="s">
        <v>12</v>
      </c>
      <c r="K335" s="37"/>
      <c r="L335" s="37"/>
      <c r="M335" s="37"/>
      <c r="N335" s="37"/>
      <c r="O335" s="37"/>
      <c r="P335" s="37"/>
      <c r="Q335" s="37"/>
      <c r="R335" s="37" t="s">
        <v>4</v>
      </c>
      <c r="S335" s="37"/>
      <c r="T335" s="37"/>
      <c r="U335" s="37" t="s">
        <v>1040</v>
      </c>
      <c r="V335" s="41" t="s">
        <v>1050</v>
      </c>
      <c r="W335" s="37"/>
      <c r="X335" s="38" t="s">
        <v>1045</v>
      </c>
      <c r="Y335" s="37"/>
      <c r="Z335" s="37" t="s">
        <v>1040</v>
      </c>
      <c r="AA335" s="41" t="s">
        <v>1050</v>
      </c>
      <c r="AB335" s="37"/>
      <c r="AC335" s="38" t="s">
        <v>1045</v>
      </c>
      <c r="AD335" s="37" t="s">
        <v>517</v>
      </c>
    </row>
    <row r="336" spans="1:30" ht="24" customHeight="1" x14ac:dyDescent="0.15">
      <c r="A336" s="36">
        <v>335</v>
      </c>
      <c r="B336" s="37">
        <v>100</v>
      </c>
      <c r="C336" s="37">
        <v>1</v>
      </c>
      <c r="D336" s="37">
        <v>0</v>
      </c>
      <c r="E336" s="37" t="s">
        <v>665</v>
      </c>
      <c r="F336" s="37" t="s">
        <v>193</v>
      </c>
      <c r="G336" s="37" t="s">
        <v>29</v>
      </c>
      <c r="H336" s="37" t="s">
        <v>274</v>
      </c>
      <c r="I336" s="37" t="s">
        <v>667</v>
      </c>
      <c r="J336" s="37" t="s">
        <v>12</v>
      </c>
      <c r="K336" s="37"/>
      <c r="L336" s="37"/>
      <c r="M336" s="37"/>
      <c r="N336" s="37"/>
      <c r="O336" s="37"/>
      <c r="P336" s="37"/>
      <c r="Q336" s="37"/>
      <c r="R336" s="37" t="s">
        <v>4</v>
      </c>
      <c r="S336" s="37"/>
      <c r="T336" s="37"/>
      <c r="U336" s="37" t="s">
        <v>1040</v>
      </c>
      <c r="V336" s="41" t="s">
        <v>1050</v>
      </c>
      <c r="W336" s="37"/>
      <c r="X336" s="38" t="s">
        <v>1045</v>
      </c>
      <c r="Y336" s="37"/>
      <c r="Z336" s="37" t="s">
        <v>1040</v>
      </c>
      <c r="AA336" s="41" t="s">
        <v>1050</v>
      </c>
      <c r="AB336" s="37"/>
      <c r="AC336" s="38" t="s">
        <v>1045</v>
      </c>
      <c r="AD336" s="37" t="s">
        <v>517</v>
      </c>
    </row>
    <row r="337" spans="1:30" ht="24" customHeight="1" x14ac:dyDescent="0.15">
      <c r="A337" s="36">
        <v>336</v>
      </c>
      <c r="B337" s="37">
        <v>100</v>
      </c>
      <c r="C337" s="37">
        <v>1</v>
      </c>
      <c r="D337" s="37">
        <v>0</v>
      </c>
      <c r="E337" s="37" t="s">
        <v>665</v>
      </c>
      <c r="F337" s="37" t="s">
        <v>193</v>
      </c>
      <c r="G337" s="37" t="s">
        <v>29</v>
      </c>
      <c r="H337" s="37" t="s">
        <v>274</v>
      </c>
      <c r="I337" s="37" t="s">
        <v>662</v>
      </c>
      <c r="J337" s="37" t="s">
        <v>12</v>
      </c>
      <c r="K337" s="37"/>
      <c r="L337" s="37"/>
      <c r="M337" s="37"/>
      <c r="N337" s="37"/>
      <c r="O337" s="37"/>
      <c r="P337" s="37"/>
      <c r="Q337" s="37"/>
      <c r="R337" s="37" t="s">
        <v>4</v>
      </c>
      <c r="S337" s="37"/>
      <c r="T337" s="37"/>
      <c r="U337" s="37" t="s">
        <v>1040</v>
      </c>
      <c r="V337" s="41" t="s">
        <v>1050</v>
      </c>
      <c r="W337" s="37"/>
      <c r="X337" s="38" t="s">
        <v>1045</v>
      </c>
      <c r="Y337" s="37"/>
      <c r="Z337" s="37" t="s">
        <v>1040</v>
      </c>
      <c r="AA337" s="41" t="s">
        <v>1050</v>
      </c>
      <c r="AB337" s="37"/>
      <c r="AC337" s="38" t="s">
        <v>1045</v>
      </c>
      <c r="AD337" s="37" t="s">
        <v>517</v>
      </c>
    </row>
    <row r="338" spans="1:30" ht="24" customHeight="1" x14ac:dyDescent="0.15">
      <c r="A338" s="36">
        <v>337</v>
      </c>
      <c r="B338" s="37">
        <v>101</v>
      </c>
      <c r="C338" s="37">
        <v>1</v>
      </c>
      <c r="D338" s="37">
        <v>1</v>
      </c>
      <c r="E338" s="37" t="s">
        <v>405</v>
      </c>
      <c r="F338" s="37" t="s">
        <v>193</v>
      </c>
      <c r="G338" s="37" t="s">
        <v>174</v>
      </c>
      <c r="H338" s="37" t="s">
        <v>190</v>
      </c>
      <c r="I338" s="37" t="s">
        <v>1014</v>
      </c>
      <c r="J338" s="37" t="s">
        <v>9</v>
      </c>
      <c r="K338" s="37" t="s">
        <v>361</v>
      </c>
      <c r="L338" s="37" t="s">
        <v>761</v>
      </c>
      <c r="M338" s="37" t="s">
        <v>778</v>
      </c>
      <c r="N338" s="37" t="s">
        <v>703</v>
      </c>
      <c r="O338" s="37"/>
      <c r="P338" s="37"/>
      <c r="Q338" s="37"/>
      <c r="R338" s="37" t="s">
        <v>2</v>
      </c>
      <c r="S338" s="37"/>
      <c r="T338" s="37"/>
      <c r="U338" s="38" t="s">
        <v>1039</v>
      </c>
      <c r="V338" s="41" t="s">
        <v>1038</v>
      </c>
      <c r="W338" s="37" t="s">
        <v>1049</v>
      </c>
      <c r="X338" s="38" t="s">
        <v>1036</v>
      </c>
      <c r="Y338" s="37"/>
      <c r="Z338" s="38" t="s">
        <v>1039</v>
      </c>
      <c r="AA338" s="41" t="s">
        <v>1038</v>
      </c>
      <c r="AB338" s="37" t="s">
        <v>1049</v>
      </c>
      <c r="AC338" s="38" t="s">
        <v>2</v>
      </c>
      <c r="AD338" s="37"/>
    </row>
    <row r="339" spans="1:30" ht="24" customHeight="1" x14ac:dyDescent="0.15">
      <c r="A339" s="36">
        <v>338</v>
      </c>
      <c r="B339" s="37">
        <v>101</v>
      </c>
      <c r="C339" s="37">
        <v>1</v>
      </c>
      <c r="D339" s="37">
        <v>1</v>
      </c>
      <c r="E339" s="37" t="s">
        <v>405</v>
      </c>
      <c r="F339" s="37" t="s">
        <v>193</v>
      </c>
      <c r="G339" s="37" t="s">
        <v>174</v>
      </c>
      <c r="H339" s="37" t="s">
        <v>190</v>
      </c>
      <c r="I339" s="37" t="s">
        <v>1015</v>
      </c>
      <c r="J339" s="37" t="s">
        <v>8</v>
      </c>
      <c r="K339" s="37" t="s">
        <v>1343</v>
      </c>
      <c r="L339" s="37" t="s">
        <v>71</v>
      </c>
      <c r="M339" s="37" t="s">
        <v>72</v>
      </c>
      <c r="N339" s="37" t="s">
        <v>1221</v>
      </c>
      <c r="O339" s="37" t="s">
        <v>73</v>
      </c>
      <c r="P339" s="37"/>
      <c r="Q339" s="37"/>
      <c r="R339" s="37" t="s">
        <v>2</v>
      </c>
      <c r="S339" s="37"/>
      <c r="T339" s="37"/>
      <c r="U339" s="38" t="s">
        <v>1038</v>
      </c>
      <c r="V339" s="37" t="s">
        <v>1038</v>
      </c>
      <c r="W339" s="37"/>
      <c r="X339" s="38" t="s">
        <v>1036</v>
      </c>
      <c r="Y339" s="37"/>
      <c r="Z339" s="38" t="s">
        <v>1038</v>
      </c>
      <c r="AA339" s="37" t="s">
        <v>1038</v>
      </c>
      <c r="AB339" s="37"/>
      <c r="AC339" s="38" t="s">
        <v>2</v>
      </c>
      <c r="AD339" s="37"/>
    </row>
    <row r="340" spans="1:30" ht="24" customHeight="1" x14ac:dyDescent="0.15">
      <c r="A340" s="36">
        <v>339</v>
      </c>
      <c r="B340" s="37">
        <v>101</v>
      </c>
      <c r="C340" s="37">
        <v>1</v>
      </c>
      <c r="D340" s="37">
        <v>1</v>
      </c>
      <c r="E340" s="37" t="s">
        <v>405</v>
      </c>
      <c r="F340" s="37" t="s">
        <v>193</v>
      </c>
      <c r="G340" s="37" t="s">
        <v>174</v>
      </c>
      <c r="H340" s="37" t="s">
        <v>190</v>
      </c>
      <c r="I340" s="37" t="s">
        <v>1016</v>
      </c>
      <c r="J340" s="37" t="s">
        <v>1078</v>
      </c>
      <c r="K340" s="37" t="s">
        <v>1017</v>
      </c>
      <c r="L340" s="37"/>
      <c r="M340" s="37"/>
      <c r="N340" s="37"/>
      <c r="O340" s="37"/>
      <c r="P340" s="37"/>
      <c r="Q340" s="37"/>
      <c r="R340" s="37" t="s">
        <v>0</v>
      </c>
      <c r="S340" s="37"/>
      <c r="T340" s="37" t="s">
        <v>789</v>
      </c>
      <c r="U340" s="37" t="s">
        <v>745</v>
      </c>
      <c r="V340" s="37" t="s">
        <v>868</v>
      </c>
      <c r="W340" s="37"/>
      <c r="X340" s="38" t="s">
        <v>1036</v>
      </c>
      <c r="Y340" s="37"/>
      <c r="Z340" s="37" t="s">
        <v>745</v>
      </c>
      <c r="AA340" s="37" t="s">
        <v>868</v>
      </c>
      <c r="AB340" s="37"/>
      <c r="AC340" s="38" t="s">
        <v>1036</v>
      </c>
      <c r="AD340" s="37"/>
    </row>
    <row r="341" spans="1:30" ht="225.75" customHeight="1" x14ac:dyDescent="0.15">
      <c r="A341" s="36">
        <v>340</v>
      </c>
      <c r="B341" s="37">
        <v>101</v>
      </c>
      <c r="C341" s="37">
        <v>1</v>
      </c>
      <c r="D341" s="37">
        <v>1</v>
      </c>
      <c r="E341" s="37" t="s">
        <v>405</v>
      </c>
      <c r="F341" s="37" t="s">
        <v>193</v>
      </c>
      <c r="G341" s="37" t="s">
        <v>174</v>
      </c>
      <c r="H341" s="37" t="s">
        <v>190</v>
      </c>
      <c r="I341" s="37" t="s">
        <v>1018</v>
      </c>
      <c r="J341" s="37" t="s">
        <v>8</v>
      </c>
      <c r="K341" s="37" t="s">
        <v>1347</v>
      </c>
      <c r="L341" s="37"/>
      <c r="M341" s="37"/>
      <c r="N341" s="37" t="s">
        <v>1311</v>
      </c>
      <c r="O341" s="37"/>
      <c r="P341" s="37"/>
      <c r="Q341" s="37"/>
      <c r="R341" s="37" t="s">
        <v>1</v>
      </c>
      <c r="S341" s="37"/>
      <c r="T341" s="37" t="s">
        <v>1312</v>
      </c>
      <c r="U341" s="37" t="s">
        <v>6</v>
      </c>
      <c r="V341" s="37" t="s">
        <v>1038</v>
      </c>
      <c r="W341" s="37"/>
      <c r="X341" s="38" t="s">
        <v>1036</v>
      </c>
      <c r="Y341" s="37"/>
      <c r="Z341" s="37" t="s">
        <v>6</v>
      </c>
      <c r="AA341" s="37" t="s">
        <v>1038</v>
      </c>
      <c r="AB341" s="37"/>
      <c r="AC341" s="38" t="s">
        <v>2</v>
      </c>
      <c r="AD341" s="37" t="s">
        <v>1313</v>
      </c>
    </row>
    <row r="342" spans="1:30" ht="24" customHeight="1" x14ac:dyDescent="0.15">
      <c r="A342" s="36">
        <v>341</v>
      </c>
      <c r="B342" s="37">
        <v>101</v>
      </c>
      <c r="C342" s="37">
        <v>1</v>
      </c>
      <c r="D342" s="37">
        <v>1</v>
      </c>
      <c r="E342" s="37" t="s">
        <v>405</v>
      </c>
      <c r="F342" s="37" t="s">
        <v>193</v>
      </c>
      <c r="G342" s="37" t="s">
        <v>174</v>
      </c>
      <c r="H342" s="37" t="s">
        <v>190</v>
      </c>
      <c r="I342" s="37" t="s">
        <v>701</v>
      </c>
      <c r="J342" s="37" t="s">
        <v>8</v>
      </c>
      <c r="K342" s="37" t="s">
        <v>1348</v>
      </c>
      <c r="L342" s="37"/>
      <c r="M342" s="37"/>
      <c r="N342" s="37" t="s">
        <v>1177</v>
      </c>
      <c r="O342" s="37"/>
      <c r="P342" s="37"/>
      <c r="Q342" s="37"/>
      <c r="R342" s="37" t="s">
        <v>0</v>
      </c>
      <c r="S342" s="37"/>
      <c r="T342" s="37" t="s">
        <v>1019</v>
      </c>
      <c r="U342" s="37" t="s">
        <v>718</v>
      </c>
      <c r="V342" s="37" t="s">
        <v>868</v>
      </c>
      <c r="W342" s="37"/>
      <c r="X342" s="38" t="s">
        <v>1036</v>
      </c>
      <c r="Y342" s="37"/>
      <c r="Z342" s="37" t="s">
        <v>718</v>
      </c>
      <c r="AA342" s="37" t="s">
        <v>868</v>
      </c>
      <c r="AB342" s="37"/>
      <c r="AC342" s="38" t="s">
        <v>1036</v>
      </c>
      <c r="AD342" s="37"/>
    </row>
    <row r="343" spans="1:30" ht="31.5" customHeight="1" x14ac:dyDescent="0.15">
      <c r="A343" s="36">
        <v>342</v>
      </c>
      <c r="B343" s="37">
        <v>101</v>
      </c>
      <c r="C343" s="37">
        <v>1</v>
      </c>
      <c r="D343" s="37">
        <v>1</v>
      </c>
      <c r="E343" s="37" t="s">
        <v>405</v>
      </c>
      <c r="F343" s="37" t="s">
        <v>193</v>
      </c>
      <c r="G343" s="37" t="s">
        <v>174</v>
      </c>
      <c r="H343" s="37" t="s">
        <v>190</v>
      </c>
      <c r="I343" s="37" t="s">
        <v>1032</v>
      </c>
      <c r="J343" s="37" t="s">
        <v>8</v>
      </c>
      <c r="K343" s="37" t="s">
        <v>1343</v>
      </c>
      <c r="L343" s="37" t="s">
        <v>84</v>
      </c>
      <c r="M343" s="37" t="s">
        <v>85</v>
      </c>
      <c r="N343" s="37" t="s">
        <v>1295</v>
      </c>
      <c r="O343" s="37" t="s">
        <v>73</v>
      </c>
      <c r="P343" s="37"/>
      <c r="Q343" s="37"/>
      <c r="R343" s="37" t="s">
        <v>2</v>
      </c>
      <c r="S343" s="37"/>
      <c r="T343" s="37"/>
      <c r="U343" s="38" t="s">
        <v>1039</v>
      </c>
      <c r="V343" s="37" t="s">
        <v>1052</v>
      </c>
      <c r="W343" s="37"/>
      <c r="X343" s="38" t="s">
        <v>1036</v>
      </c>
      <c r="Y343" s="37"/>
      <c r="Z343" s="38" t="s">
        <v>1039</v>
      </c>
      <c r="AA343" s="37" t="s">
        <v>1052</v>
      </c>
      <c r="AB343" s="37"/>
      <c r="AC343" s="38" t="s">
        <v>0</v>
      </c>
      <c r="AD343" s="37" t="s">
        <v>1323</v>
      </c>
    </row>
    <row r="344" spans="1:30" ht="17.25" customHeight="1" x14ac:dyDescent="0.15">
      <c r="A344" s="36">
        <v>343</v>
      </c>
      <c r="B344" s="37">
        <v>101</v>
      </c>
      <c r="C344" s="37">
        <v>1</v>
      </c>
      <c r="D344" s="37">
        <v>1</v>
      </c>
      <c r="E344" s="37" t="s">
        <v>405</v>
      </c>
      <c r="F344" s="37" t="s">
        <v>193</v>
      </c>
      <c r="G344" s="37" t="s">
        <v>174</v>
      </c>
      <c r="H344" s="37" t="s">
        <v>190</v>
      </c>
      <c r="I344" s="37" t="s">
        <v>1127</v>
      </c>
      <c r="J344" s="37" t="s">
        <v>8</v>
      </c>
      <c r="K344" s="37" t="s">
        <v>1343</v>
      </c>
      <c r="L344" s="37" t="s">
        <v>152</v>
      </c>
      <c r="M344" s="37" t="s">
        <v>162</v>
      </c>
      <c r="N344" s="37" t="s">
        <v>1296</v>
      </c>
      <c r="O344" s="37" t="s">
        <v>73</v>
      </c>
      <c r="P344" s="37"/>
      <c r="Q344" s="37"/>
      <c r="R344" s="37" t="s">
        <v>2</v>
      </c>
      <c r="S344" s="37"/>
      <c r="T344" s="37"/>
      <c r="U344" s="38" t="s">
        <v>1038</v>
      </c>
      <c r="V344" s="37" t="s">
        <v>1038</v>
      </c>
      <c r="W344" s="37"/>
      <c r="X344" s="38" t="s">
        <v>1036</v>
      </c>
      <c r="Y344" s="37"/>
      <c r="Z344" s="38" t="s">
        <v>1038</v>
      </c>
      <c r="AA344" s="37" t="s">
        <v>1038</v>
      </c>
      <c r="AB344" s="37"/>
      <c r="AC344" s="38" t="s">
        <v>2</v>
      </c>
      <c r="AD344" s="37"/>
    </row>
    <row r="345" spans="1:30" ht="31.5" customHeight="1" x14ac:dyDescent="0.15">
      <c r="A345" s="36">
        <v>344</v>
      </c>
      <c r="B345" s="37">
        <v>101</v>
      </c>
      <c r="C345" s="37">
        <v>1</v>
      </c>
      <c r="D345" s="37">
        <v>1</v>
      </c>
      <c r="E345" s="37" t="s">
        <v>405</v>
      </c>
      <c r="F345" s="37" t="s">
        <v>193</v>
      </c>
      <c r="G345" s="37" t="s">
        <v>174</v>
      </c>
      <c r="H345" s="37" t="s">
        <v>190</v>
      </c>
      <c r="I345" s="37" t="s">
        <v>1033</v>
      </c>
      <c r="J345" s="37" t="s">
        <v>8</v>
      </c>
      <c r="K345" s="37" t="s">
        <v>1343</v>
      </c>
      <c r="L345" s="37"/>
      <c r="M345" s="37"/>
      <c r="N345" s="37" t="s">
        <v>1297</v>
      </c>
      <c r="O345" s="37"/>
      <c r="P345" s="37"/>
      <c r="Q345" s="37"/>
      <c r="R345" s="37" t="s">
        <v>0</v>
      </c>
      <c r="S345" s="37"/>
      <c r="T345" s="37" t="s">
        <v>1222</v>
      </c>
      <c r="U345" s="38" t="s">
        <v>1039</v>
      </c>
      <c r="V345" s="37" t="s">
        <v>1038</v>
      </c>
      <c r="W345" s="37"/>
      <c r="X345" s="38" t="s">
        <v>1036</v>
      </c>
      <c r="Y345" s="37"/>
      <c r="Z345" s="38" t="s">
        <v>1039</v>
      </c>
      <c r="AA345" s="37" t="s">
        <v>1038</v>
      </c>
      <c r="AB345" s="37"/>
      <c r="AC345" s="38" t="s">
        <v>0</v>
      </c>
      <c r="AD345" s="37" t="s">
        <v>1324</v>
      </c>
    </row>
    <row r="346" spans="1:30" ht="24" customHeight="1" x14ac:dyDescent="0.15">
      <c r="A346" s="36">
        <v>345</v>
      </c>
      <c r="B346" s="37">
        <v>101</v>
      </c>
      <c r="C346" s="37">
        <v>1</v>
      </c>
      <c r="D346" s="37">
        <v>0</v>
      </c>
      <c r="E346" s="37" t="s">
        <v>405</v>
      </c>
      <c r="F346" s="37" t="s">
        <v>193</v>
      </c>
      <c r="G346" s="37" t="s">
        <v>174</v>
      </c>
      <c r="H346" s="37" t="s">
        <v>190</v>
      </c>
      <c r="I346" s="37" t="s">
        <v>1128</v>
      </c>
      <c r="J346" s="37" t="s">
        <v>8</v>
      </c>
      <c r="K346" s="37" t="s">
        <v>1343</v>
      </c>
      <c r="L346" s="37"/>
      <c r="M346" s="37"/>
      <c r="N346" s="37"/>
      <c r="O346" s="37"/>
      <c r="P346" s="37"/>
      <c r="Q346" s="37"/>
      <c r="R346" s="37" t="s">
        <v>5</v>
      </c>
      <c r="S346" s="37"/>
      <c r="T346" s="37"/>
      <c r="U346" s="37" t="s">
        <v>1038</v>
      </c>
      <c r="V346" s="37" t="s">
        <v>1051</v>
      </c>
      <c r="W346" s="37"/>
      <c r="X346" s="38" t="s">
        <v>1036</v>
      </c>
      <c r="Y346" s="37"/>
      <c r="Z346" s="37" t="s">
        <v>1038</v>
      </c>
      <c r="AA346" s="37" t="s">
        <v>1051</v>
      </c>
      <c r="AB346" s="37"/>
      <c r="AC346" s="38" t="s">
        <v>1036</v>
      </c>
      <c r="AD346" s="37" t="s">
        <v>1134</v>
      </c>
    </row>
    <row r="347" spans="1:30" ht="24" customHeight="1" x14ac:dyDescent="0.15">
      <c r="A347" s="36">
        <v>346</v>
      </c>
      <c r="B347" s="37">
        <v>101</v>
      </c>
      <c r="C347" s="37">
        <v>1</v>
      </c>
      <c r="D347" s="37">
        <v>0</v>
      </c>
      <c r="E347" s="37" t="s">
        <v>405</v>
      </c>
      <c r="F347" s="37" t="s">
        <v>193</v>
      </c>
      <c r="G347" s="37" t="s">
        <v>174</v>
      </c>
      <c r="H347" s="37" t="s">
        <v>190</v>
      </c>
      <c r="I347" s="37" t="s">
        <v>1020</v>
      </c>
      <c r="J347" s="37" t="s">
        <v>8</v>
      </c>
      <c r="K347" s="37" t="s">
        <v>1343</v>
      </c>
      <c r="L347" s="37"/>
      <c r="M347" s="37"/>
      <c r="N347" s="37" t="s">
        <v>1223</v>
      </c>
      <c r="O347" s="37"/>
      <c r="P347" s="37"/>
      <c r="Q347" s="37"/>
      <c r="R347" s="37" t="s">
        <v>2</v>
      </c>
      <c r="S347" s="37"/>
      <c r="T347" s="37"/>
      <c r="U347" s="38" t="s">
        <v>1038</v>
      </c>
      <c r="V347" s="37" t="s">
        <v>1038</v>
      </c>
      <c r="W347" s="37"/>
      <c r="X347" s="38" t="s">
        <v>1036</v>
      </c>
      <c r="Y347" s="37"/>
      <c r="Z347" s="38" t="s">
        <v>1038</v>
      </c>
      <c r="AA347" s="37" t="s">
        <v>1038</v>
      </c>
      <c r="AB347" s="37"/>
      <c r="AC347" s="38" t="s">
        <v>2</v>
      </c>
      <c r="AD347" s="37"/>
    </row>
    <row r="348" spans="1:30" ht="24" customHeight="1" x14ac:dyDescent="0.15">
      <c r="A348" s="36">
        <v>347</v>
      </c>
      <c r="B348" s="37">
        <v>101</v>
      </c>
      <c r="C348" s="37">
        <v>1</v>
      </c>
      <c r="D348" s="37">
        <v>0</v>
      </c>
      <c r="E348" s="37" t="s">
        <v>405</v>
      </c>
      <c r="F348" s="37" t="s">
        <v>193</v>
      </c>
      <c r="G348" s="37" t="s">
        <v>174</v>
      </c>
      <c r="H348" s="37" t="s">
        <v>190</v>
      </c>
      <c r="I348" s="37" t="s">
        <v>1129</v>
      </c>
      <c r="J348" s="37" t="s">
        <v>8</v>
      </c>
      <c r="K348" s="37" t="s">
        <v>1343</v>
      </c>
      <c r="L348" s="37"/>
      <c r="M348" s="37"/>
      <c r="N348" s="37" t="s">
        <v>1179</v>
      </c>
      <c r="O348" s="37"/>
      <c r="P348" s="37"/>
      <c r="Q348" s="37"/>
      <c r="R348" s="37" t="s">
        <v>2</v>
      </c>
      <c r="S348" s="37"/>
      <c r="T348" s="37"/>
      <c r="U348" s="38" t="s">
        <v>1038</v>
      </c>
      <c r="V348" s="37" t="s">
        <v>1038</v>
      </c>
      <c r="W348" s="37"/>
      <c r="X348" s="38" t="s">
        <v>1036</v>
      </c>
      <c r="Y348" s="37"/>
      <c r="Z348" s="38" t="s">
        <v>1038</v>
      </c>
      <c r="AA348" s="37" t="s">
        <v>1038</v>
      </c>
      <c r="AB348" s="37"/>
      <c r="AC348" s="38" t="s">
        <v>2</v>
      </c>
      <c r="AD348" s="37"/>
    </row>
    <row r="349" spans="1:30" ht="24" customHeight="1" x14ac:dyDescent="0.15">
      <c r="A349" s="36">
        <v>348</v>
      </c>
      <c r="B349" s="37">
        <v>101</v>
      </c>
      <c r="C349" s="37">
        <v>1</v>
      </c>
      <c r="D349" s="37">
        <v>0</v>
      </c>
      <c r="E349" s="37" t="s">
        <v>405</v>
      </c>
      <c r="F349" s="37" t="s">
        <v>193</v>
      </c>
      <c r="G349" s="37" t="s">
        <v>174</v>
      </c>
      <c r="H349" s="37" t="s">
        <v>190</v>
      </c>
      <c r="I349" s="37" t="s">
        <v>1130</v>
      </c>
      <c r="J349" s="37" t="s">
        <v>840</v>
      </c>
      <c r="K349" s="37" t="s">
        <v>1343</v>
      </c>
      <c r="L349" s="37"/>
      <c r="M349" s="37"/>
      <c r="N349" s="37"/>
      <c r="O349" s="37"/>
      <c r="P349" s="37"/>
      <c r="Q349" s="37"/>
      <c r="R349" s="37" t="s">
        <v>6</v>
      </c>
      <c r="S349" s="37"/>
      <c r="T349" s="37"/>
      <c r="U349" s="38" t="s">
        <v>1038</v>
      </c>
      <c r="V349" s="37" t="s">
        <v>1051</v>
      </c>
      <c r="W349" s="37"/>
      <c r="X349" s="38" t="s">
        <v>1036</v>
      </c>
      <c r="Y349" s="37"/>
      <c r="Z349" s="38" t="s">
        <v>1038</v>
      </c>
      <c r="AA349" s="37" t="s">
        <v>1051</v>
      </c>
      <c r="AB349" s="37"/>
      <c r="AC349" s="38" t="s">
        <v>1036</v>
      </c>
      <c r="AD349" s="37"/>
    </row>
    <row r="350" spans="1:30" ht="24" customHeight="1" x14ac:dyDescent="0.15">
      <c r="A350" s="36">
        <v>349</v>
      </c>
      <c r="B350" s="37">
        <v>101</v>
      </c>
      <c r="C350" s="37">
        <v>1</v>
      </c>
      <c r="D350" s="37">
        <v>0</v>
      </c>
      <c r="E350" s="37" t="s">
        <v>405</v>
      </c>
      <c r="F350" s="37" t="s">
        <v>193</v>
      </c>
      <c r="G350" s="37" t="s">
        <v>174</v>
      </c>
      <c r="H350" s="37" t="s">
        <v>190</v>
      </c>
      <c r="I350" s="37" t="s">
        <v>1021</v>
      </c>
      <c r="J350" s="37" t="s">
        <v>12</v>
      </c>
      <c r="K350" s="37"/>
      <c r="L350" s="37"/>
      <c r="M350" s="37"/>
      <c r="N350" s="37"/>
      <c r="O350" s="37"/>
      <c r="P350" s="37"/>
      <c r="Q350" s="37"/>
      <c r="R350" s="37" t="s">
        <v>5</v>
      </c>
      <c r="S350" s="37"/>
      <c r="T350" s="37"/>
      <c r="U350" s="37" t="s">
        <v>1038</v>
      </c>
      <c r="V350" s="37" t="s">
        <v>868</v>
      </c>
      <c r="W350" s="37"/>
      <c r="X350" s="38" t="s">
        <v>1036</v>
      </c>
      <c r="Y350" s="37"/>
      <c r="Z350" s="37" t="s">
        <v>1038</v>
      </c>
      <c r="AA350" s="37" t="s">
        <v>1055</v>
      </c>
      <c r="AB350" s="37"/>
      <c r="AC350" s="38" t="s">
        <v>1036</v>
      </c>
      <c r="AD350" s="37"/>
    </row>
    <row r="351" spans="1:30" ht="24" customHeight="1" x14ac:dyDescent="0.15">
      <c r="A351" s="36">
        <v>350</v>
      </c>
      <c r="B351" s="37">
        <v>102</v>
      </c>
      <c r="C351" s="37">
        <v>1</v>
      </c>
      <c r="D351" s="37">
        <v>0</v>
      </c>
      <c r="E351" s="37" t="s">
        <v>668</v>
      </c>
      <c r="F351" s="37" t="s">
        <v>193</v>
      </c>
      <c r="G351" s="37" t="s">
        <v>741</v>
      </c>
      <c r="H351" s="37" t="s">
        <v>669</v>
      </c>
      <c r="I351" s="37" t="s">
        <v>670</v>
      </c>
      <c r="J351" s="37" t="s">
        <v>12</v>
      </c>
      <c r="K351" s="37"/>
      <c r="L351" s="37"/>
      <c r="M351" s="37"/>
      <c r="N351" s="37"/>
      <c r="O351" s="37"/>
      <c r="P351" s="37"/>
      <c r="Q351" s="37"/>
      <c r="R351" s="37" t="s">
        <v>4</v>
      </c>
      <c r="S351" s="37"/>
      <c r="T351" s="37" t="s">
        <v>671</v>
      </c>
      <c r="U351" s="37" t="s">
        <v>1040</v>
      </c>
      <c r="V351" s="37" t="s">
        <v>1050</v>
      </c>
      <c r="W351" s="37"/>
      <c r="X351" s="38" t="s">
        <v>1045</v>
      </c>
      <c r="Y351" s="37"/>
      <c r="Z351" s="37" t="s">
        <v>1040</v>
      </c>
      <c r="AA351" s="37" t="s">
        <v>1050</v>
      </c>
      <c r="AB351" s="37"/>
      <c r="AC351" s="38" t="s">
        <v>1045</v>
      </c>
      <c r="AD351" s="37" t="s">
        <v>671</v>
      </c>
    </row>
    <row r="352" spans="1:30" ht="24" customHeight="1" x14ac:dyDescent="0.15">
      <c r="A352" s="36">
        <v>351</v>
      </c>
      <c r="B352" s="37">
        <v>102</v>
      </c>
      <c r="C352" s="37">
        <v>1</v>
      </c>
      <c r="D352" s="37">
        <v>0</v>
      </c>
      <c r="E352" s="37" t="s">
        <v>668</v>
      </c>
      <c r="F352" s="37" t="s">
        <v>193</v>
      </c>
      <c r="G352" s="37" t="s">
        <v>741</v>
      </c>
      <c r="H352" s="37" t="s">
        <v>669</v>
      </c>
      <c r="I352" s="37" t="s">
        <v>672</v>
      </c>
      <c r="J352" s="37" t="s">
        <v>12</v>
      </c>
      <c r="K352" s="37"/>
      <c r="L352" s="37"/>
      <c r="M352" s="37"/>
      <c r="N352" s="37"/>
      <c r="O352" s="37"/>
      <c r="P352" s="37"/>
      <c r="Q352" s="37"/>
      <c r="R352" s="37" t="s">
        <v>4</v>
      </c>
      <c r="S352" s="37"/>
      <c r="T352" s="37" t="s">
        <v>671</v>
      </c>
      <c r="U352" s="37" t="s">
        <v>1040</v>
      </c>
      <c r="V352" s="37" t="s">
        <v>1050</v>
      </c>
      <c r="W352" s="37"/>
      <c r="X352" s="38" t="s">
        <v>1045</v>
      </c>
      <c r="Y352" s="37"/>
      <c r="Z352" s="37" t="s">
        <v>1040</v>
      </c>
      <c r="AA352" s="37" t="s">
        <v>1050</v>
      </c>
      <c r="AB352" s="37"/>
      <c r="AC352" s="38" t="s">
        <v>1045</v>
      </c>
      <c r="AD352" s="37" t="s">
        <v>671</v>
      </c>
    </row>
    <row r="353" spans="1:30" ht="24" customHeight="1" x14ac:dyDescent="0.15">
      <c r="A353" s="36">
        <v>352</v>
      </c>
      <c r="B353" s="37">
        <v>102</v>
      </c>
      <c r="C353" s="37">
        <v>1</v>
      </c>
      <c r="D353" s="37">
        <v>0</v>
      </c>
      <c r="E353" s="37" t="s">
        <v>668</v>
      </c>
      <c r="F353" s="37" t="s">
        <v>193</v>
      </c>
      <c r="G353" s="37" t="s">
        <v>741</v>
      </c>
      <c r="H353" s="37" t="s">
        <v>669</v>
      </c>
      <c r="I353" s="37" t="s">
        <v>673</v>
      </c>
      <c r="J353" s="37" t="s">
        <v>12</v>
      </c>
      <c r="K353" s="37"/>
      <c r="L353" s="37"/>
      <c r="M353" s="37"/>
      <c r="N353" s="37"/>
      <c r="O353" s="37"/>
      <c r="P353" s="37"/>
      <c r="Q353" s="37"/>
      <c r="R353" s="37" t="s">
        <v>4</v>
      </c>
      <c r="S353" s="37"/>
      <c r="T353" s="37" t="s">
        <v>671</v>
      </c>
      <c r="U353" s="37" t="s">
        <v>1040</v>
      </c>
      <c r="V353" s="37" t="s">
        <v>1050</v>
      </c>
      <c r="W353" s="37"/>
      <c r="X353" s="38" t="s">
        <v>1045</v>
      </c>
      <c r="Y353" s="37"/>
      <c r="Z353" s="37" t="s">
        <v>1040</v>
      </c>
      <c r="AA353" s="37" t="s">
        <v>1050</v>
      </c>
      <c r="AB353" s="37"/>
      <c r="AC353" s="38" t="s">
        <v>1045</v>
      </c>
      <c r="AD353" s="37" t="s">
        <v>671</v>
      </c>
    </row>
    <row r="354" spans="1:30" ht="24" customHeight="1" x14ac:dyDescent="0.15">
      <c r="A354" s="37">
        <v>353</v>
      </c>
      <c r="B354" s="37">
        <v>103</v>
      </c>
      <c r="C354" s="37">
        <v>1</v>
      </c>
      <c r="D354" s="37">
        <v>1</v>
      </c>
      <c r="E354" s="37" t="s">
        <v>192</v>
      </c>
      <c r="F354" s="37" t="s">
        <v>193</v>
      </c>
      <c r="G354" s="37" t="s">
        <v>741</v>
      </c>
      <c r="H354" s="37" t="s">
        <v>194</v>
      </c>
      <c r="I354" s="37" t="s">
        <v>1131</v>
      </c>
      <c r="J354" s="37" t="s">
        <v>8</v>
      </c>
      <c r="K354" s="37" t="s">
        <v>1343</v>
      </c>
      <c r="L354" s="37"/>
      <c r="M354" s="37"/>
      <c r="N354" s="37" t="s">
        <v>1224</v>
      </c>
      <c r="O354" s="37" t="s">
        <v>73</v>
      </c>
      <c r="P354" s="37"/>
      <c r="Q354" s="37"/>
      <c r="R354" s="37" t="s">
        <v>2</v>
      </c>
      <c r="S354" s="37"/>
      <c r="T354" s="37"/>
      <c r="U354" s="38" t="s">
        <v>1038</v>
      </c>
      <c r="V354" s="37" t="s">
        <v>1038</v>
      </c>
      <c r="W354" s="37"/>
      <c r="X354" s="38" t="s">
        <v>1036</v>
      </c>
      <c r="Y354" s="37"/>
      <c r="Z354" s="38" t="s">
        <v>1038</v>
      </c>
      <c r="AA354" s="37" t="s">
        <v>1038</v>
      </c>
      <c r="AB354" s="37"/>
      <c r="AC354" s="38" t="s">
        <v>2</v>
      </c>
      <c r="AD354" s="37"/>
    </row>
    <row r="355" spans="1:30" ht="24" customHeight="1" x14ac:dyDescent="0.15">
      <c r="A355" s="37">
        <v>354</v>
      </c>
      <c r="B355" s="37">
        <v>103</v>
      </c>
      <c r="C355" s="37">
        <v>1</v>
      </c>
      <c r="D355" s="37">
        <v>1</v>
      </c>
      <c r="E355" s="37" t="s">
        <v>192</v>
      </c>
      <c r="F355" s="37" t="s">
        <v>193</v>
      </c>
      <c r="G355" s="37" t="s">
        <v>741</v>
      </c>
      <c r="H355" s="37" t="s">
        <v>194</v>
      </c>
      <c r="I355" s="37" t="s">
        <v>195</v>
      </c>
      <c r="J355" s="37" t="s">
        <v>8</v>
      </c>
      <c r="K355" s="37" t="s">
        <v>1343</v>
      </c>
      <c r="L355" s="37"/>
      <c r="M355" s="37"/>
      <c r="N355" s="37" t="s">
        <v>1224</v>
      </c>
      <c r="O355" s="37" t="s">
        <v>73</v>
      </c>
      <c r="P355" s="37"/>
      <c r="Q355" s="37"/>
      <c r="R355" s="37" t="s">
        <v>2</v>
      </c>
      <c r="S355" s="37"/>
      <c r="T355" s="37"/>
      <c r="U355" s="38" t="s">
        <v>1038</v>
      </c>
      <c r="V355" s="37" t="s">
        <v>1038</v>
      </c>
      <c r="W355" s="37"/>
      <c r="X355" s="38" t="s">
        <v>1036</v>
      </c>
      <c r="Y355" s="37"/>
      <c r="Z355" s="38" t="s">
        <v>1038</v>
      </c>
      <c r="AA355" s="37" t="s">
        <v>1038</v>
      </c>
      <c r="AB355" s="37"/>
      <c r="AC355" s="38" t="s">
        <v>2</v>
      </c>
      <c r="AD355" s="37"/>
    </row>
    <row r="356" spans="1:30" ht="24" customHeight="1" x14ac:dyDescent="0.15">
      <c r="A356" s="37">
        <v>355</v>
      </c>
      <c r="B356" s="37">
        <v>103</v>
      </c>
      <c r="C356" s="37">
        <v>1</v>
      </c>
      <c r="D356" s="37">
        <v>1</v>
      </c>
      <c r="E356" s="37" t="s">
        <v>192</v>
      </c>
      <c r="F356" s="37" t="s">
        <v>193</v>
      </c>
      <c r="G356" s="37" t="s">
        <v>741</v>
      </c>
      <c r="H356" s="37" t="s">
        <v>194</v>
      </c>
      <c r="I356" s="37" t="s">
        <v>1022</v>
      </c>
      <c r="J356" s="37" t="s">
        <v>8</v>
      </c>
      <c r="K356" s="37" t="s">
        <v>1343</v>
      </c>
      <c r="L356" s="37"/>
      <c r="M356" s="37"/>
      <c r="N356" s="37" t="s">
        <v>1298</v>
      </c>
      <c r="O356" s="37"/>
      <c r="P356" s="37"/>
      <c r="Q356" s="37"/>
      <c r="R356" s="37" t="s">
        <v>1</v>
      </c>
      <c r="S356" s="37"/>
      <c r="T356" s="37"/>
      <c r="U356" s="37" t="s">
        <v>1038</v>
      </c>
      <c r="V356" s="37" t="s">
        <v>1038</v>
      </c>
      <c r="W356" s="37"/>
      <c r="X356" s="38" t="s">
        <v>1036</v>
      </c>
      <c r="Y356" s="37"/>
      <c r="Z356" s="37" t="s">
        <v>1038</v>
      </c>
      <c r="AA356" s="37" t="s">
        <v>1038</v>
      </c>
      <c r="AB356" s="37"/>
      <c r="AC356" s="38" t="s">
        <v>2</v>
      </c>
      <c r="AD356" s="37"/>
    </row>
    <row r="357" spans="1:30" ht="24" customHeight="1" x14ac:dyDescent="0.15">
      <c r="A357" s="37">
        <v>356</v>
      </c>
      <c r="B357" s="37">
        <v>104</v>
      </c>
      <c r="C357" s="37">
        <v>1</v>
      </c>
      <c r="D357" s="37">
        <v>1</v>
      </c>
      <c r="E357" s="37" t="s">
        <v>196</v>
      </c>
      <c r="F357" s="37" t="s">
        <v>193</v>
      </c>
      <c r="G357" s="37" t="s">
        <v>741</v>
      </c>
      <c r="H357" s="37" t="s">
        <v>197</v>
      </c>
      <c r="I357" s="37" t="s">
        <v>1132</v>
      </c>
      <c r="J357" s="37" t="s">
        <v>8</v>
      </c>
      <c r="K357" s="37" t="s">
        <v>1343</v>
      </c>
      <c r="L357" s="37"/>
      <c r="M357" s="37"/>
      <c r="N357" s="37" t="s">
        <v>198</v>
      </c>
      <c r="O357" s="37" t="s">
        <v>73</v>
      </c>
      <c r="P357" s="37"/>
      <c r="Q357" s="37"/>
      <c r="R357" s="37" t="s">
        <v>2</v>
      </c>
      <c r="S357" s="37"/>
      <c r="T357" s="37"/>
      <c r="U357" s="38" t="s">
        <v>1038</v>
      </c>
      <c r="V357" s="37" t="s">
        <v>1038</v>
      </c>
      <c r="W357" s="37"/>
      <c r="X357" s="38" t="s">
        <v>1036</v>
      </c>
      <c r="Y357" s="37"/>
      <c r="Z357" s="38" t="s">
        <v>1038</v>
      </c>
      <c r="AA357" s="37" t="s">
        <v>1038</v>
      </c>
      <c r="AB357" s="37"/>
      <c r="AC357" s="38" t="s">
        <v>2</v>
      </c>
      <c r="AD357" s="37"/>
    </row>
    <row r="358" spans="1:30" ht="24" customHeight="1" x14ac:dyDescent="0.15">
      <c r="A358" s="37">
        <v>357</v>
      </c>
      <c r="B358" s="37">
        <v>104</v>
      </c>
      <c r="C358" s="37">
        <v>1</v>
      </c>
      <c r="D358" s="37">
        <v>1</v>
      </c>
      <c r="E358" s="37" t="s">
        <v>196</v>
      </c>
      <c r="F358" s="37" t="s">
        <v>193</v>
      </c>
      <c r="G358" s="37" t="s">
        <v>741</v>
      </c>
      <c r="H358" s="37" t="s">
        <v>197</v>
      </c>
      <c r="I358" s="37" t="s">
        <v>1299</v>
      </c>
      <c r="J358" s="37" t="s">
        <v>8</v>
      </c>
      <c r="K358" s="37" t="s">
        <v>1343</v>
      </c>
      <c r="L358" s="37"/>
      <c r="M358" s="37"/>
      <c r="N358" s="37"/>
      <c r="O358" s="37"/>
      <c r="P358" s="37"/>
      <c r="Q358" s="37"/>
      <c r="R358" s="37" t="s">
        <v>1</v>
      </c>
      <c r="S358" s="37"/>
      <c r="T358" s="37"/>
      <c r="U358" s="37" t="s">
        <v>1038</v>
      </c>
      <c r="V358" s="37" t="s">
        <v>1051</v>
      </c>
      <c r="W358" s="37"/>
      <c r="X358" s="38" t="s">
        <v>1232</v>
      </c>
      <c r="Y358" s="37"/>
      <c r="Z358" s="37" t="s">
        <v>1038</v>
      </c>
      <c r="AA358" s="37" t="s">
        <v>1051</v>
      </c>
      <c r="AB358" s="37"/>
      <c r="AC358" s="38" t="s">
        <v>1232</v>
      </c>
      <c r="AD358" s="37" t="s">
        <v>1134</v>
      </c>
    </row>
    <row r="359" spans="1:30" ht="24" customHeight="1" x14ac:dyDescent="0.15">
      <c r="A359" s="37">
        <v>358</v>
      </c>
      <c r="B359" s="37">
        <v>104</v>
      </c>
      <c r="C359" s="37">
        <v>1</v>
      </c>
      <c r="D359" s="37">
        <v>1</v>
      </c>
      <c r="E359" s="37" t="s">
        <v>196</v>
      </c>
      <c r="F359" s="37" t="s">
        <v>193</v>
      </c>
      <c r="G359" s="37" t="s">
        <v>741</v>
      </c>
      <c r="H359" s="37" t="s">
        <v>197</v>
      </c>
      <c r="I359" s="37" t="s">
        <v>1133</v>
      </c>
      <c r="J359" s="37" t="s">
        <v>8</v>
      </c>
      <c r="K359" s="37" t="s">
        <v>1343</v>
      </c>
      <c r="L359" s="37"/>
      <c r="M359" s="37"/>
      <c r="N359" s="37"/>
      <c r="O359" s="37"/>
      <c r="P359" s="37"/>
      <c r="Q359" s="37"/>
      <c r="R359" s="37" t="s">
        <v>1</v>
      </c>
      <c r="S359" s="37"/>
      <c r="T359" s="37"/>
      <c r="U359" s="37" t="s">
        <v>1038</v>
      </c>
      <c r="V359" s="37" t="s">
        <v>1051</v>
      </c>
      <c r="W359" s="37"/>
      <c r="X359" s="38" t="s">
        <v>1232</v>
      </c>
      <c r="Y359" s="37"/>
      <c r="Z359" s="37" t="s">
        <v>1038</v>
      </c>
      <c r="AA359" s="37" t="s">
        <v>1051</v>
      </c>
      <c r="AB359" s="37"/>
      <c r="AC359" s="38" t="s">
        <v>1232</v>
      </c>
      <c r="AD359" s="37" t="s">
        <v>1134</v>
      </c>
    </row>
    <row r="360" spans="1:30" ht="24" customHeight="1" x14ac:dyDescent="0.15">
      <c r="A360" s="37">
        <v>359</v>
      </c>
      <c r="B360" s="37">
        <v>104</v>
      </c>
      <c r="C360" s="37">
        <v>1</v>
      </c>
      <c r="D360" s="37">
        <v>1</v>
      </c>
      <c r="E360" s="37" t="s">
        <v>196</v>
      </c>
      <c r="F360" s="37" t="s">
        <v>193</v>
      </c>
      <c r="G360" s="37" t="s">
        <v>741</v>
      </c>
      <c r="H360" s="37" t="s">
        <v>197</v>
      </c>
      <c r="I360" s="37" t="s">
        <v>199</v>
      </c>
      <c r="J360" s="37" t="s">
        <v>8</v>
      </c>
      <c r="K360" s="37" t="s">
        <v>1343</v>
      </c>
      <c r="L360" s="37"/>
      <c r="M360" s="37"/>
      <c r="N360" s="37" t="s">
        <v>200</v>
      </c>
      <c r="O360" s="37" t="s">
        <v>73</v>
      </c>
      <c r="P360" s="37"/>
      <c r="Q360" s="37"/>
      <c r="R360" s="37" t="s">
        <v>2</v>
      </c>
      <c r="S360" s="37"/>
      <c r="T360" s="37"/>
      <c r="U360" s="38" t="s">
        <v>1038</v>
      </c>
      <c r="V360" s="37" t="s">
        <v>1038</v>
      </c>
      <c r="W360" s="37"/>
      <c r="X360" s="38" t="s">
        <v>1036</v>
      </c>
      <c r="Y360" s="37"/>
      <c r="Z360" s="38" t="s">
        <v>1038</v>
      </c>
      <c r="AA360" s="37" t="s">
        <v>1038</v>
      </c>
      <c r="AB360" s="37"/>
      <c r="AC360" s="38" t="s">
        <v>2</v>
      </c>
      <c r="AD360" s="37"/>
    </row>
    <row r="361" spans="1:30" ht="24" customHeight="1" x14ac:dyDescent="0.15">
      <c r="A361" s="37">
        <v>360</v>
      </c>
      <c r="B361" s="37">
        <v>104</v>
      </c>
      <c r="C361" s="37">
        <v>1</v>
      </c>
      <c r="D361" s="37">
        <v>0</v>
      </c>
      <c r="E361" s="37" t="s">
        <v>196</v>
      </c>
      <c r="F361" s="37" t="s">
        <v>193</v>
      </c>
      <c r="G361" s="37" t="s">
        <v>741</v>
      </c>
      <c r="H361" s="37" t="s">
        <v>197</v>
      </c>
      <c r="I361" s="37" t="s">
        <v>1135</v>
      </c>
      <c r="J361" s="37" t="s">
        <v>8</v>
      </c>
      <c r="K361" s="37" t="s">
        <v>1343</v>
      </c>
      <c r="L361" s="37"/>
      <c r="M361" s="37"/>
      <c r="N361" s="37" t="s">
        <v>64</v>
      </c>
      <c r="O361" s="37"/>
      <c r="P361" s="37"/>
      <c r="Q361" s="37"/>
      <c r="R361" s="37" t="s">
        <v>4</v>
      </c>
      <c r="S361" s="37"/>
      <c r="T361" s="37" t="s">
        <v>92</v>
      </c>
      <c r="U361" s="37" t="s">
        <v>1040</v>
      </c>
      <c r="V361" s="37" t="s">
        <v>1050</v>
      </c>
      <c r="W361" s="37"/>
      <c r="X361" s="38" t="s">
        <v>1045</v>
      </c>
      <c r="Y361" s="37"/>
      <c r="Z361" s="37" t="s">
        <v>1040</v>
      </c>
      <c r="AA361" s="37" t="s">
        <v>1050</v>
      </c>
      <c r="AB361" s="37"/>
      <c r="AC361" s="38" t="s">
        <v>1045</v>
      </c>
      <c r="AD361" s="37"/>
    </row>
    <row r="362" spans="1:30" ht="24" customHeight="1" x14ac:dyDescent="0.15">
      <c r="A362" s="37">
        <v>361</v>
      </c>
      <c r="B362" s="37">
        <v>104</v>
      </c>
      <c r="C362" s="37">
        <v>1</v>
      </c>
      <c r="D362" s="37">
        <v>0</v>
      </c>
      <c r="E362" s="37" t="s">
        <v>196</v>
      </c>
      <c r="F362" s="37" t="s">
        <v>193</v>
      </c>
      <c r="G362" s="37" t="s">
        <v>741</v>
      </c>
      <c r="H362" s="37" t="s">
        <v>197</v>
      </c>
      <c r="I362" s="37" t="s">
        <v>201</v>
      </c>
      <c r="J362" s="37" t="s">
        <v>8</v>
      </c>
      <c r="K362" s="37" t="s">
        <v>1343</v>
      </c>
      <c r="L362" s="37"/>
      <c r="M362" s="37"/>
      <c r="N362" s="37" t="s">
        <v>64</v>
      </c>
      <c r="O362" s="37"/>
      <c r="P362" s="37"/>
      <c r="Q362" s="37"/>
      <c r="R362" s="37" t="s">
        <v>4</v>
      </c>
      <c r="S362" s="37"/>
      <c r="T362" s="37" t="s">
        <v>92</v>
      </c>
      <c r="U362" s="37" t="s">
        <v>1040</v>
      </c>
      <c r="V362" s="37" t="s">
        <v>1050</v>
      </c>
      <c r="W362" s="37"/>
      <c r="X362" s="38" t="s">
        <v>1045</v>
      </c>
      <c r="Y362" s="37"/>
      <c r="Z362" s="37" t="s">
        <v>1040</v>
      </c>
      <c r="AA362" s="37" t="s">
        <v>1050</v>
      </c>
      <c r="AB362" s="37"/>
      <c r="AC362" s="38" t="s">
        <v>1045</v>
      </c>
      <c r="AD362" s="37"/>
    </row>
    <row r="363" spans="1:30" ht="24" customHeight="1" x14ac:dyDescent="0.15">
      <c r="A363" s="37">
        <v>362</v>
      </c>
      <c r="B363" s="37">
        <v>104</v>
      </c>
      <c r="C363" s="37">
        <v>1</v>
      </c>
      <c r="D363" s="37">
        <v>0</v>
      </c>
      <c r="E363" s="37" t="s">
        <v>196</v>
      </c>
      <c r="F363" s="37" t="s">
        <v>193</v>
      </c>
      <c r="G363" s="37" t="s">
        <v>741</v>
      </c>
      <c r="H363" s="37" t="s">
        <v>197</v>
      </c>
      <c r="I363" s="37" t="s">
        <v>202</v>
      </c>
      <c r="J363" s="37" t="s">
        <v>8</v>
      </c>
      <c r="K363" s="37" t="s">
        <v>1343</v>
      </c>
      <c r="L363" s="37"/>
      <c r="M363" s="37"/>
      <c r="N363" s="37"/>
      <c r="O363" s="37" t="s">
        <v>73</v>
      </c>
      <c r="P363" s="37"/>
      <c r="Q363" s="37"/>
      <c r="R363" s="37" t="s">
        <v>2</v>
      </c>
      <c r="S363" s="37"/>
      <c r="T363" s="37"/>
      <c r="U363" s="38" t="s">
        <v>1038</v>
      </c>
      <c r="V363" s="37" t="s">
        <v>1051</v>
      </c>
      <c r="W363" s="37"/>
      <c r="X363" s="38" t="s">
        <v>1232</v>
      </c>
      <c r="Y363" s="37"/>
      <c r="Z363" s="38" t="s">
        <v>1038</v>
      </c>
      <c r="AA363" s="37" t="s">
        <v>1051</v>
      </c>
      <c r="AB363" s="37"/>
      <c r="AC363" s="38" t="s">
        <v>1232</v>
      </c>
      <c r="AD363" s="37" t="s">
        <v>1134</v>
      </c>
    </row>
    <row r="364" spans="1:30" ht="24" customHeight="1" x14ac:dyDescent="0.15">
      <c r="A364" s="37">
        <v>363</v>
      </c>
      <c r="B364" s="37">
        <v>104</v>
      </c>
      <c r="C364" s="37">
        <v>1</v>
      </c>
      <c r="D364" s="37">
        <v>0</v>
      </c>
      <c r="E364" s="37" t="s">
        <v>196</v>
      </c>
      <c r="F364" s="37" t="s">
        <v>193</v>
      </c>
      <c r="G364" s="37" t="s">
        <v>741</v>
      </c>
      <c r="H364" s="37" t="s">
        <v>197</v>
      </c>
      <c r="I364" s="37" t="s">
        <v>203</v>
      </c>
      <c r="J364" s="37" t="s">
        <v>8</v>
      </c>
      <c r="K364" s="37" t="s">
        <v>1343</v>
      </c>
      <c r="L364" s="37"/>
      <c r="M364" s="37"/>
      <c r="N364" s="37"/>
      <c r="O364" s="37" t="s">
        <v>73</v>
      </c>
      <c r="P364" s="37"/>
      <c r="Q364" s="37"/>
      <c r="R364" s="37" t="s">
        <v>2</v>
      </c>
      <c r="S364" s="37"/>
      <c r="T364" s="37"/>
      <c r="U364" s="38" t="s">
        <v>1038</v>
      </c>
      <c r="V364" s="37" t="s">
        <v>1051</v>
      </c>
      <c r="W364" s="37"/>
      <c r="X364" s="38" t="s">
        <v>1232</v>
      </c>
      <c r="Y364" s="37"/>
      <c r="Z364" s="38" t="s">
        <v>1038</v>
      </c>
      <c r="AA364" s="37" t="s">
        <v>1051</v>
      </c>
      <c r="AB364" s="37"/>
      <c r="AC364" s="38" t="s">
        <v>1232</v>
      </c>
      <c r="AD364" s="37" t="s">
        <v>1134</v>
      </c>
    </row>
    <row r="365" spans="1:30" ht="24" customHeight="1" x14ac:dyDescent="0.15">
      <c r="A365" s="37">
        <v>364</v>
      </c>
      <c r="B365" s="37">
        <v>104</v>
      </c>
      <c r="C365" s="37">
        <v>1</v>
      </c>
      <c r="D365" s="37">
        <v>0</v>
      </c>
      <c r="E365" s="37" t="s">
        <v>196</v>
      </c>
      <c r="F365" s="37" t="s">
        <v>193</v>
      </c>
      <c r="G365" s="37" t="s">
        <v>741</v>
      </c>
      <c r="H365" s="37" t="s">
        <v>197</v>
      </c>
      <c r="I365" s="37" t="s">
        <v>204</v>
      </c>
      <c r="J365" s="37" t="s">
        <v>8</v>
      </c>
      <c r="K365" s="37" t="s">
        <v>1343</v>
      </c>
      <c r="L365" s="37"/>
      <c r="M365" s="37"/>
      <c r="N365" s="37"/>
      <c r="O365" s="37" t="s">
        <v>73</v>
      </c>
      <c r="P365" s="37"/>
      <c r="Q365" s="37"/>
      <c r="R365" s="37" t="s">
        <v>2</v>
      </c>
      <c r="S365" s="37"/>
      <c r="T365" s="37"/>
      <c r="U365" s="38" t="s">
        <v>1038</v>
      </c>
      <c r="V365" s="37" t="s">
        <v>1051</v>
      </c>
      <c r="W365" s="37"/>
      <c r="X365" s="38" t="s">
        <v>1232</v>
      </c>
      <c r="Y365" s="37"/>
      <c r="Z365" s="38" t="s">
        <v>1038</v>
      </c>
      <c r="AA365" s="37" t="s">
        <v>1051</v>
      </c>
      <c r="AB365" s="37"/>
      <c r="AC365" s="38" t="s">
        <v>1232</v>
      </c>
      <c r="AD365" s="37" t="s">
        <v>1134</v>
      </c>
    </row>
    <row r="366" spans="1:30" ht="24" customHeight="1" x14ac:dyDescent="0.15">
      <c r="A366" s="37">
        <v>365</v>
      </c>
      <c r="B366" s="37">
        <v>104</v>
      </c>
      <c r="C366" s="37">
        <v>1</v>
      </c>
      <c r="D366" s="37">
        <v>0</v>
      </c>
      <c r="E366" s="37" t="s">
        <v>196</v>
      </c>
      <c r="F366" s="37" t="s">
        <v>193</v>
      </c>
      <c r="G366" s="37" t="s">
        <v>741</v>
      </c>
      <c r="H366" s="37" t="s">
        <v>197</v>
      </c>
      <c r="I366" s="37" t="s">
        <v>205</v>
      </c>
      <c r="J366" s="37" t="s">
        <v>8</v>
      </c>
      <c r="K366" s="37" t="s">
        <v>1343</v>
      </c>
      <c r="L366" s="37"/>
      <c r="M366" s="37"/>
      <c r="N366" s="37"/>
      <c r="O366" s="37" t="s">
        <v>73</v>
      </c>
      <c r="P366" s="37"/>
      <c r="Q366" s="37"/>
      <c r="R366" s="37" t="s">
        <v>2</v>
      </c>
      <c r="S366" s="37"/>
      <c r="T366" s="37"/>
      <c r="U366" s="38" t="s">
        <v>1038</v>
      </c>
      <c r="V366" s="37" t="s">
        <v>1051</v>
      </c>
      <c r="W366" s="37"/>
      <c r="X366" s="38" t="s">
        <v>1232</v>
      </c>
      <c r="Y366" s="37"/>
      <c r="Z366" s="38" t="s">
        <v>1038</v>
      </c>
      <c r="AA366" s="37" t="s">
        <v>1051</v>
      </c>
      <c r="AB366" s="37"/>
      <c r="AC366" s="38" t="s">
        <v>1232</v>
      </c>
      <c r="AD366" s="37" t="s">
        <v>1134</v>
      </c>
    </row>
    <row r="367" spans="1:30" ht="24" customHeight="1" x14ac:dyDescent="0.15">
      <c r="A367" s="37">
        <v>366</v>
      </c>
      <c r="B367" s="37">
        <v>104</v>
      </c>
      <c r="C367" s="37">
        <v>1</v>
      </c>
      <c r="D367" s="37">
        <v>0</v>
      </c>
      <c r="E367" s="37" t="s">
        <v>196</v>
      </c>
      <c r="F367" s="37" t="s">
        <v>193</v>
      </c>
      <c r="G367" s="37" t="s">
        <v>741</v>
      </c>
      <c r="H367" s="37" t="s">
        <v>197</v>
      </c>
      <c r="I367" s="37" t="s">
        <v>206</v>
      </c>
      <c r="J367" s="37" t="s">
        <v>8</v>
      </c>
      <c r="K367" s="37" t="s">
        <v>1343</v>
      </c>
      <c r="L367" s="37"/>
      <c r="M367" s="37"/>
      <c r="N367" s="37" t="s">
        <v>1300</v>
      </c>
      <c r="O367" s="37" t="s">
        <v>73</v>
      </c>
      <c r="P367" s="37"/>
      <c r="Q367" s="37"/>
      <c r="R367" s="37" t="s">
        <v>2</v>
      </c>
      <c r="S367" s="37"/>
      <c r="T367" s="37"/>
      <c r="U367" s="38" t="s">
        <v>1038</v>
      </c>
      <c r="V367" s="37" t="s">
        <v>1038</v>
      </c>
      <c r="W367" s="37"/>
      <c r="X367" s="38" t="s">
        <v>1036</v>
      </c>
      <c r="Y367" s="37"/>
      <c r="Z367" s="38" t="s">
        <v>1038</v>
      </c>
      <c r="AA367" s="37" t="s">
        <v>1038</v>
      </c>
      <c r="AB367" s="37"/>
      <c r="AC367" s="38" t="s">
        <v>2</v>
      </c>
      <c r="AD367" s="37"/>
    </row>
    <row r="368" spans="1:30" ht="24" customHeight="1" x14ac:dyDescent="0.15">
      <c r="A368" s="37">
        <v>367</v>
      </c>
      <c r="B368" s="37">
        <v>104</v>
      </c>
      <c r="C368" s="37">
        <v>1</v>
      </c>
      <c r="D368" s="37">
        <v>0</v>
      </c>
      <c r="E368" s="37" t="s">
        <v>196</v>
      </c>
      <c r="F368" s="37" t="s">
        <v>193</v>
      </c>
      <c r="G368" s="37" t="s">
        <v>741</v>
      </c>
      <c r="H368" s="37" t="s">
        <v>197</v>
      </c>
      <c r="I368" s="37" t="s">
        <v>207</v>
      </c>
      <c r="J368" s="37" t="s">
        <v>8</v>
      </c>
      <c r="K368" s="37" t="s">
        <v>1343</v>
      </c>
      <c r="L368" s="37"/>
      <c r="M368" s="37"/>
      <c r="N368" s="37" t="s">
        <v>198</v>
      </c>
      <c r="O368" s="37" t="s">
        <v>73</v>
      </c>
      <c r="P368" s="37"/>
      <c r="Q368" s="37"/>
      <c r="R368" s="37" t="s">
        <v>2</v>
      </c>
      <c r="S368" s="37"/>
      <c r="T368" s="37"/>
      <c r="U368" s="38" t="s">
        <v>1038</v>
      </c>
      <c r="V368" s="37" t="s">
        <v>1038</v>
      </c>
      <c r="W368" s="37"/>
      <c r="X368" s="38" t="s">
        <v>1036</v>
      </c>
      <c r="Y368" s="37"/>
      <c r="Z368" s="38" t="s">
        <v>1038</v>
      </c>
      <c r="AA368" s="37" t="s">
        <v>1038</v>
      </c>
      <c r="AB368" s="37"/>
      <c r="AC368" s="38" t="s">
        <v>2</v>
      </c>
      <c r="AD368" s="37"/>
    </row>
    <row r="369" spans="1:30" ht="24" customHeight="1" x14ac:dyDescent="0.15">
      <c r="A369" s="37">
        <v>368</v>
      </c>
      <c r="B369" s="37">
        <v>104</v>
      </c>
      <c r="C369" s="37">
        <v>1</v>
      </c>
      <c r="D369" s="37">
        <v>0</v>
      </c>
      <c r="E369" s="37" t="s">
        <v>196</v>
      </c>
      <c r="F369" s="37" t="s">
        <v>193</v>
      </c>
      <c r="G369" s="37" t="s">
        <v>741</v>
      </c>
      <c r="H369" s="37" t="s">
        <v>197</v>
      </c>
      <c r="I369" s="37" t="s">
        <v>208</v>
      </c>
      <c r="J369" s="37" t="s">
        <v>8</v>
      </c>
      <c r="K369" s="37" t="s">
        <v>1343</v>
      </c>
      <c r="L369" s="37"/>
      <c r="M369" s="37"/>
      <c r="N369" s="37" t="s">
        <v>64</v>
      </c>
      <c r="O369" s="37"/>
      <c r="P369" s="37"/>
      <c r="Q369" s="37"/>
      <c r="R369" s="37" t="s">
        <v>4</v>
      </c>
      <c r="S369" s="37"/>
      <c r="T369" s="37" t="s">
        <v>92</v>
      </c>
      <c r="U369" s="37" t="s">
        <v>1040</v>
      </c>
      <c r="V369" s="37" t="s">
        <v>1050</v>
      </c>
      <c r="W369" s="37"/>
      <c r="X369" s="38" t="s">
        <v>1045</v>
      </c>
      <c r="Y369" s="37"/>
      <c r="Z369" s="37" t="s">
        <v>1040</v>
      </c>
      <c r="AA369" s="37" t="s">
        <v>1050</v>
      </c>
      <c r="AB369" s="37"/>
      <c r="AC369" s="38" t="s">
        <v>1045</v>
      </c>
      <c r="AD369" s="37"/>
    </row>
    <row r="370" spans="1:30" ht="24" customHeight="1" x14ac:dyDescent="0.15">
      <c r="A370" s="37">
        <v>369</v>
      </c>
      <c r="B370" s="37">
        <v>104</v>
      </c>
      <c r="C370" s="37">
        <v>1</v>
      </c>
      <c r="D370" s="37">
        <v>1</v>
      </c>
      <c r="E370" s="37" t="s">
        <v>196</v>
      </c>
      <c r="F370" s="37" t="s">
        <v>193</v>
      </c>
      <c r="G370" s="37" t="s">
        <v>741</v>
      </c>
      <c r="H370" s="37" t="s">
        <v>197</v>
      </c>
      <c r="I370" s="37" t="s">
        <v>209</v>
      </c>
      <c r="J370" s="37" t="s">
        <v>8</v>
      </c>
      <c r="K370" s="37" t="s">
        <v>1343</v>
      </c>
      <c r="L370" s="37"/>
      <c r="M370" s="37"/>
      <c r="N370" s="37" t="s">
        <v>198</v>
      </c>
      <c r="O370" s="37" t="s">
        <v>73</v>
      </c>
      <c r="P370" s="37"/>
      <c r="Q370" s="37"/>
      <c r="R370" s="37" t="s">
        <v>2</v>
      </c>
      <c r="S370" s="37"/>
      <c r="T370" s="37"/>
      <c r="U370" s="38" t="s">
        <v>1038</v>
      </c>
      <c r="V370" s="37" t="s">
        <v>1038</v>
      </c>
      <c r="W370" s="37"/>
      <c r="X370" s="38" t="s">
        <v>1036</v>
      </c>
      <c r="Y370" s="37"/>
      <c r="Z370" s="38" t="s">
        <v>1038</v>
      </c>
      <c r="AA370" s="37" t="s">
        <v>1038</v>
      </c>
      <c r="AB370" s="37"/>
      <c r="AC370" s="38" t="s">
        <v>2</v>
      </c>
      <c r="AD370" s="37"/>
    </row>
    <row r="371" spans="1:30" ht="24" customHeight="1" x14ac:dyDescent="0.15">
      <c r="A371" s="37">
        <v>370</v>
      </c>
      <c r="B371" s="37">
        <v>104</v>
      </c>
      <c r="C371" s="37">
        <v>1</v>
      </c>
      <c r="D371" s="37">
        <v>1</v>
      </c>
      <c r="E371" s="37" t="s">
        <v>196</v>
      </c>
      <c r="F371" s="37" t="s">
        <v>193</v>
      </c>
      <c r="G371" s="37" t="s">
        <v>741</v>
      </c>
      <c r="H371" s="37" t="s">
        <v>197</v>
      </c>
      <c r="I371" s="37" t="s">
        <v>210</v>
      </c>
      <c r="J371" s="37" t="s">
        <v>8</v>
      </c>
      <c r="K371" s="37" t="s">
        <v>1343</v>
      </c>
      <c r="L371" s="37"/>
      <c r="M371" s="37"/>
      <c r="N371" s="37"/>
      <c r="O371" s="37" t="s">
        <v>73</v>
      </c>
      <c r="P371" s="37"/>
      <c r="Q371" s="37"/>
      <c r="R371" s="37" t="s">
        <v>2</v>
      </c>
      <c r="S371" s="37"/>
      <c r="T371" s="37"/>
      <c r="U371" s="38" t="s">
        <v>1038</v>
      </c>
      <c r="V371" s="37" t="s">
        <v>1038</v>
      </c>
      <c r="W371" s="37"/>
      <c r="X371" s="38" t="s">
        <v>1036</v>
      </c>
      <c r="Y371" s="37"/>
      <c r="Z371" s="38" t="s">
        <v>1038</v>
      </c>
      <c r="AA371" s="37" t="s">
        <v>1038</v>
      </c>
      <c r="AB371" s="37"/>
      <c r="AC371" s="38" t="s">
        <v>2</v>
      </c>
      <c r="AD371" s="37"/>
    </row>
    <row r="372" spans="1:30" ht="24" customHeight="1" x14ac:dyDescent="0.15">
      <c r="A372" s="37">
        <v>371</v>
      </c>
      <c r="B372" s="37">
        <v>105</v>
      </c>
      <c r="C372" s="37">
        <v>1</v>
      </c>
      <c r="D372" s="37">
        <v>0</v>
      </c>
      <c r="E372" s="37" t="s">
        <v>211</v>
      </c>
      <c r="F372" s="37" t="s">
        <v>193</v>
      </c>
      <c r="G372" s="37" t="s">
        <v>741</v>
      </c>
      <c r="H372" s="37" t="s">
        <v>212</v>
      </c>
      <c r="I372" s="37" t="s">
        <v>1023</v>
      </c>
      <c r="J372" s="37" t="s">
        <v>8</v>
      </c>
      <c r="K372" s="37" t="s">
        <v>1343</v>
      </c>
      <c r="L372" s="37"/>
      <c r="M372" s="37"/>
      <c r="N372" s="37"/>
      <c r="O372" s="37"/>
      <c r="P372" s="37"/>
      <c r="Q372" s="37"/>
      <c r="R372" s="37" t="s">
        <v>1</v>
      </c>
      <c r="S372" s="37"/>
      <c r="T372" s="37"/>
      <c r="U372" s="37" t="s">
        <v>1038</v>
      </c>
      <c r="V372" s="37" t="s">
        <v>1051</v>
      </c>
      <c r="W372" s="37"/>
      <c r="X372" s="38" t="s">
        <v>1232</v>
      </c>
      <c r="Y372" s="37"/>
      <c r="Z372" s="37" t="s">
        <v>1038</v>
      </c>
      <c r="AA372" s="37" t="s">
        <v>1051</v>
      </c>
      <c r="AB372" s="37"/>
      <c r="AC372" s="38" t="s">
        <v>1232</v>
      </c>
      <c r="AD372" s="37" t="s">
        <v>1134</v>
      </c>
    </row>
    <row r="373" spans="1:30" ht="24" customHeight="1" x14ac:dyDescent="0.15">
      <c r="A373" s="37">
        <v>372</v>
      </c>
      <c r="B373" s="37">
        <v>105</v>
      </c>
      <c r="C373" s="37">
        <v>1</v>
      </c>
      <c r="D373" s="37">
        <v>0</v>
      </c>
      <c r="E373" s="37" t="s">
        <v>211</v>
      </c>
      <c r="F373" s="37" t="s">
        <v>193</v>
      </c>
      <c r="G373" s="37" t="s">
        <v>741</v>
      </c>
      <c r="H373" s="37" t="s">
        <v>212</v>
      </c>
      <c r="I373" s="37" t="s">
        <v>1136</v>
      </c>
      <c r="J373" s="37" t="s">
        <v>8</v>
      </c>
      <c r="K373" s="37" t="s">
        <v>1343</v>
      </c>
      <c r="L373" s="37"/>
      <c r="M373" s="37"/>
      <c r="N373" s="37" t="s">
        <v>1301</v>
      </c>
      <c r="O373" s="37" t="s">
        <v>73</v>
      </c>
      <c r="P373" s="37"/>
      <c r="Q373" s="37"/>
      <c r="R373" s="37" t="s">
        <v>2</v>
      </c>
      <c r="S373" s="37"/>
      <c r="T373" s="37"/>
      <c r="U373" s="38" t="s">
        <v>1038</v>
      </c>
      <c r="V373" s="37" t="s">
        <v>1038</v>
      </c>
      <c r="W373" s="37"/>
      <c r="X373" s="38" t="s">
        <v>1036</v>
      </c>
      <c r="Y373" s="37"/>
      <c r="Z373" s="38" t="s">
        <v>1038</v>
      </c>
      <c r="AA373" s="37" t="s">
        <v>1038</v>
      </c>
      <c r="AB373" s="37"/>
      <c r="AC373" s="38" t="s">
        <v>2</v>
      </c>
      <c r="AD373" s="37"/>
    </row>
    <row r="374" spans="1:30" ht="24" customHeight="1" x14ac:dyDescent="0.15">
      <c r="A374" s="37">
        <v>373</v>
      </c>
      <c r="B374" s="37">
        <v>105</v>
      </c>
      <c r="C374" s="37">
        <v>1</v>
      </c>
      <c r="D374" s="37">
        <v>0</v>
      </c>
      <c r="E374" s="37" t="s">
        <v>211</v>
      </c>
      <c r="F374" s="37" t="s">
        <v>193</v>
      </c>
      <c r="G374" s="37" t="s">
        <v>741</v>
      </c>
      <c r="H374" s="37" t="s">
        <v>212</v>
      </c>
      <c r="I374" s="37" t="s">
        <v>213</v>
      </c>
      <c r="J374" s="37" t="s">
        <v>8</v>
      </c>
      <c r="K374" s="37" t="s">
        <v>1343</v>
      </c>
      <c r="L374" s="37"/>
      <c r="M374" s="37"/>
      <c r="N374" s="37"/>
      <c r="O374" s="37" t="s">
        <v>73</v>
      </c>
      <c r="P374" s="37"/>
      <c r="Q374" s="37"/>
      <c r="R374" s="37" t="s">
        <v>2</v>
      </c>
      <c r="S374" s="37"/>
      <c r="T374" s="37"/>
      <c r="U374" s="38" t="s">
        <v>1038</v>
      </c>
      <c r="V374" s="37" t="s">
        <v>1051</v>
      </c>
      <c r="W374" s="37"/>
      <c r="X374" s="38" t="s">
        <v>1232</v>
      </c>
      <c r="Y374" s="37"/>
      <c r="Z374" s="38" t="s">
        <v>1038</v>
      </c>
      <c r="AA374" s="37" t="s">
        <v>1051</v>
      </c>
      <c r="AB374" s="37"/>
      <c r="AC374" s="38" t="s">
        <v>1232</v>
      </c>
      <c r="AD374" s="37" t="s">
        <v>1134</v>
      </c>
    </row>
    <row r="375" spans="1:30" ht="24" customHeight="1" x14ac:dyDescent="0.15">
      <c r="A375" s="37">
        <v>374</v>
      </c>
      <c r="B375" s="37">
        <v>105</v>
      </c>
      <c r="C375" s="37">
        <v>1</v>
      </c>
      <c r="D375" s="37">
        <v>0</v>
      </c>
      <c r="E375" s="37" t="s">
        <v>211</v>
      </c>
      <c r="F375" s="37" t="s">
        <v>193</v>
      </c>
      <c r="G375" s="37" t="s">
        <v>741</v>
      </c>
      <c r="H375" s="37" t="s">
        <v>212</v>
      </c>
      <c r="I375" s="37" t="s">
        <v>214</v>
      </c>
      <c r="J375" s="37" t="s">
        <v>8</v>
      </c>
      <c r="K375" s="37" t="s">
        <v>1343</v>
      </c>
      <c r="L375" s="37"/>
      <c r="M375" s="37"/>
      <c r="N375" s="37"/>
      <c r="O375" s="37" t="s">
        <v>73</v>
      </c>
      <c r="P375" s="37"/>
      <c r="Q375" s="37"/>
      <c r="R375" s="37" t="s">
        <v>2</v>
      </c>
      <c r="S375" s="37"/>
      <c r="T375" s="37"/>
      <c r="U375" s="38" t="s">
        <v>1038</v>
      </c>
      <c r="V375" s="37" t="s">
        <v>1051</v>
      </c>
      <c r="W375" s="37"/>
      <c r="X375" s="38" t="s">
        <v>1232</v>
      </c>
      <c r="Y375" s="37"/>
      <c r="Z375" s="38" t="s">
        <v>1038</v>
      </c>
      <c r="AA375" s="37" t="s">
        <v>1051</v>
      </c>
      <c r="AB375" s="37"/>
      <c r="AC375" s="38" t="s">
        <v>1232</v>
      </c>
      <c r="AD375" s="37" t="s">
        <v>1134</v>
      </c>
    </row>
    <row r="376" spans="1:30" ht="24" customHeight="1" x14ac:dyDescent="0.15">
      <c r="A376" s="37">
        <v>375</v>
      </c>
      <c r="B376" s="37">
        <v>105</v>
      </c>
      <c r="C376" s="37">
        <v>1</v>
      </c>
      <c r="D376" s="37">
        <v>0</v>
      </c>
      <c r="E376" s="37" t="s">
        <v>211</v>
      </c>
      <c r="F376" s="37" t="s">
        <v>193</v>
      </c>
      <c r="G376" s="37" t="s">
        <v>741</v>
      </c>
      <c r="H376" s="37" t="s">
        <v>212</v>
      </c>
      <c r="I376" s="37" t="s">
        <v>215</v>
      </c>
      <c r="J376" s="37" t="s">
        <v>8</v>
      </c>
      <c r="K376" s="37" t="s">
        <v>1343</v>
      </c>
      <c r="L376" s="37"/>
      <c r="M376" s="37"/>
      <c r="N376" s="37"/>
      <c r="O376" s="37"/>
      <c r="P376" s="37"/>
      <c r="Q376" s="37"/>
      <c r="R376" s="37" t="s">
        <v>1</v>
      </c>
      <c r="S376" s="37"/>
      <c r="T376" s="37"/>
      <c r="U376" s="37" t="s">
        <v>1038</v>
      </c>
      <c r="V376" s="37" t="s">
        <v>1051</v>
      </c>
      <c r="W376" s="37"/>
      <c r="X376" s="38" t="s">
        <v>1232</v>
      </c>
      <c r="Y376" s="37"/>
      <c r="Z376" s="37" t="s">
        <v>1038</v>
      </c>
      <c r="AA376" s="37" t="s">
        <v>1051</v>
      </c>
      <c r="AB376" s="37"/>
      <c r="AC376" s="38" t="s">
        <v>1232</v>
      </c>
      <c r="AD376" s="37" t="s">
        <v>1134</v>
      </c>
    </row>
    <row r="377" spans="1:30" ht="24" customHeight="1" x14ac:dyDescent="0.15">
      <c r="A377" s="37">
        <v>376</v>
      </c>
      <c r="B377" s="37">
        <v>105</v>
      </c>
      <c r="C377" s="37">
        <v>1</v>
      </c>
      <c r="D377" s="37">
        <v>0</v>
      </c>
      <c r="E377" s="37" t="s">
        <v>211</v>
      </c>
      <c r="F377" s="37" t="s">
        <v>193</v>
      </c>
      <c r="G377" s="37" t="s">
        <v>741</v>
      </c>
      <c r="H377" s="37" t="s">
        <v>212</v>
      </c>
      <c r="I377" s="37" t="s">
        <v>1136</v>
      </c>
      <c r="J377" s="37" t="s">
        <v>8</v>
      </c>
      <c r="K377" s="37" t="s">
        <v>1343</v>
      </c>
      <c r="L377" s="37"/>
      <c r="M377" s="37"/>
      <c r="N377" s="37"/>
      <c r="O377" s="37"/>
      <c r="P377" s="37"/>
      <c r="Q377" s="37"/>
      <c r="R377" s="37" t="s">
        <v>1</v>
      </c>
      <c r="S377" s="37"/>
      <c r="T377" s="37"/>
      <c r="U377" s="37" t="s">
        <v>1038</v>
      </c>
      <c r="V377" s="37" t="s">
        <v>1051</v>
      </c>
      <c r="W377" s="37"/>
      <c r="X377" s="38" t="s">
        <v>1232</v>
      </c>
      <c r="Y377" s="37"/>
      <c r="Z377" s="37" t="s">
        <v>1038</v>
      </c>
      <c r="AA377" s="37" t="s">
        <v>1051</v>
      </c>
      <c r="AB377" s="37"/>
      <c r="AC377" s="38" t="s">
        <v>1232</v>
      </c>
      <c r="AD377" s="37" t="s">
        <v>1134</v>
      </c>
    </row>
    <row r="378" spans="1:30" ht="24" customHeight="1" x14ac:dyDescent="0.15">
      <c r="A378" s="37">
        <v>377</v>
      </c>
      <c r="B378" s="37">
        <v>105</v>
      </c>
      <c r="C378" s="37">
        <v>1</v>
      </c>
      <c r="D378" s="37">
        <v>0</v>
      </c>
      <c r="E378" s="37" t="s">
        <v>211</v>
      </c>
      <c r="F378" s="37" t="s">
        <v>193</v>
      </c>
      <c r="G378" s="37" t="s">
        <v>741</v>
      </c>
      <c r="H378" s="37" t="s">
        <v>212</v>
      </c>
      <c r="I378" s="37" t="s">
        <v>216</v>
      </c>
      <c r="J378" s="37" t="s">
        <v>8</v>
      </c>
      <c r="K378" s="37" t="s">
        <v>1343</v>
      </c>
      <c r="L378" s="37"/>
      <c r="M378" s="37"/>
      <c r="N378" s="37" t="s">
        <v>1225</v>
      </c>
      <c r="O378" s="37"/>
      <c r="P378" s="37"/>
      <c r="Q378" s="37"/>
      <c r="R378" s="37" t="s">
        <v>1</v>
      </c>
      <c r="S378" s="37"/>
      <c r="T378" s="37"/>
      <c r="U378" s="37" t="s">
        <v>1038</v>
      </c>
      <c r="V378" s="37" t="s">
        <v>1038</v>
      </c>
      <c r="W378" s="37"/>
      <c r="X378" s="38" t="s">
        <v>1036</v>
      </c>
      <c r="Y378" s="37"/>
      <c r="Z378" s="37" t="s">
        <v>1038</v>
      </c>
      <c r="AA378" s="37" t="s">
        <v>1038</v>
      </c>
      <c r="AB378" s="37"/>
      <c r="AC378" s="38" t="s">
        <v>2</v>
      </c>
      <c r="AD378" s="37"/>
    </row>
    <row r="379" spans="1:30" ht="24" customHeight="1" x14ac:dyDescent="0.15">
      <c r="A379" s="37">
        <v>378</v>
      </c>
      <c r="B379" s="37">
        <v>105</v>
      </c>
      <c r="C379" s="37">
        <v>1</v>
      </c>
      <c r="D379" s="37">
        <v>0</v>
      </c>
      <c r="E379" s="37" t="s">
        <v>211</v>
      </c>
      <c r="F379" s="37" t="s">
        <v>193</v>
      </c>
      <c r="G379" s="37" t="s">
        <v>741</v>
      </c>
      <c r="H379" s="37" t="s">
        <v>212</v>
      </c>
      <c r="I379" s="37" t="s">
        <v>217</v>
      </c>
      <c r="J379" s="37" t="s">
        <v>8</v>
      </c>
      <c r="K379" s="37" t="s">
        <v>1343</v>
      </c>
      <c r="L379" s="37"/>
      <c r="M379" s="37"/>
      <c r="N379" s="37" t="s">
        <v>1226</v>
      </c>
      <c r="O379" s="37"/>
      <c r="P379" s="37"/>
      <c r="Q379" s="37"/>
      <c r="R379" s="37" t="s">
        <v>1</v>
      </c>
      <c r="S379" s="37"/>
      <c r="T379" s="37"/>
      <c r="U379" s="37" t="s">
        <v>1038</v>
      </c>
      <c r="V379" s="37" t="s">
        <v>1038</v>
      </c>
      <c r="W379" s="37"/>
      <c r="X379" s="38" t="s">
        <v>1036</v>
      </c>
      <c r="Y379" s="37"/>
      <c r="Z379" s="37" t="s">
        <v>1038</v>
      </c>
      <c r="AA379" s="37" t="s">
        <v>1038</v>
      </c>
      <c r="AB379" s="37"/>
      <c r="AC379" s="38" t="s">
        <v>2</v>
      </c>
      <c r="AD379" s="37"/>
    </row>
    <row r="380" spans="1:30" ht="24" customHeight="1" x14ac:dyDescent="0.15">
      <c r="A380" s="37">
        <v>379</v>
      </c>
      <c r="B380" s="37">
        <v>105</v>
      </c>
      <c r="C380" s="37">
        <v>1</v>
      </c>
      <c r="D380" s="37">
        <v>0</v>
      </c>
      <c r="E380" s="37" t="s">
        <v>211</v>
      </c>
      <c r="F380" s="37" t="s">
        <v>193</v>
      </c>
      <c r="G380" s="37" t="s">
        <v>741</v>
      </c>
      <c r="H380" s="37" t="s">
        <v>212</v>
      </c>
      <c r="I380" s="37" t="s">
        <v>218</v>
      </c>
      <c r="J380" s="37" t="s">
        <v>8</v>
      </c>
      <c r="K380" s="37" t="s">
        <v>1343</v>
      </c>
      <c r="L380" s="37"/>
      <c r="M380" s="37"/>
      <c r="N380" s="37" t="s">
        <v>1227</v>
      </c>
      <c r="O380" s="37" t="s">
        <v>73</v>
      </c>
      <c r="P380" s="37"/>
      <c r="Q380" s="37"/>
      <c r="R380" s="37" t="s">
        <v>2</v>
      </c>
      <c r="S380" s="37"/>
      <c r="T380" s="37"/>
      <c r="U380" s="38" t="s">
        <v>1038</v>
      </c>
      <c r="V380" s="37" t="s">
        <v>1038</v>
      </c>
      <c r="W380" s="37"/>
      <c r="X380" s="38" t="s">
        <v>1036</v>
      </c>
      <c r="Y380" s="37"/>
      <c r="Z380" s="38" t="s">
        <v>1038</v>
      </c>
      <c r="AA380" s="37" t="s">
        <v>1038</v>
      </c>
      <c r="AB380" s="37"/>
      <c r="AC380" s="38" t="s">
        <v>2</v>
      </c>
      <c r="AD380" s="37"/>
    </row>
    <row r="381" spans="1:30" ht="24" customHeight="1" x14ac:dyDescent="0.15">
      <c r="A381" s="37">
        <v>380</v>
      </c>
      <c r="B381" s="37">
        <v>105</v>
      </c>
      <c r="C381" s="37">
        <v>1</v>
      </c>
      <c r="D381" s="37">
        <v>0</v>
      </c>
      <c r="E381" s="37" t="s">
        <v>211</v>
      </c>
      <c r="F381" s="37" t="s">
        <v>193</v>
      </c>
      <c r="G381" s="37" t="s">
        <v>741</v>
      </c>
      <c r="H381" s="37" t="s">
        <v>212</v>
      </c>
      <c r="I381" s="37" t="s">
        <v>219</v>
      </c>
      <c r="J381" s="37" t="s">
        <v>8</v>
      </c>
      <c r="K381" s="37" t="s">
        <v>1343</v>
      </c>
      <c r="L381" s="37"/>
      <c r="M381" s="37"/>
      <c r="N381" s="37" t="s">
        <v>1228</v>
      </c>
      <c r="O381" s="37" t="s">
        <v>73</v>
      </c>
      <c r="P381" s="37"/>
      <c r="Q381" s="37"/>
      <c r="R381" s="37" t="s">
        <v>2</v>
      </c>
      <c r="S381" s="37"/>
      <c r="T381" s="37"/>
      <c r="U381" s="38" t="s">
        <v>1038</v>
      </c>
      <c r="V381" s="37" t="s">
        <v>1038</v>
      </c>
      <c r="W381" s="37"/>
      <c r="X381" s="38" t="s">
        <v>1036</v>
      </c>
      <c r="Y381" s="37"/>
      <c r="Z381" s="38" t="s">
        <v>1038</v>
      </c>
      <c r="AA381" s="37" t="s">
        <v>1038</v>
      </c>
      <c r="AB381" s="37"/>
      <c r="AC381" s="38" t="s">
        <v>2</v>
      </c>
      <c r="AD381" s="37"/>
    </row>
    <row r="382" spans="1:30" ht="24" customHeight="1" x14ac:dyDescent="0.15">
      <c r="A382" s="37">
        <v>381</v>
      </c>
      <c r="B382" s="37">
        <v>105</v>
      </c>
      <c r="C382" s="37">
        <v>1</v>
      </c>
      <c r="D382" s="37">
        <v>0</v>
      </c>
      <c r="E382" s="37" t="s">
        <v>211</v>
      </c>
      <c r="F382" s="37" t="s">
        <v>193</v>
      </c>
      <c r="G382" s="37" t="s">
        <v>741</v>
      </c>
      <c r="H382" s="37" t="s">
        <v>212</v>
      </c>
      <c r="I382" s="37" t="s">
        <v>220</v>
      </c>
      <c r="J382" s="37" t="s">
        <v>8</v>
      </c>
      <c r="K382" s="37" t="s">
        <v>1343</v>
      </c>
      <c r="L382" s="37"/>
      <c r="M382" s="37"/>
      <c r="N382" s="37" t="s">
        <v>1229</v>
      </c>
      <c r="O382" s="37" t="s">
        <v>73</v>
      </c>
      <c r="P382" s="37"/>
      <c r="Q382" s="37"/>
      <c r="R382" s="37" t="s">
        <v>2</v>
      </c>
      <c r="S382" s="37"/>
      <c r="T382" s="37"/>
      <c r="U382" s="38" t="s">
        <v>1038</v>
      </c>
      <c r="V382" s="37" t="s">
        <v>1038</v>
      </c>
      <c r="W382" s="37"/>
      <c r="X382" s="38" t="s">
        <v>1036</v>
      </c>
      <c r="Y382" s="37"/>
      <c r="Z382" s="38" t="s">
        <v>1038</v>
      </c>
      <c r="AA382" s="37" t="s">
        <v>1038</v>
      </c>
      <c r="AB382" s="37"/>
      <c r="AC382" s="38" t="s">
        <v>2</v>
      </c>
      <c r="AD382" s="37"/>
    </row>
    <row r="383" spans="1:30" ht="24" customHeight="1" x14ac:dyDescent="0.15">
      <c r="A383" s="37">
        <v>382</v>
      </c>
      <c r="B383" s="37">
        <v>105</v>
      </c>
      <c r="C383" s="37">
        <v>1</v>
      </c>
      <c r="D383" s="37">
        <v>0</v>
      </c>
      <c r="E383" s="37" t="s">
        <v>211</v>
      </c>
      <c r="F383" s="37" t="s">
        <v>193</v>
      </c>
      <c r="G383" s="37" t="s">
        <v>741</v>
      </c>
      <c r="H383" s="37" t="s">
        <v>212</v>
      </c>
      <c r="I383" s="37" t="s">
        <v>221</v>
      </c>
      <c r="J383" s="37" t="s">
        <v>8</v>
      </c>
      <c r="K383" s="37" t="s">
        <v>1343</v>
      </c>
      <c r="L383" s="37"/>
      <c r="M383" s="37"/>
      <c r="N383" s="37" t="s">
        <v>1230</v>
      </c>
      <c r="O383" s="37" t="s">
        <v>73</v>
      </c>
      <c r="P383" s="37"/>
      <c r="Q383" s="37"/>
      <c r="R383" s="37" t="s">
        <v>2</v>
      </c>
      <c r="S383" s="37"/>
      <c r="T383" s="37"/>
      <c r="U383" s="38" t="s">
        <v>1038</v>
      </c>
      <c r="V383" s="37" t="s">
        <v>1038</v>
      </c>
      <c r="W383" s="37"/>
      <c r="X383" s="38" t="s">
        <v>1036</v>
      </c>
      <c r="Y383" s="37"/>
      <c r="Z383" s="38" t="s">
        <v>1038</v>
      </c>
      <c r="AA383" s="37" t="s">
        <v>1038</v>
      </c>
      <c r="AB383" s="37"/>
      <c r="AC383" s="38" t="s">
        <v>2</v>
      </c>
      <c r="AD383" s="37"/>
    </row>
    <row r="384" spans="1:30" ht="24" customHeight="1" x14ac:dyDescent="0.15">
      <c r="A384" s="37">
        <v>383</v>
      </c>
      <c r="B384" s="37">
        <v>105</v>
      </c>
      <c r="C384" s="37">
        <v>1</v>
      </c>
      <c r="D384" s="37">
        <v>0</v>
      </c>
      <c r="E384" s="37" t="s">
        <v>211</v>
      </c>
      <c r="F384" s="37" t="s">
        <v>193</v>
      </c>
      <c r="G384" s="37" t="s">
        <v>741</v>
      </c>
      <c r="H384" s="37" t="s">
        <v>212</v>
      </c>
      <c r="I384" s="37" t="s">
        <v>222</v>
      </c>
      <c r="J384" s="37" t="s">
        <v>8</v>
      </c>
      <c r="K384" s="37" t="s">
        <v>1343</v>
      </c>
      <c r="L384" s="37"/>
      <c r="M384" s="37"/>
      <c r="N384" s="37"/>
      <c r="O384" s="37"/>
      <c r="P384" s="37"/>
      <c r="Q384" s="37"/>
      <c r="R384" s="37" t="s">
        <v>1</v>
      </c>
      <c r="S384" s="37"/>
      <c r="T384" s="37"/>
      <c r="U384" s="37" t="s">
        <v>1038</v>
      </c>
      <c r="V384" s="37" t="s">
        <v>1051</v>
      </c>
      <c r="W384" s="37"/>
      <c r="X384" s="38" t="s">
        <v>1232</v>
      </c>
      <c r="Y384" s="37"/>
      <c r="Z384" s="37" t="s">
        <v>1038</v>
      </c>
      <c r="AA384" s="37" t="s">
        <v>1051</v>
      </c>
      <c r="AB384" s="37"/>
      <c r="AC384" s="38" t="s">
        <v>1232</v>
      </c>
      <c r="AD384" s="37" t="s">
        <v>1134</v>
      </c>
    </row>
    <row r="385" spans="1:30" ht="24" customHeight="1" x14ac:dyDescent="0.15">
      <c r="A385" s="37">
        <v>384</v>
      </c>
      <c r="B385" s="37">
        <v>105</v>
      </c>
      <c r="C385" s="37">
        <v>1</v>
      </c>
      <c r="D385" s="37">
        <v>0</v>
      </c>
      <c r="E385" s="37" t="s">
        <v>211</v>
      </c>
      <c r="F385" s="37" t="s">
        <v>193</v>
      </c>
      <c r="G385" s="37" t="s">
        <v>741</v>
      </c>
      <c r="H385" s="37" t="s">
        <v>212</v>
      </c>
      <c r="I385" s="37" t="s">
        <v>223</v>
      </c>
      <c r="J385" s="37" t="s">
        <v>8</v>
      </c>
      <c r="K385" s="37" t="s">
        <v>1343</v>
      </c>
      <c r="L385" s="37"/>
      <c r="M385" s="37"/>
      <c r="N385" s="37" t="s">
        <v>1231</v>
      </c>
      <c r="O385" s="37" t="s">
        <v>73</v>
      </c>
      <c r="P385" s="37"/>
      <c r="Q385" s="37"/>
      <c r="R385" s="37" t="s">
        <v>2</v>
      </c>
      <c r="S385" s="37"/>
      <c r="T385" s="37"/>
      <c r="U385" s="38" t="s">
        <v>1038</v>
      </c>
      <c r="V385" s="37" t="s">
        <v>1038</v>
      </c>
      <c r="W385" s="37"/>
      <c r="X385" s="38" t="s">
        <v>1036</v>
      </c>
      <c r="Y385" s="37"/>
      <c r="Z385" s="38" t="s">
        <v>1038</v>
      </c>
      <c r="AA385" s="37" t="s">
        <v>1038</v>
      </c>
      <c r="AB385" s="37"/>
      <c r="AC385" s="38" t="s">
        <v>2</v>
      </c>
      <c r="AD385" s="37"/>
    </row>
    <row r="386" spans="1:30" ht="24" customHeight="1" x14ac:dyDescent="0.15">
      <c r="A386" s="37">
        <v>385</v>
      </c>
      <c r="B386" s="37">
        <v>105</v>
      </c>
      <c r="C386" s="37">
        <v>1</v>
      </c>
      <c r="D386" s="37">
        <v>0</v>
      </c>
      <c r="E386" s="37" t="s">
        <v>211</v>
      </c>
      <c r="F386" s="37" t="s">
        <v>193</v>
      </c>
      <c r="G386" s="37" t="s">
        <v>741</v>
      </c>
      <c r="H386" s="37" t="s">
        <v>212</v>
      </c>
      <c r="I386" s="37" t="s">
        <v>224</v>
      </c>
      <c r="J386" s="37" t="s">
        <v>8</v>
      </c>
      <c r="K386" s="37" t="s">
        <v>1343</v>
      </c>
      <c r="L386" s="37"/>
      <c r="M386" s="37"/>
      <c r="N386" s="37"/>
      <c r="O386" s="37"/>
      <c r="P386" s="37"/>
      <c r="Q386" s="37"/>
      <c r="R386" s="37" t="s">
        <v>1</v>
      </c>
      <c r="S386" s="37"/>
      <c r="T386" s="37"/>
      <c r="U386" s="37" t="s">
        <v>1038</v>
      </c>
      <c r="V386" s="37" t="s">
        <v>1051</v>
      </c>
      <c r="W386" s="37"/>
      <c r="X386" s="38" t="s">
        <v>1232</v>
      </c>
      <c r="Y386" s="37"/>
      <c r="Z386" s="37" t="s">
        <v>1038</v>
      </c>
      <c r="AA386" s="37" t="s">
        <v>1051</v>
      </c>
      <c r="AB386" s="37"/>
      <c r="AC386" s="38" t="s">
        <v>1232</v>
      </c>
      <c r="AD386" s="37" t="s">
        <v>1134</v>
      </c>
    </row>
    <row r="387" spans="1:30" ht="24" customHeight="1" x14ac:dyDescent="0.15">
      <c r="A387" s="37">
        <v>386</v>
      </c>
      <c r="B387" s="37">
        <v>105</v>
      </c>
      <c r="C387" s="37">
        <v>1</v>
      </c>
      <c r="D387" s="37">
        <v>0</v>
      </c>
      <c r="E387" s="37" t="s">
        <v>211</v>
      </c>
      <c r="F387" s="37" t="s">
        <v>193</v>
      </c>
      <c r="G387" s="37" t="s">
        <v>741</v>
      </c>
      <c r="H387" s="37" t="s">
        <v>212</v>
      </c>
      <c r="I387" s="37" t="s">
        <v>225</v>
      </c>
      <c r="J387" s="37" t="s">
        <v>8</v>
      </c>
      <c r="K387" s="37" t="s">
        <v>1343</v>
      </c>
      <c r="L387" s="37"/>
      <c r="M387" s="37"/>
      <c r="N387" s="37"/>
      <c r="O387" s="37"/>
      <c r="P387" s="37"/>
      <c r="Q387" s="37"/>
      <c r="R387" s="37" t="s">
        <v>1</v>
      </c>
      <c r="S387" s="37"/>
      <c r="T387" s="37"/>
      <c r="U387" s="37" t="s">
        <v>1038</v>
      </c>
      <c r="V387" s="37" t="s">
        <v>1051</v>
      </c>
      <c r="W387" s="37"/>
      <c r="X387" s="38" t="s">
        <v>1232</v>
      </c>
      <c r="Y387" s="37"/>
      <c r="Z387" s="37" t="s">
        <v>1038</v>
      </c>
      <c r="AA387" s="37" t="s">
        <v>1051</v>
      </c>
      <c r="AB387" s="37"/>
      <c r="AC387" s="38" t="s">
        <v>1232</v>
      </c>
      <c r="AD387" s="37" t="s">
        <v>1134</v>
      </c>
    </row>
    <row r="388" spans="1:30" ht="24" customHeight="1" x14ac:dyDescent="0.15">
      <c r="A388" s="37">
        <v>387</v>
      </c>
      <c r="B388" s="37">
        <v>105</v>
      </c>
      <c r="C388" s="37">
        <v>1</v>
      </c>
      <c r="D388" s="37">
        <v>0</v>
      </c>
      <c r="E388" s="37" t="s">
        <v>211</v>
      </c>
      <c r="F388" s="37" t="s">
        <v>193</v>
      </c>
      <c r="G388" s="37" t="s">
        <v>741</v>
      </c>
      <c r="H388" s="37" t="s">
        <v>212</v>
      </c>
      <c r="I388" s="37" t="s">
        <v>226</v>
      </c>
      <c r="J388" s="37" t="s">
        <v>8</v>
      </c>
      <c r="K388" s="37" t="s">
        <v>1343</v>
      </c>
      <c r="L388" s="37"/>
      <c r="M388" s="37"/>
      <c r="N388" s="37"/>
      <c r="O388" s="37"/>
      <c r="P388" s="37"/>
      <c r="Q388" s="37"/>
      <c r="R388" s="37" t="s">
        <v>1</v>
      </c>
      <c r="S388" s="37"/>
      <c r="T388" s="37"/>
      <c r="U388" s="37" t="s">
        <v>1038</v>
      </c>
      <c r="V388" s="37" t="s">
        <v>1051</v>
      </c>
      <c r="W388" s="37"/>
      <c r="X388" s="38" t="s">
        <v>1232</v>
      </c>
      <c r="Y388" s="37"/>
      <c r="Z388" s="37" t="s">
        <v>1038</v>
      </c>
      <c r="AA388" s="37" t="s">
        <v>1051</v>
      </c>
      <c r="AB388" s="37"/>
      <c r="AC388" s="38" t="s">
        <v>1232</v>
      </c>
      <c r="AD388" s="37" t="s">
        <v>1134</v>
      </c>
    </row>
    <row r="389" spans="1:30" ht="24" customHeight="1" x14ac:dyDescent="0.15">
      <c r="A389" s="37">
        <v>388</v>
      </c>
      <c r="B389" s="37">
        <v>105</v>
      </c>
      <c r="C389" s="37">
        <v>1</v>
      </c>
      <c r="D389" s="37">
        <v>0</v>
      </c>
      <c r="E389" s="37" t="s">
        <v>211</v>
      </c>
      <c r="F389" s="37" t="s">
        <v>193</v>
      </c>
      <c r="G389" s="37" t="s">
        <v>741</v>
      </c>
      <c r="H389" s="37" t="s">
        <v>212</v>
      </c>
      <c r="I389" s="37" t="s">
        <v>227</v>
      </c>
      <c r="J389" s="37" t="s">
        <v>8</v>
      </c>
      <c r="K389" s="37" t="s">
        <v>1343</v>
      </c>
      <c r="L389" s="37"/>
      <c r="M389" s="37"/>
      <c r="N389" s="37"/>
      <c r="O389" s="37"/>
      <c r="P389" s="37"/>
      <c r="Q389" s="37"/>
      <c r="R389" s="37" t="s">
        <v>1</v>
      </c>
      <c r="S389" s="37"/>
      <c r="T389" s="37"/>
      <c r="U389" s="37" t="s">
        <v>1038</v>
      </c>
      <c r="V389" s="37" t="s">
        <v>1051</v>
      </c>
      <c r="W389" s="37"/>
      <c r="X389" s="38" t="s">
        <v>1232</v>
      </c>
      <c r="Y389" s="37"/>
      <c r="Z389" s="37" t="s">
        <v>1038</v>
      </c>
      <c r="AA389" s="37" t="s">
        <v>1051</v>
      </c>
      <c r="AB389" s="37"/>
      <c r="AC389" s="38" t="s">
        <v>1232</v>
      </c>
      <c r="AD389" s="37" t="s">
        <v>1134</v>
      </c>
    </row>
    <row r="390" spans="1:30" ht="24" customHeight="1" x14ac:dyDescent="0.15">
      <c r="A390" s="37">
        <v>389</v>
      </c>
      <c r="B390" s="37">
        <v>105</v>
      </c>
      <c r="C390" s="37">
        <v>1</v>
      </c>
      <c r="D390" s="37">
        <v>0</v>
      </c>
      <c r="E390" s="37" t="s">
        <v>211</v>
      </c>
      <c r="F390" s="37" t="s">
        <v>193</v>
      </c>
      <c r="G390" s="37" t="s">
        <v>741</v>
      </c>
      <c r="H390" s="37" t="s">
        <v>212</v>
      </c>
      <c r="I390" s="37" t="s">
        <v>228</v>
      </c>
      <c r="J390" s="37" t="s">
        <v>8</v>
      </c>
      <c r="K390" s="37" t="s">
        <v>1343</v>
      </c>
      <c r="L390" s="37"/>
      <c r="M390" s="37"/>
      <c r="N390" s="37"/>
      <c r="O390" s="37"/>
      <c r="P390" s="37"/>
      <c r="Q390" s="37"/>
      <c r="R390" s="37" t="s">
        <v>1</v>
      </c>
      <c r="S390" s="37"/>
      <c r="T390" s="37"/>
      <c r="U390" s="37" t="s">
        <v>1038</v>
      </c>
      <c r="V390" s="37" t="s">
        <v>1051</v>
      </c>
      <c r="W390" s="37"/>
      <c r="X390" s="38" t="s">
        <v>1232</v>
      </c>
      <c r="Y390" s="37"/>
      <c r="Z390" s="37" t="s">
        <v>1038</v>
      </c>
      <c r="AA390" s="37" t="s">
        <v>1051</v>
      </c>
      <c r="AB390" s="37"/>
      <c r="AC390" s="38" t="s">
        <v>1232</v>
      </c>
      <c r="AD390" s="37" t="s">
        <v>1134</v>
      </c>
    </row>
    <row r="391" spans="1:30" ht="24" customHeight="1" x14ac:dyDescent="0.15">
      <c r="A391" s="37">
        <v>390</v>
      </c>
      <c r="B391" s="37">
        <v>105</v>
      </c>
      <c r="C391" s="37">
        <v>1</v>
      </c>
      <c r="D391" s="37">
        <v>0</v>
      </c>
      <c r="E391" s="37" t="s">
        <v>211</v>
      </c>
      <c r="F391" s="37" t="s">
        <v>193</v>
      </c>
      <c r="G391" s="37" t="s">
        <v>741</v>
      </c>
      <c r="H391" s="37" t="s">
        <v>212</v>
      </c>
      <c r="I391" s="37" t="s">
        <v>229</v>
      </c>
      <c r="J391" s="37" t="s">
        <v>8</v>
      </c>
      <c r="K391" s="37" t="s">
        <v>1343</v>
      </c>
      <c r="L391" s="37"/>
      <c r="M391" s="37"/>
      <c r="N391" s="37"/>
      <c r="O391" s="37"/>
      <c r="P391" s="37"/>
      <c r="Q391" s="37"/>
      <c r="R391" s="37" t="s">
        <v>1</v>
      </c>
      <c r="S391" s="37"/>
      <c r="T391" s="37"/>
      <c r="U391" s="37" t="s">
        <v>1038</v>
      </c>
      <c r="V391" s="37" t="s">
        <v>1051</v>
      </c>
      <c r="W391" s="37"/>
      <c r="X391" s="38" t="s">
        <v>1232</v>
      </c>
      <c r="Y391" s="37"/>
      <c r="Z391" s="37" t="s">
        <v>1038</v>
      </c>
      <c r="AA391" s="37" t="s">
        <v>1051</v>
      </c>
      <c r="AB391" s="37"/>
      <c r="AC391" s="38" t="s">
        <v>1232</v>
      </c>
      <c r="AD391" s="37" t="s">
        <v>1134</v>
      </c>
    </row>
    <row r="392" spans="1:30" ht="24" customHeight="1" x14ac:dyDescent="0.15">
      <c r="A392" s="37">
        <v>391</v>
      </c>
      <c r="B392" s="37">
        <v>105</v>
      </c>
      <c r="C392" s="37">
        <v>1</v>
      </c>
      <c r="D392" s="37">
        <v>0</v>
      </c>
      <c r="E392" s="37" t="s">
        <v>211</v>
      </c>
      <c r="F392" s="37" t="s">
        <v>193</v>
      </c>
      <c r="G392" s="37" t="s">
        <v>741</v>
      </c>
      <c r="H392" s="37" t="s">
        <v>212</v>
      </c>
      <c r="I392" s="37" t="s">
        <v>230</v>
      </c>
      <c r="J392" s="37" t="s">
        <v>8</v>
      </c>
      <c r="K392" s="37" t="s">
        <v>1343</v>
      </c>
      <c r="L392" s="37"/>
      <c r="M392" s="37"/>
      <c r="N392" s="37"/>
      <c r="O392" s="37"/>
      <c r="P392" s="37"/>
      <c r="Q392" s="37"/>
      <c r="R392" s="37" t="s">
        <v>1</v>
      </c>
      <c r="S392" s="37"/>
      <c r="T392" s="37"/>
      <c r="U392" s="37" t="s">
        <v>1038</v>
      </c>
      <c r="V392" s="37" t="s">
        <v>1051</v>
      </c>
      <c r="W392" s="37"/>
      <c r="X392" s="38" t="s">
        <v>1232</v>
      </c>
      <c r="Y392" s="37"/>
      <c r="Z392" s="37" t="s">
        <v>1038</v>
      </c>
      <c r="AA392" s="37" t="s">
        <v>1051</v>
      </c>
      <c r="AB392" s="37"/>
      <c r="AC392" s="38" t="s">
        <v>1232</v>
      </c>
      <c r="AD392" s="37" t="s">
        <v>1134</v>
      </c>
    </row>
    <row r="393" spans="1:30" ht="24" customHeight="1" x14ac:dyDescent="0.15">
      <c r="A393" s="37">
        <v>392</v>
      </c>
      <c r="B393" s="37">
        <v>105</v>
      </c>
      <c r="C393" s="37">
        <v>1</v>
      </c>
      <c r="D393" s="37">
        <v>0</v>
      </c>
      <c r="E393" s="37" t="s">
        <v>211</v>
      </c>
      <c r="F393" s="37" t="s">
        <v>193</v>
      </c>
      <c r="G393" s="37" t="s">
        <v>741</v>
      </c>
      <c r="H393" s="37" t="s">
        <v>212</v>
      </c>
      <c r="I393" s="37" t="s">
        <v>231</v>
      </c>
      <c r="J393" s="37" t="s">
        <v>8</v>
      </c>
      <c r="K393" s="37" t="s">
        <v>1343</v>
      </c>
      <c r="L393" s="37"/>
      <c r="M393" s="37"/>
      <c r="N393" s="37"/>
      <c r="O393" s="37"/>
      <c r="P393" s="37"/>
      <c r="Q393" s="37"/>
      <c r="R393" s="37" t="s">
        <v>1</v>
      </c>
      <c r="S393" s="37"/>
      <c r="T393" s="37"/>
      <c r="U393" s="37" t="s">
        <v>1038</v>
      </c>
      <c r="V393" s="37" t="s">
        <v>1051</v>
      </c>
      <c r="W393" s="37"/>
      <c r="X393" s="38" t="s">
        <v>1232</v>
      </c>
      <c r="Y393" s="37"/>
      <c r="Z393" s="37" t="s">
        <v>1038</v>
      </c>
      <c r="AA393" s="37" t="s">
        <v>1051</v>
      </c>
      <c r="AB393" s="37"/>
      <c r="AC393" s="38" t="s">
        <v>1232</v>
      </c>
      <c r="AD393" s="37" t="s">
        <v>1134</v>
      </c>
    </row>
    <row r="394" spans="1:30" ht="24" customHeight="1" x14ac:dyDescent="0.15">
      <c r="A394" s="37">
        <v>393</v>
      </c>
      <c r="B394" s="37">
        <v>105</v>
      </c>
      <c r="C394" s="37">
        <v>1</v>
      </c>
      <c r="D394" s="37">
        <v>0</v>
      </c>
      <c r="E394" s="37" t="s">
        <v>211</v>
      </c>
      <c r="F394" s="37" t="s">
        <v>193</v>
      </c>
      <c r="G394" s="37" t="s">
        <v>741</v>
      </c>
      <c r="H394" s="37" t="s">
        <v>212</v>
      </c>
      <c r="I394" s="37" t="s">
        <v>232</v>
      </c>
      <c r="J394" s="37" t="s">
        <v>8</v>
      </c>
      <c r="K394" s="37" t="s">
        <v>1343</v>
      </c>
      <c r="L394" s="37"/>
      <c r="M394" s="37"/>
      <c r="N394" s="37"/>
      <c r="O394" s="37"/>
      <c r="P394" s="37"/>
      <c r="Q394" s="37"/>
      <c r="R394" s="37" t="s">
        <v>1</v>
      </c>
      <c r="S394" s="37"/>
      <c r="T394" s="37"/>
      <c r="U394" s="37" t="s">
        <v>1038</v>
      </c>
      <c r="V394" s="37" t="s">
        <v>1051</v>
      </c>
      <c r="W394" s="37"/>
      <c r="X394" s="38" t="s">
        <v>1232</v>
      </c>
      <c r="Y394" s="37"/>
      <c r="Z394" s="37" t="s">
        <v>1038</v>
      </c>
      <c r="AA394" s="37" t="s">
        <v>1051</v>
      </c>
      <c r="AB394" s="37"/>
      <c r="AC394" s="38" t="s">
        <v>1232</v>
      </c>
      <c r="AD394" s="37" t="s">
        <v>1134</v>
      </c>
    </row>
    <row r="395" spans="1:30" ht="24" customHeight="1" x14ac:dyDescent="0.15">
      <c r="A395" s="37">
        <v>394</v>
      </c>
      <c r="B395" s="37">
        <v>105</v>
      </c>
      <c r="C395" s="37">
        <v>1</v>
      </c>
      <c r="D395" s="37">
        <v>0</v>
      </c>
      <c r="E395" s="37" t="s">
        <v>211</v>
      </c>
      <c r="F395" s="37" t="s">
        <v>193</v>
      </c>
      <c r="G395" s="37" t="s">
        <v>741</v>
      </c>
      <c r="H395" s="37" t="s">
        <v>212</v>
      </c>
      <c r="I395" s="37" t="s">
        <v>233</v>
      </c>
      <c r="J395" s="37" t="s">
        <v>8</v>
      </c>
      <c r="K395" s="37" t="s">
        <v>1343</v>
      </c>
      <c r="L395" s="37"/>
      <c r="M395" s="37"/>
      <c r="N395" s="37"/>
      <c r="O395" s="37"/>
      <c r="P395" s="37"/>
      <c r="Q395" s="37"/>
      <c r="R395" s="37" t="s">
        <v>1</v>
      </c>
      <c r="S395" s="37"/>
      <c r="T395" s="37"/>
      <c r="U395" s="37" t="s">
        <v>1038</v>
      </c>
      <c r="V395" s="37" t="s">
        <v>1051</v>
      </c>
      <c r="W395" s="37"/>
      <c r="X395" s="38" t="s">
        <v>1232</v>
      </c>
      <c r="Y395" s="37"/>
      <c r="Z395" s="37" t="s">
        <v>1038</v>
      </c>
      <c r="AA395" s="37" t="s">
        <v>1051</v>
      </c>
      <c r="AB395" s="37"/>
      <c r="AC395" s="38" t="s">
        <v>1232</v>
      </c>
      <c r="AD395" s="37" t="s">
        <v>1134</v>
      </c>
    </row>
    <row r="396" spans="1:30" ht="24" customHeight="1" x14ac:dyDescent="0.15">
      <c r="A396" s="37">
        <v>395</v>
      </c>
      <c r="B396" s="37">
        <v>105</v>
      </c>
      <c r="C396" s="37">
        <v>1</v>
      </c>
      <c r="D396" s="37">
        <v>0</v>
      </c>
      <c r="E396" s="37" t="s">
        <v>211</v>
      </c>
      <c r="F396" s="37" t="s">
        <v>193</v>
      </c>
      <c r="G396" s="37" t="s">
        <v>741</v>
      </c>
      <c r="H396" s="37" t="s">
        <v>212</v>
      </c>
      <c r="I396" s="37" t="s">
        <v>234</v>
      </c>
      <c r="J396" s="37" t="s">
        <v>8</v>
      </c>
      <c r="K396" s="37" t="s">
        <v>1343</v>
      </c>
      <c r="L396" s="37"/>
      <c r="M396" s="37"/>
      <c r="N396" s="37"/>
      <c r="O396" s="37"/>
      <c r="P396" s="37"/>
      <c r="Q396" s="37"/>
      <c r="R396" s="37" t="s">
        <v>1</v>
      </c>
      <c r="S396" s="37"/>
      <c r="T396" s="37"/>
      <c r="U396" s="37" t="s">
        <v>1038</v>
      </c>
      <c r="V396" s="37" t="s">
        <v>1051</v>
      </c>
      <c r="W396" s="37"/>
      <c r="X396" s="38" t="s">
        <v>1232</v>
      </c>
      <c r="Y396" s="37"/>
      <c r="Z396" s="37" t="s">
        <v>1038</v>
      </c>
      <c r="AA396" s="37" t="s">
        <v>1051</v>
      </c>
      <c r="AB396" s="37"/>
      <c r="AC396" s="38" t="s">
        <v>1232</v>
      </c>
      <c r="AD396" s="37" t="s">
        <v>1134</v>
      </c>
    </row>
    <row r="397" spans="1:30" ht="24" customHeight="1" x14ac:dyDescent="0.15">
      <c r="A397" s="37">
        <v>396</v>
      </c>
      <c r="B397" s="37">
        <v>105</v>
      </c>
      <c r="C397" s="37">
        <v>1</v>
      </c>
      <c r="D397" s="37">
        <v>0</v>
      </c>
      <c r="E397" s="37" t="s">
        <v>211</v>
      </c>
      <c r="F397" s="37" t="s">
        <v>193</v>
      </c>
      <c r="G397" s="37" t="s">
        <v>741</v>
      </c>
      <c r="H397" s="37" t="s">
        <v>212</v>
      </c>
      <c r="I397" s="37" t="s">
        <v>235</v>
      </c>
      <c r="J397" s="37" t="s">
        <v>8</v>
      </c>
      <c r="K397" s="37" t="s">
        <v>1343</v>
      </c>
      <c r="L397" s="37"/>
      <c r="M397" s="37"/>
      <c r="N397" s="37"/>
      <c r="O397" s="37"/>
      <c r="P397" s="37"/>
      <c r="Q397" s="37"/>
      <c r="R397" s="37" t="s">
        <v>1</v>
      </c>
      <c r="S397" s="37"/>
      <c r="T397" s="37"/>
      <c r="U397" s="37" t="s">
        <v>1038</v>
      </c>
      <c r="V397" s="37" t="s">
        <v>1051</v>
      </c>
      <c r="W397" s="37"/>
      <c r="X397" s="38" t="s">
        <v>1232</v>
      </c>
      <c r="Y397" s="37"/>
      <c r="Z397" s="37" t="s">
        <v>1038</v>
      </c>
      <c r="AA397" s="37" t="s">
        <v>1051</v>
      </c>
      <c r="AB397" s="37"/>
      <c r="AC397" s="38" t="s">
        <v>1232</v>
      </c>
      <c r="AD397" s="37" t="s">
        <v>1134</v>
      </c>
    </row>
    <row r="398" spans="1:30" ht="24" customHeight="1" x14ac:dyDescent="0.15">
      <c r="A398" s="37">
        <v>397</v>
      </c>
      <c r="B398" s="37">
        <v>105</v>
      </c>
      <c r="C398" s="37">
        <v>1</v>
      </c>
      <c r="D398" s="37">
        <v>0</v>
      </c>
      <c r="E398" s="37" t="s">
        <v>211</v>
      </c>
      <c r="F398" s="37" t="s">
        <v>193</v>
      </c>
      <c r="G398" s="37" t="s">
        <v>741</v>
      </c>
      <c r="H398" s="37" t="s">
        <v>212</v>
      </c>
      <c r="I398" s="37" t="s">
        <v>236</v>
      </c>
      <c r="J398" s="37" t="s">
        <v>8</v>
      </c>
      <c r="K398" s="37" t="s">
        <v>1343</v>
      </c>
      <c r="L398" s="37"/>
      <c r="M398" s="37"/>
      <c r="N398" s="37"/>
      <c r="O398" s="37"/>
      <c r="P398" s="37"/>
      <c r="Q398" s="37"/>
      <c r="R398" s="37" t="s">
        <v>1</v>
      </c>
      <c r="S398" s="37"/>
      <c r="T398" s="37"/>
      <c r="U398" s="37" t="s">
        <v>1038</v>
      </c>
      <c r="V398" s="37" t="s">
        <v>1051</v>
      </c>
      <c r="W398" s="37"/>
      <c r="X398" s="38" t="s">
        <v>1232</v>
      </c>
      <c r="Y398" s="37"/>
      <c r="Z398" s="37" t="s">
        <v>1038</v>
      </c>
      <c r="AA398" s="37" t="s">
        <v>1051</v>
      </c>
      <c r="AB398" s="37"/>
      <c r="AC398" s="38" t="s">
        <v>1232</v>
      </c>
      <c r="AD398" s="37" t="s">
        <v>1134</v>
      </c>
    </row>
    <row r="399" spans="1:30" ht="24" customHeight="1" x14ac:dyDescent="0.15">
      <c r="A399" s="37">
        <v>398</v>
      </c>
      <c r="B399" s="37">
        <v>105</v>
      </c>
      <c r="C399" s="37">
        <v>1</v>
      </c>
      <c r="D399" s="37">
        <v>0</v>
      </c>
      <c r="E399" s="37" t="s">
        <v>211</v>
      </c>
      <c r="F399" s="37" t="s">
        <v>193</v>
      </c>
      <c r="G399" s="37" t="s">
        <v>741</v>
      </c>
      <c r="H399" s="37" t="s">
        <v>212</v>
      </c>
      <c r="I399" s="37" t="s">
        <v>237</v>
      </c>
      <c r="J399" s="37" t="s">
        <v>8</v>
      </c>
      <c r="K399" s="37" t="s">
        <v>1343</v>
      </c>
      <c r="L399" s="37"/>
      <c r="M399" s="37"/>
      <c r="N399" s="37"/>
      <c r="O399" s="37"/>
      <c r="P399" s="37"/>
      <c r="Q399" s="37"/>
      <c r="R399" s="37" t="s">
        <v>1</v>
      </c>
      <c r="S399" s="37"/>
      <c r="T399" s="37"/>
      <c r="U399" s="37" t="s">
        <v>1038</v>
      </c>
      <c r="V399" s="37" t="s">
        <v>1051</v>
      </c>
      <c r="W399" s="37"/>
      <c r="X399" s="38" t="s">
        <v>1232</v>
      </c>
      <c r="Y399" s="37"/>
      <c r="Z399" s="37" t="s">
        <v>1038</v>
      </c>
      <c r="AA399" s="37" t="s">
        <v>1051</v>
      </c>
      <c r="AB399" s="37"/>
      <c r="AC399" s="38" t="s">
        <v>1232</v>
      </c>
      <c r="AD399" s="37" t="s">
        <v>1134</v>
      </c>
    </row>
    <row r="400" spans="1:30" ht="24" customHeight="1" x14ac:dyDescent="0.15">
      <c r="A400" s="37">
        <v>399</v>
      </c>
      <c r="B400" s="37">
        <v>105</v>
      </c>
      <c r="C400" s="37">
        <v>1</v>
      </c>
      <c r="D400" s="37">
        <v>0</v>
      </c>
      <c r="E400" s="37" t="s">
        <v>211</v>
      </c>
      <c r="F400" s="37" t="s">
        <v>193</v>
      </c>
      <c r="G400" s="37" t="s">
        <v>741</v>
      </c>
      <c r="H400" s="37" t="s">
        <v>212</v>
      </c>
      <c r="I400" s="37" t="s">
        <v>238</v>
      </c>
      <c r="J400" s="37" t="s">
        <v>8</v>
      </c>
      <c r="K400" s="37" t="s">
        <v>1343</v>
      </c>
      <c r="L400" s="37"/>
      <c r="M400" s="37"/>
      <c r="N400" s="37"/>
      <c r="O400" s="37"/>
      <c r="P400" s="37"/>
      <c r="Q400" s="37"/>
      <c r="R400" s="37" t="s">
        <v>1</v>
      </c>
      <c r="S400" s="37"/>
      <c r="T400" s="37"/>
      <c r="U400" s="37" t="s">
        <v>1038</v>
      </c>
      <c r="V400" s="37" t="s">
        <v>1051</v>
      </c>
      <c r="W400" s="37"/>
      <c r="X400" s="38" t="s">
        <v>1232</v>
      </c>
      <c r="Y400" s="37"/>
      <c r="Z400" s="37" t="s">
        <v>1038</v>
      </c>
      <c r="AA400" s="37" t="s">
        <v>1051</v>
      </c>
      <c r="AB400" s="37"/>
      <c r="AC400" s="38" t="s">
        <v>1232</v>
      </c>
      <c r="AD400" s="37" t="s">
        <v>1134</v>
      </c>
    </row>
    <row r="401" spans="1:30" ht="24" customHeight="1" x14ac:dyDescent="0.15">
      <c r="A401" s="37">
        <v>400</v>
      </c>
      <c r="B401" s="37">
        <v>105</v>
      </c>
      <c r="C401" s="37">
        <v>1</v>
      </c>
      <c r="D401" s="37">
        <v>0</v>
      </c>
      <c r="E401" s="37" t="s">
        <v>211</v>
      </c>
      <c r="F401" s="37" t="s">
        <v>193</v>
      </c>
      <c r="G401" s="37" t="s">
        <v>741</v>
      </c>
      <c r="H401" s="37" t="s">
        <v>212</v>
      </c>
      <c r="I401" s="37" t="s">
        <v>239</v>
      </c>
      <c r="J401" s="37" t="s">
        <v>8</v>
      </c>
      <c r="K401" s="37" t="s">
        <v>1343</v>
      </c>
      <c r="L401" s="37"/>
      <c r="M401" s="37"/>
      <c r="N401" s="37"/>
      <c r="O401" s="37" t="s">
        <v>73</v>
      </c>
      <c r="P401" s="37"/>
      <c r="Q401" s="37"/>
      <c r="R401" s="37" t="s">
        <v>2</v>
      </c>
      <c r="S401" s="37"/>
      <c r="T401" s="37"/>
      <c r="U401" s="38" t="s">
        <v>1038</v>
      </c>
      <c r="V401" s="37" t="s">
        <v>1051</v>
      </c>
      <c r="W401" s="37"/>
      <c r="X401" s="38" t="s">
        <v>1232</v>
      </c>
      <c r="Y401" s="37"/>
      <c r="Z401" s="38" t="s">
        <v>1038</v>
      </c>
      <c r="AA401" s="37" t="s">
        <v>1051</v>
      </c>
      <c r="AB401" s="37"/>
      <c r="AC401" s="38" t="s">
        <v>1232</v>
      </c>
      <c r="AD401" s="37" t="s">
        <v>1134</v>
      </c>
    </row>
    <row r="402" spans="1:30" ht="24" customHeight="1" x14ac:dyDescent="0.15">
      <c r="A402" s="37">
        <v>401</v>
      </c>
      <c r="B402" s="37">
        <v>105</v>
      </c>
      <c r="C402" s="37">
        <v>1</v>
      </c>
      <c r="D402" s="37">
        <v>0</v>
      </c>
      <c r="E402" s="37" t="s">
        <v>211</v>
      </c>
      <c r="F402" s="37" t="s">
        <v>193</v>
      </c>
      <c r="G402" s="37" t="s">
        <v>741</v>
      </c>
      <c r="H402" s="37" t="s">
        <v>212</v>
      </c>
      <c r="I402" s="37" t="s">
        <v>240</v>
      </c>
      <c r="J402" s="37" t="s">
        <v>8</v>
      </c>
      <c r="K402" s="37" t="s">
        <v>1343</v>
      </c>
      <c r="L402" s="37"/>
      <c r="M402" s="37"/>
      <c r="N402" s="37"/>
      <c r="O402" s="37"/>
      <c r="P402" s="37"/>
      <c r="Q402" s="37"/>
      <c r="R402" s="37" t="s">
        <v>1</v>
      </c>
      <c r="S402" s="37"/>
      <c r="T402" s="37"/>
      <c r="U402" s="37" t="s">
        <v>1038</v>
      </c>
      <c r="V402" s="37" t="s">
        <v>1051</v>
      </c>
      <c r="W402" s="37"/>
      <c r="X402" s="38" t="s">
        <v>1232</v>
      </c>
      <c r="Y402" s="37"/>
      <c r="Z402" s="37" t="s">
        <v>1038</v>
      </c>
      <c r="AA402" s="37" t="s">
        <v>1051</v>
      </c>
      <c r="AB402" s="37"/>
      <c r="AC402" s="38" t="s">
        <v>1232</v>
      </c>
      <c r="AD402" s="37" t="s">
        <v>1134</v>
      </c>
    </row>
    <row r="403" spans="1:30" ht="24" customHeight="1" x14ac:dyDescent="0.15">
      <c r="A403" s="37">
        <v>402</v>
      </c>
      <c r="B403" s="37">
        <v>105</v>
      </c>
      <c r="C403" s="37">
        <v>1</v>
      </c>
      <c r="D403" s="37">
        <v>0</v>
      </c>
      <c r="E403" s="37" t="s">
        <v>211</v>
      </c>
      <c r="F403" s="37" t="s">
        <v>193</v>
      </c>
      <c r="G403" s="37" t="s">
        <v>741</v>
      </c>
      <c r="H403" s="37" t="s">
        <v>212</v>
      </c>
      <c r="I403" s="37" t="s">
        <v>241</v>
      </c>
      <c r="J403" s="37" t="s">
        <v>8</v>
      </c>
      <c r="K403" s="37" t="s">
        <v>1343</v>
      </c>
      <c r="L403" s="37"/>
      <c r="M403" s="37"/>
      <c r="N403" s="37"/>
      <c r="O403" s="37"/>
      <c r="P403" s="37"/>
      <c r="Q403" s="37"/>
      <c r="R403" s="37" t="s">
        <v>1</v>
      </c>
      <c r="S403" s="37"/>
      <c r="T403" s="37"/>
      <c r="U403" s="37" t="s">
        <v>1038</v>
      </c>
      <c r="V403" s="37" t="s">
        <v>1051</v>
      </c>
      <c r="W403" s="37"/>
      <c r="X403" s="38" t="s">
        <v>1232</v>
      </c>
      <c r="Y403" s="37"/>
      <c r="Z403" s="37" t="s">
        <v>1038</v>
      </c>
      <c r="AA403" s="37" t="s">
        <v>1051</v>
      </c>
      <c r="AB403" s="37"/>
      <c r="AC403" s="38" t="s">
        <v>1232</v>
      </c>
      <c r="AD403" s="37" t="s">
        <v>1134</v>
      </c>
    </row>
    <row r="404" spans="1:30" ht="24" customHeight="1" x14ac:dyDescent="0.15">
      <c r="A404" s="37">
        <v>403</v>
      </c>
      <c r="B404" s="37">
        <v>105</v>
      </c>
      <c r="C404" s="37">
        <v>1</v>
      </c>
      <c r="D404" s="37">
        <v>0</v>
      </c>
      <c r="E404" s="37" t="s">
        <v>211</v>
      </c>
      <c r="F404" s="37" t="s">
        <v>193</v>
      </c>
      <c r="G404" s="37" t="s">
        <v>741</v>
      </c>
      <c r="H404" s="37" t="s">
        <v>212</v>
      </c>
      <c r="I404" s="37" t="s">
        <v>242</v>
      </c>
      <c r="J404" s="37" t="s">
        <v>8</v>
      </c>
      <c r="K404" s="37" t="s">
        <v>1343</v>
      </c>
      <c r="L404" s="37"/>
      <c r="M404" s="37"/>
      <c r="N404" s="37"/>
      <c r="O404" s="37"/>
      <c r="P404" s="37"/>
      <c r="Q404" s="37"/>
      <c r="R404" s="37" t="s">
        <v>1</v>
      </c>
      <c r="S404" s="37"/>
      <c r="T404" s="37"/>
      <c r="U404" s="37" t="s">
        <v>1038</v>
      </c>
      <c r="V404" s="37" t="s">
        <v>1051</v>
      </c>
      <c r="W404" s="37"/>
      <c r="X404" s="38" t="s">
        <v>1232</v>
      </c>
      <c r="Y404" s="37"/>
      <c r="Z404" s="37" t="s">
        <v>1038</v>
      </c>
      <c r="AA404" s="37" t="s">
        <v>1051</v>
      </c>
      <c r="AB404" s="37"/>
      <c r="AC404" s="38" t="s">
        <v>1232</v>
      </c>
      <c r="AD404" s="37" t="s">
        <v>1134</v>
      </c>
    </row>
    <row r="405" spans="1:30" ht="24" customHeight="1" x14ac:dyDescent="0.15">
      <c r="A405" s="37">
        <v>404</v>
      </c>
      <c r="B405" s="37">
        <v>105</v>
      </c>
      <c r="C405" s="37">
        <v>1</v>
      </c>
      <c r="D405" s="37">
        <v>0</v>
      </c>
      <c r="E405" s="37" t="s">
        <v>211</v>
      </c>
      <c r="F405" s="37" t="s">
        <v>193</v>
      </c>
      <c r="G405" s="37" t="s">
        <v>741</v>
      </c>
      <c r="H405" s="37" t="s">
        <v>212</v>
      </c>
      <c r="I405" s="37" t="s">
        <v>243</v>
      </c>
      <c r="J405" s="37" t="s">
        <v>8</v>
      </c>
      <c r="K405" s="37" t="s">
        <v>1343</v>
      </c>
      <c r="L405" s="37"/>
      <c r="M405" s="37"/>
      <c r="N405" s="37"/>
      <c r="O405" s="37"/>
      <c r="P405" s="37"/>
      <c r="Q405" s="37"/>
      <c r="R405" s="37" t="s">
        <v>1</v>
      </c>
      <c r="S405" s="37"/>
      <c r="T405" s="37"/>
      <c r="U405" s="37" t="s">
        <v>1038</v>
      </c>
      <c r="V405" s="37" t="s">
        <v>1051</v>
      </c>
      <c r="W405" s="37"/>
      <c r="X405" s="38" t="s">
        <v>1232</v>
      </c>
      <c r="Y405" s="37"/>
      <c r="Z405" s="37" t="s">
        <v>1038</v>
      </c>
      <c r="AA405" s="37" t="s">
        <v>1051</v>
      </c>
      <c r="AB405" s="37"/>
      <c r="AC405" s="38" t="s">
        <v>1232</v>
      </c>
      <c r="AD405" s="37" t="s">
        <v>1134</v>
      </c>
    </row>
    <row r="406" spans="1:30" ht="24" customHeight="1" x14ac:dyDescent="0.15">
      <c r="A406" s="37">
        <v>405</v>
      </c>
      <c r="B406" s="37">
        <v>105</v>
      </c>
      <c r="C406" s="37">
        <v>1</v>
      </c>
      <c r="D406" s="37">
        <v>0</v>
      </c>
      <c r="E406" s="37" t="s">
        <v>211</v>
      </c>
      <c r="F406" s="37" t="s">
        <v>193</v>
      </c>
      <c r="G406" s="37" t="s">
        <v>741</v>
      </c>
      <c r="H406" s="37" t="s">
        <v>212</v>
      </c>
      <c r="I406" s="37" t="s">
        <v>244</v>
      </c>
      <c r="J406" s="37" t="s">
        <v>8</v>
      </c>
      <c r="K406" s="37" t="s">
        <v>1343</v>
      </c>
      <c r="L406" s="37"/>
      <c r="M406" s="37"/>
      <c r="N406" s="37"/>
      <c r="O406" s="37"/>
      <c r="P406" s="37"/>
      <c r="Q406" s="37"/>
      <c r="R406" s="37" t="s">
        <v>1</v>
      </c>
      <c r="S406" s="37"/>
      <c r="T406" s="37"/>
      <c r="U406" s="37" t="s">
        <v>1038</v>
      </c>
      <c r="V406" s="37" t="s">
        <v>1051</v>
      </c>
      <c r="W406" s="37"/>
      <c r="X406" s="38" t="s">
        <v>1232</v>
      </c>
      <c r="Y406" s="37"/>
      <c r="Z406" s="37" t="s">
        <v>1038</v>
      </c>
      <c r="AA406" s="37" t="s">
        <v>1051</v>
      </c>
      <c r="AB406" s="37"/>
      <c r="AC406" s="38" t="s">
        <v>1232</v>
      </c>
      <c r="AD406" s="37" t="s">
        <v>1134</v>
      </c>
    </row>
    <row r="407" spans="1:30" ht="24" customHeight="1" x14ac:dyDescent="0.15">
      <c r="A407" s="37">
        <v>406</v>
      </c>
      <c r="B407" s="37">
        <v>105</v>
      </c>
      <c r="C407" s="37">
        <v>1</v>
      </c>
      <c r="D407" s="37">
        <v>0</v>
      </c>
      <c r="E407" s="37" t="s">
        <v>211</v>
      </c>
      <c r="F407" s="37" t="s">
        <v>193</v>
      </c>
      <c r="G407" s="37" t="s">
        <v>741</v>
      </c>
      <c r="H407" s="37" t="s">
        <v>212</v>
      </c>
      <c r="I407" s="37" t="s">
        <v>245</v>
      </c>
      <c r="J407" s="37" t="s">
        <v>8</v>
      </c>
      <c r="K407" s="37" t="s">
        <v>1343</v>
      </c>
      <c r="L407" s="37"/>
      <c r="M407" s="37"/>
      <c r="N407" s="37"/>
      <c r="O407" s="37"/>
      <c r="P407" s="37"/>
      <c r="Q407" s="37"/>
      <c r="R407" s="37" t="s">
        <v>1</v>
      </c>
      <c r="S407" s="37"/>
      <c r="T407" s="37"/>
      <c r="U407" s="37" t="s">
        <v>1038</v>
      </c>
      <c r="V407" s="37" t="s">
        <v>1051</v>
      </c>
      <c r="W407" s="37"/>
      <c r="X407" s="38" t="s">
        <v>1232</v>
      </c>
      <c r="Y407" s="37"/>
      <c r="Z407" s="37" t="s">
        <v>1038</v>
      </c>
      <c r="AA407" s="37" t="s">
        <v>1051</v>
      </c>
      <c r="AB407" s="37"/>
      <c r="AC407" s="38" t="s">
        <v>1232</v>
      </c>
      <c r="AD407" s="37" t="s">
        <v>1134</v>
      </c>
    </row>
    <row r="408" spans="1:30" ht="24" customHeight="1" x14ac:dyDescent="0.15">
      <c r="A408" s="37">
        <v>407</v>
      </c>
      <c r="B408" s="37">
        <v>105</v>
      </c>
      <c r="C408" s="37">
        <v>1</v>
      </c>
      <c r="D408" s="37">
        <v>0</v>
      </c>
      <c r="E408" s="37" t="s">
        <v>211</v>
      </c>
      <c r="F408" s="37" t="s">
        <v>193</v>
      </c>
      <c r="G408" s="37" t="s">
        <v>741</v>
      </c>
      <c r="H408" s="37" t="s">
        <v>212</v>
      </c>
      <c r="I408" s="37" t="s">
        <v>246</v>
      </c>
      <c r="J408" s="37" t="s">
        <v>8</v>
      </c>
      <c r="K408" s="37" t="s">
        <v>1343</v>
      </c>
      <c r="L408" s="37"/>
      <c r="M408" s="37"/>
      <c r="N408" s="37"/>
      <c r="O408" s="37"/>
      <c r="P408" s="37"/>
      <c r="Q408" s="37"/>
      <c r="R408" s="37" t="s">
        <v>1</v>
      </c>
      <c r="S408" s="37"/>
      <c r="T408" s="37"/>
      <c r="U408" s="37" t="s">
        <v>1038</v>
      </c>
      <c r="V408" s="37" t="s">
        <v>1051</v>
      </c>
      <c r="W408" s="37"/>
      <c r="X408" s="38" t="s">
        <v>1232</v>
      </c>
      <c r="Y408" s="37"/>
      <c r="Z408" s="37" t="s">
        <v>1038</v>
      </c>
      <c r="AA408" s="37" t="s">
        <v>1051</v>
      </c>
      <c r="AB408" s="37"/>
      <c r="AC408" s="38" t="s">
        <v>1232</v>
      </c>
      <c r="AD408" s="37" t="s">
        <v>1134</v>
      </c>
    </row>
    <row r="409" spans="1:30" ht="24" customHeight="1" x14ac:dyDescent="0.15">
      <c r="A409" s="37">
        <v>408</v>
      </c>
      <c r="B409" s="37">
        <v>105</v>
      </c>
      <c r="C409" s="37">
        <v>1</v>
      </c>
      <c r="D409" s="37">
        <v>0</v>
      </c>
      <c r="E409" s="37" t="s">
        <v>211</v>
      </c>
      <c r="F409" s="37" t="s">
        <v>193</v>
      </c>
      <c r="G409" s="37" t="s">
        <v>741</v>
      </c>
      <c r="H409" s="37" t="s">
        <v>212</v>
      </c>
      <c r="I409" s="37" t="s">
        <v>247</v>
      </c>
      <c r="J409" s="37" t="s">
        <v>8</v>
      </c>
      <c r="K409" s="37" t="s">
        <v>1343</v>
      </c>
      <c r="L409" s="37"/>
      <c r="M409" s="37"/>
      <c r="N409" s="37"/>
      <c r="O409" s="37"/>
      <c r="P409" s="37"/>
      <c r="Q409" s="37"/>
      <c r="R409" s="37" t="s">
        <v>1</v>
      </c>
      <c r="S409" s="37"/>
      <c r="T409" s="37"/>
      <c r="U409" s="37" t="s">
        <v>1038</v>
      </c>
      <c r="V409" s="37" t="s">
        <v>1051</v>
      </c>
      <c r="W409" s="37"/>
      <c r="X409" s="38" t="s">
        <v>1232</v>
      </c>
      <c r="Y409" s="37"/>
      <c r="Z409" s="37" t="s">
        <v>1038</v>
      </c>
      <c r="AA409" s="37" t="s">
        <v>1051</v>
      </c>
      <c r="AB409" s="37"/>
      <c r="AC409" s="38" t="s">
        <v>1232</v>
      </c>
      <c r="AD409" s="37" t="s">
        <v>1134</v>
      </c>
    </row>
    <row r="410" spans="1:30" ht="24" customHeight="1" x14ac:dyDescent="0.15">
      <c r="A410" s="37">
        <v>409</v>
      </c>
      <c r="B410" s="37">
        <v>105</v>
      </c>
      <c r="C410" s="37">
        <v>1</v>
      </c>
      <c r="D410" s="37">
        <v>0</v>
      </c>
      <c r="E410" s="37" t="s">
        <v>211</v>
      </c>
      <c r="F410" s="37" t="s">
        <v>193</v>
      </c>
      <c r="G410" s="37" t="s">
        <v>741</v>
      </c>
      <c r="H410" s="37" t="s">
        <v>212</v>
      </c>
      <c r="I410" s="37" t="s">
        <v>248</v>
      </c>
      <c r="J410" s="37" t="s">
        <v>8</v>
      </c>
      <c r="K410" s="37" t="s">
        <v>1343</v>
      </c>
      <c r="L410" s="37"/>
      <c r="M410" s="37"/>
      <c r="N410" s="37"/>
      <c r="O410" s="37"/>
      <c r="P410" s="37"/>
      <c r="Q410" s="37"/>
      <c r="R410" s="37" t="s">
        <v>1</v>
      </c>
      <c r="S410" s="37"/>
      <c r="T410" s="37"/>
      <c r="U410" s="37" t="s">
        <v>1038</v>
      </c>
      <c r="V410" s="37" t="s">
        <v>1051</v>
      </c>
      <c r="W410" s="37"/>
      <c r="X410" s="38" t="s">
        <v>1232</v>
      </c>
      <c r="Y410" s="37"/>
      <c r="Z410" s="37" t="s">
        <v>1038</v>
      </c>
      <c r="AA410" s="37" t="s">
        <v>1051</v>
      </c>
      <c r="AB410" s="37"/>
      <c r="AC410" s="38" t="s">
        <v>1232</v>
      </c>
      <c r="AD410" s="37" t="s">
        <v>1134</v>
      </c>
    </row>
    <row r="411" spans="1:30" ht="24" customHeight="1" x14ac:dyDescent="0.15">
      <c r="A411" s="37">
        <v>410</v>
      </c>
      <c r="B411" s="37">
        <v>105</v>
      </c>
      <c r="C411" s="37">
        <v>1</v>
      </c>
      <c r="D411" s="37">
        <v>0</v>
      </c>
      <c r="E411" s="37" t="s">
        <v>211</v>
      </c>
      <c r="F411" s="37" t="s">
        <v>193</v>
      </c>
      <c r="G411" s="37" t="s">
        <v>741</v>
      </c>
      <c r="H411" s="37" t="s">
        <v>212</v>
      </c>
      <c r="I411" s="37" t="s">
        <v>249</v>
      </c>
      <c r="J411" s="37" t="s">
        <v>8</v>
      </c>
      <c r="K411" s="37" t="s">
        <v>1343</v>
      </c>
      <c r="L411" s="37"/>
      <c r="M411" s="37"/>
      <c r="N411" s="37"/>
      <c r="O411" s="37"/>
      <c r="P411" s="37"/>
      <c r="Q411" s="37"/>
      <c r="R411" s="37" t="s">
        <v>1</v>
      </c>
      <c r="S411" s="37"/>
      <c r="T411" s="37"/>
      <c r="U411" s="37" t="s">
        <v>1038</v>
      </c>
      <c r="V411" s="37" t="s">
        <v>1051</v>
      </c>
      <c r="W411" s="37"/>
      <c r="X411" s="38" t="s">
        <v>1232</v>
      </c>
      <c r="Y411" s="37"/>
      <c r="Z411" s="37" t="s">
        <v>1038</v>
      </c>
      <c r="AA411" s="37" t="s">
        <v>1051</v>
      </c>
      <c r="AB411" s="37"/>
      <c r="AC411" s="38" t="s">
        <v>1232</v>
      </c>
      <c r="AD411" s="37" t="s">
        <v>1134</v>
      </c>
    </row>
    <row r="412" spans="1:30" ht="24" customHeight="1" x14ac:dyDescent="0.15">
      <c r="A412" s="37">
        <v>411</v>
      </c>
      <c r="B412" s="37">
        <v>105</v>
      </c>
      <c r="C412" s="37">
        <v>1</v>
      </c>
      <c r="D412" s="37">
        <v>0</v>
      </c>
      <c r="E412" s="37" t="s">
        <v>211</v>
      </c>
      <c r="F412" s="37" t="s">
        <v>193</v>
      </c>
      <c r="G412" s="37" t="s">
        <v>741</v>
      </c>
      <c r="H412" s="37" t="s">
        <v>212</v>
      </c>
      <c r="I412" s="37" t="s">
        <v>250</v>
      </c>
      <c r="J412" s="37" t="s">
        <v>8</v>
      </c>
      <c r="K412" s="37" t="s">
        <v>1343</v>
      </c>
      <c r="L412" s="37"/>
      <c r="M412" s="37"/>
      <c r="N412" s="37"/>
      <c r="O412" s="37"/>
      <c r="P412" s="37"/>
      <c r="Q412" s="37"/>
      <c r="R412" s="37" t="s">
        <v>1</v>
      </c>
      <c r="S412" s="37"/>
      <c r="T412" s="37"/>
      <c r="U412" s="37" t="s">
        <v>1038</v>
      </c>
      <c r="V412" s="37" t="s">
        <v>1051</v>
      </c>
      <c r="W412" s="37"/>
      <c r="X412" s="38" t="s">
        <v>1232</v>
      </c>
      <c r="Y412" s="37"/>
      <c r="Z412" s="37" t="s">
        <v>1038</v>
      </c>
      <c r="AA412" s="37" t="s">
        <v>1051</v>
      </c>
      <c r="AB412" s="37"/>
      <c r="AC412" s="38" t="s">
        <v>1232</v>
      </c>
      <c r="AD412" s="37" t="s">
        <v>1134</v>
      </c>
    </row>
    <row r="413" spans="1:30" ht="24" customHeight="1" x14ac:dyDescent="0.15">
      <c r="A413" s="37">
        <v>412</v>
      </c>
      <c r="B413" s="37">
        <v>105</v>
      </c>
      <c r="C413" s="37">
        <v>1</v>
      </c>
      <c r="D413" s="37">
        <v>0</v>
      </c>
      <c r="E413" s="37" t="s">
        <v>211</v>
      </c>
      <c r="F413" s="37" t="s">
        <v>193</v>
      </c>
      <c r="G413" s="37" t="s">
        <v>741</v>
      </c>
      <c r="H413" s="37" t="s">
        <v>212</v>
      </c>
      <c r="I413" s="37" t="s">
        <v>251</v>
      </c>
      <c r="J413" s="37" t="s">
        <v>8</v>
      </c>
      <c r="K413" s="37" t="s">
        <v>1343</v>
      </c>
      <c r="L413" s="37"/>
      <c r="M413" s="37"/>
      <c r="N413" s="37"/>
      <c r="O413" s="37"/>
      <c r="P413" s="37"/>
      <c r="Q413" s="37"/>
      <c r="R413" s="37" t="s">
        <v>1</v>
      </c>
      <c r="S413" s="37"/>
      <c r="T413" s="37"/>
      <c r="U413" s="37" t="s">
        <v>1038</v>
      </c>
      <c r="V413" s="37" t="s">
        <v>1051</v>
      </c>
      <c r="W413" s="37"/>
      <c r="X413" s="38" t="s">
        <v>1232</v>
      </c>
      <c r="Y413" s="37"/>
      <c r="Z413" s="37" t="s">
        <v>1038</v>
      </c>
      <c r="AA413" s="37" t="s">
        <v>1051</v>
      </c>
      <c r="AB413" s="37"/>
      <c r="AC413" s="38" t="s">
        <v>1232</v>
      </c>
      <c r="AD413" s="37" t="s">
        <v>1134</v>
      </c>
    </row>
    <row r="414" spans="1:30" ht="24" customHeight="1" x14ac:dyDescent="0.15">
      <c r="A414" s="37">
        <v>413</v>
      </c>
      <c r="B414" s="37">
        <v>105</v>
      </c>
      <c r="C414" s="37">
        <v>1</v>
      </c>
      <c r="D414" s="37">
        <v>0</v>
      </c>
      <c r="E414" s="37" t="s">
        <v>211</v>
      </c>
      <c r="F414" s="37" t="s">
        <v>193</v>
      </c>
      <c r="G414" s="37" t="s">
        <v>741</v>
      </c>
      <c r="H414" s="37" t="s">
        <v>212</v>
      </c>
      <c r="I414" s="37" t="s">
        <v>252</v>
      </c>
      <c r="J414" s="37" t="s">
        <v>8</v>
      </c>
      <c r="K414" s="37" t="s">
        <v>1343</v>
      </c>
      <c r="L414" s="37"/>
      <c r="M414" s="37"/>
      <c r="N414" s="37"/>
      <c r="O414" s="37"/>
      <c r="P414" s="37"/>
      <c r="Q414" s="37"/>
      <c r="R414" s="37" t="s">
        <v>1</v>
      </c>
      <c r="S414" s="37"/>
      <c r="T414" s="37"/>
      <c r="U414" s="37" t="s">
        <v>1038</v>
      </c>
      <c r="V414" s="37" t="s">
        <v>1051</v>
      </c>
      <c r="W414" s="37"/>
      <c r="X414" s="38" t="s">
        <v>1232</v>
      </c>
      <c r="Y414" s="37"/>
      <c r="Z414" s="37" t="s">
        <v>1038</v>
      </c>
      <c r="AA414" s="37" t="s">
        <v>1051</v>
      </c>
      <c r="AB414" s="37"/>
      <c r="AC414" s="38" t="s">
        <v>1232</v>
      </c>
      <c r="AD414" s="37" t="s">
        <v>1134</v>
      </c>
    </row>
    <row r="415" spans="1:30" ht="24" customHeight="1" x14ac:dyDescent="0.15">
      <c r="A415" s="37">
        <v>414</v>
      </c>
      <c r="B415" s="37">
        <v>105</v>
      </c>
      <c r="C415" s="37">
        <v>1</v>
      </c>
      <c r="D415" s="37">
        <v>0</v>
      </c>
      <c r="E415" s="37" t="s">
        <v>211</v>
      </c>
      <c r="F415" s="37" t="s">
        <v>193</v>
      </c>
      <c r="G415" s="37" t="s">
        <v>741</v>
      </c>
      <c r="H415" s="37" t="s">
        <v>212</v>
      </c>
      <c r="I415" s="37" t="s">
        <v>253</v>
      </c>
      <c r="J415" s="37" t="s">
        <v>8</v>
      </c>
      <c r="K415" s="37" t="s">
        <v>1343</v>
      </c>
      <c r="L415" s="37"/>
      <c r="M415" s="37"/>
      <c r="N415" s="37"/>
      <c r="O415" s="37"/>
      <c r="P415" s="37"/>
      <c r="Q415" s="37"/>
      <c r="R415" s="37" t="s">
        <v>1</v>
      </c>
      <c r="S415" s="37"/>
      <c r="T415" s="37"/>
      <c r="U415" s="37" t="s">
        <v>1038</v>
      </c>
      <c r="V415" s="37" t="s">
        <v>1051</v>
      </c>
      <c r="W415" s="37"/>
      <c r="X415" s="38" t="s">
        <v>1232</v>
      </c>
      <c r="Y415" s="37"/>
      <c r="Z415" s="37" t="s">
        <v>1038</v>
      </c>
      <c r="AA415" s="37" t="s">
        <v>1051</v>
      </c>
      <c r="AB415" s="37"/>
      <c r="AC415" s="38" t="s">
        <v>1232</v>
      </c>
      <c r="AD415" s="37" t="s">
        <v>1134</v>
      </c>
    </row>
    <row r="416" spans="1:30" ht="24" customHeight="1" x14ac:dyDescent="0.15">
      <c r="A416" s="37">
        <v>415</v>
      </c>
      <c r="B416" s="37">
        <v>105</v>
      </c>
      <c r="C416" s="37">
        <v>1</v>
      </c>
      <c r="D416" s="37">
        <v>0</v>
      </c>
      <c r="E416" s="37" t="s">
        <v>211</v>
      </c>
      <c r="F416" s="37" t="s">
        <v>193</v>
      </c>
      <c r="G416" s="37" t="s">
        <v>741</v>
      </c>
      <c r="H416" s="37" t="s">
        <v>212</v>
      </c>
      <c r="I416" s="37" t="s">
        <v>254</v>
      </c>
      <c r="J416" s="37" t="s">
        <v>8</v>
      </c>
      <c r="K416" s="37" t="s">
        <v>1343</v>
      </c>
      <c r="L416" s="37"/>
      <c r="M416" s="37"/>
      <c r="N416" s="37"/>
      <c r="O416" s="37"/>
      <c r="P416" s="37"/>
      <c r="Q416" s="37"/>
      <c r="R416" s="37" t="s">
        <v>1</v>
      </c>
      <c r="S416" s="37"/>
      <c r="T416" s="37"/>
      <c r="U416" s="37" t="s">
        <v>1038</v>
      </c>
      <c r="V416" s="37" t="s">
        <v>1051</v>
      </c>
      <c r="W416" s="37"/>
      <c r="X416" s="38" t="s">
        <v>1232</v>
      </c>
      <c r="Y416" s="37"/>
      <c r="Z416" s="37" t="s">
        <v>1038</v>
      </c>
      <c r="AA416" s="37" t="s">
        <v>1051</v>
      </c>
      <c r="AB416" s="37"/>
      <c r="AC416" s="38" t="s">
        <v>1232</v>
      </c>
      <c r="AD416" s="37" t="s">
        <v>1134</v>
      </c>
    </row>
    <row r="417" spans="1:30" ht="24" customHeight="1" x14ac:dyDescent="0.15">
      <c r="A417" s="37">
        <v>416</v>
      </c>
      <c r="B417" s="37">
        <v>105</v>
      </c>
      <c r="C417" s="37">
        <v>1</v>
      </c>
      <c r="D417" s="37">
        <v>0</v>
      </c>
      <c r="E417" s="37" t="s">
        <v>211</v>
      </c>
      <c r="F417" s="37" t="s">
        <v>193</v>
      </c>
      <c r="G417" s="37" t="s">
        <v>741</v>
      </c>
      <c r="H417" s="37" t="s">
        <v>212</v>
      </c>
      <c r="I417" s="37" t="s">
        <v>255</v>
      </c>
      <c r="J417" s="37" t="s">
        <v>8</v>
      </c>
      <c r="K417" s="37" t="s">
        <v>1343</v>
      </c>
      <c r="L417" s="37"/>
      <c r="M417" s="37"/>
      <c r="N417" s="37"/>
      <c r="O417" s="37"/>
      <c r="P417" s="37"/>
      <c r="Q417" s="37"/>
      <c r="R417" s="37" t="s">
        <v>1</v>
      </c>
      <c r="S417" s="37"/>
      <c r="T417" s="37"/>
      <c r="U417" s="37" t="s">
        <v>1038</v>
      </c>
      <c r="V417" s="37" t="s">
        <v>1051</v>
      </c>
      <c r="W417" s="37"/>
      <c r="X417" s="38" t="s">
        <v>1232</v>
      </c>
      <c r="Y417" s="37"/>
      <c r="Z417" s="37" t="s">
        <v>1038</v>
      </c>
      <c r="AA417" s="37" t="s">
        <v>1051</v>
      </c>
      <c r="AB417" s="37"/>
      <c r="AC417" s="38" t="s">
        <v>1232</v>
      </c>
      <c r="AD417" s="37" t="s">
        <v>1237</v>
      </c>
    </row>
    <row r="418" spans="1:30" ht="24" customHeight="1" x14ac:dyDescent="0.15">
      <c r="A418" s="37">
        <v>417</v>
      </c>
      <c r="B418" s="37">
        <v>105</v>
      </c>
      <c r="C418" s="37">
        <v>1</v>
      </c>
      <c r="D418" s="37">
        <v>0</v>
      </c>
      <c r="E418" s="37" t="s">
        <v>211</v>
      </c>
      <c r="F418" s="37" t="s">
        <v>193</v>
      </c>
      <c r="G418" s="37" t="s">
        <v>741</v>
      </c>
      <c r="H418" s="37" t="s">
        <v>212</v>
      </c>
      <c r="I418" s="37" t="s">
        <v>256</v>
      </c>
      <c r="J418" s="37" t="s">
        <v>8</v>
      </c>
      <c r="K418" s="37" t="s">
        <v>1343</v>
      </c>
      <c r="L418" s="37"/>
      <c r="M418" s="37"/>
      <c r="N418" s="37"/>
      <c r="O418" s="37"/>
      <c r="P418" s="37"/>
      <c r="Q418" s="37"/>
      <c r="R418" s="37" t="s">
        <v>1</v>
      </c>
      <c r="S418" s="37"/>
      <c r="T418" s="37"/>
      <c r="U418" s="37" t="s">
        <v>1038</v>
      </c>
      <c r="V418" s="37" t="s">
        <v>1051</v>
      </c>
      <c r="W418" s="37"/>
      <c r="X418" s="38" t="s">
        <v>1232</v>
      </c>
      <c r="Y418" s="37"/>
      <c r="Z418" s="37" t="s">
        <v>1038</v>
      </c>
      <c r="AA418" s="37" t="s">
        <v>1051</v>
      </c>
      <c r="AB418" s="37"/>
      <c r="AC418" s="38" t="s">
        <v>1232</v>
      </c>
      <c r="AD418" s="37" t="s">
        <v>1134</v>
      </c>
    </row>
    <row r="419" spans="1:30" ht="24" customHeight="1" x14ac:dyDescent="0.15">
      <c r="A419" s="37">
        <v>418</v>
      </c>
      <c r="B419" s="37">
        <v>105</v>
      </c>
      <c r="C419" s="37">
        <v>1</v>
      </c>
      <c r="D419" s="37">
        <v>0</v>
      </c>
      <c r="E419" s="37" t="s">
        <v>211</v>
      </c>
      <c r="F419" s="37" t="s">
        <v>193</v>
      </c>
      <c r="G419" s="37" t="s">
        <v>741</v>
      </c>
      <c r="H419" s="37" t="s">
        <v>212</v>
      </c>
      <c r="I419" s="37" t="s">
        <v>257</v>
      </c>
      <c r="J419" s="37" t="s">
        <v>8</v>
      </c>
      <c r="K419" s="37" t="s">
        <v>1343</v>
      </c>
      <c r="L419" s="37"/>
      <c r="M419" s="37"/>
      <c r="N419" s="37"/>
      <c r="O419" s="37"/>
      <c r="P419" s="37"/>
      <c r="Q419" s="37"/>
      <c r="R419" s="37" t="s">
        <v>1</v>
      </c>
      <c r="S419" s="37"/>
      <c r="T419" s="37"/>
      <c r="U419" s="37" t="s">
        <v>1038</v>
      </c>
      <c r="V419" s="37" t="s">
        <v>1051</v>
      </c>
      <c r="W419" s="37"/>
      <c r="X419" s="38" t="s">
        <v>1232</v>
      </c>
      <c r="Y419" s="37"/>
      <c r="Z419" s="37" t="s">
        <v>1038</v>
      </c>
      <c r="AA419" s="37" t="s">
        <v>1051</v>
      </c>
      <c r="AB419" s="37"/>
      <c r="AC419" s="38" t="s">
        <v>1232</v>
      </c>
      <c r="AD419" s="37" t="s">
        <v>1134</v>
      </c>
    </row>
    <row r="420" spans="1:30" ht="24" customHeight="1" x14ac:dyDescent="0.15">
      <c r="A420" s="37">
        <v>419</v>
      </c>
      <c r="B420" s="37">
        <v>105</v>
      </c>
      <c r="C420" s="37">
        <v>1</v>
      </c>
      <c r="D420" s="37">
        <v>0</v>
      </c>
      <c r="E420" s="37" t="s">
        <v>211</v>
      </c>
      <c r="F420" s="37" t="s">
        <v>193</v>
      </c>
      <c r="G420" s="37" t="s">
        <v>741</v>
      </c>
      <c r="H420" s="37" t="s">
        <v>212</v>
      </c>
      <c r="I420" s="37" t="s">
        <v>258</v>
      </c>
      <c r="J420" s="37" t="s">
        <v>8</v>
      </c>
      <c r="K420" s="37" t="s">
        <v>1343</v>
      </c>
      <c r="L420" s="37"/>
      <c r="M420" s="37"/>
      <c r="N420" s="37"/>
      <c r="O420" s="37"/>
      <c r="P420" s="37"/>
      <c r="Q420" s="37"/>
      <c r="R420" s="37" t="s">
        <v>1</v>
      </c>
      <c r="S420" s="37"/>
      <c r="T420" s="37"/>
      <c r="U420" s="37" t="s">
        <v>1038</v>
      </c>
      <c r="V420" s="37" t="s">
        <v>1051</v>
      </c>
      <c r="W420" s="37"/>
      <c r="X420" s="38" t="s">
        <v>1232</v>
      </c>
      <c r="Y420" s="37"/>
      <c r="Z420" s="37" t="s">
        <v>1038</v>
      </c>
      <c r="AA420" s="37" t="s">
        <v>1051</v>
      </c>
      <c r="AB420" s="37"/>
      <c r="AC420" s="38" t="s">
        <v>1232</v>
      </c>
      <c r="AD420" s="37" t="s">
        <v>1134</v>
      </c>
    </row>
    <row r="421" spans="1:30" ht="24" customHeight="1" x14ac:dyDescent="0.15">
      <c r="A421" s="37">
        <v>420</v>
      </c>
      <c r="B421" s="37">
        <v>105</v>
      </c>
      <c r="C421" s="37">
        <v>1</v>
      </c>
      <c r="D421" s="37">
        <v>0</v>
      </c>
      <c r="E421" s="37" t="s">
        <v>211</v>
      </c>
      <c r="F421" s="37" t="s">
        <v>193</v>
      </c>
      <c r="G421" s="37" t="s">
        <v>741</v>
      </c>
      <c r="H421" s="37" t="s">
        <v>212</v>
      </c>
      <c r="I421" s="37" t="s">
        <v>259</v>
      </c>
      <c r="J421" s="37" t="s">
        <v>8</v>
      </c>
      <c r="K421" s="37" t="s">
        <v>1343</v>
      </c>
      <c r="L421" s="37"/>
      <c r="M421" s="37"/>
      <c r="N421" s="37"/>
      <c r="O421" s="37"/>
      <c r="P421" s="37"/>
      <c r="Q421" s="37"/>
      <c r="R421" s="37" t="s">
        <v>1</v>
      </c>
      <c r="S421" s="37"/>
      <c r="T421" s="37"/>
      <c r="U421" s="37" t="s">
        <v>1038</v>
      </c>
      <c r="V421" s="37" t="s">
        <v>1051</v>
      </c>
      <c r="W421" s="37"/>
      <c r="X421" s="38" t="s">
        <v>1232</v>
      </c>
      <c r="Y421" s="37"/>
      <c r="Z421" s="37" t="s">
        <v>1038</v>
      </c>
      <c r="AA421" s="37" t="s">
        <v>1051</v>
      </c>
      <c r="AB421" s="37"/>
      <c r="AC421" s="38" t="s">
        <v>1232</v>
      </c>
      <c r="AD421" s="37" t="s">
        <v>1134</v>
      </c>
    </row>
    <row r="422" spans="1:30" ht="24" customHeight="1" x14ac:dyDescent="0.15">
      <c r="A422" s="37">
        <v>421</v>
      </c>
      <c r="B422" s="37">
        <v>105</v>
      </c>
      <c r="C422" s="37">
        <v>1</v>
      </c>
      <c r="D422" s="37">
        <v>0</v>
      </c>
      <c r="E422" s="37" t="s">
        <v>211</v>
      </c>
      <c r="F422" s="37" t="s">
        <v>193</v>
      </c>
      <c r="G422" s="37" t="s">
        <v>741</v>
      </c>
      <c r="H422" s="37" t="s">
        <v>212</v>
      </c>
      <c r="I422" s="37" t="s">
        <v>260</v>
      </c>
      <c r="J422" s="37" t="s">
        <v>8</v>
      </c>
      <c r="K422" s="37" t="s">
        <v>1343</v>
      </c>
      <c r="L422" s="37"/>
      <c r="M422" s="37"/>
      <c r="N422" s="37"/>
      <c r="O422" s="37"/>
      <c r="P422" s="37"/>
      <c r="Q422" s="37"/>
      <c r="R422" s="37" t="s">
        <v>1</v>
      </c>
      <c r="S422" s="37"/>
      <c r="T422" s="37"/>
      <c r="U422" s="37" t="s">
        <v>1038</v>
      </c>
      <c r="V422" s="37" t="s">
        <v>1051</v>
      </c>
      <c r="W422" s="37"/>
      <c r="X422" s="38" t="s">
        <v>1232</v>
      </c>
      <c r="Y422" s="37"/>
      <c r="Z422" s="37" t="s">
        <v>1038</v>
      </c>
      <c r="AA422" s="37" t="s">
        <v>1051</v>
      </c>
      <c r="AB422" s="37"/>
      <c r="AC422" s="38" t="s">
        <v>1232</v>
      </c>
      <c r="AD422" s="37" t="s">
        <v>1134</v>
      </c>
    </row>
    <row r="423" spans="1:30" ht="24" customHeight="1" x14ac:dyDescent="0.15">
      <c r="A423" s="37">
        <v>422</v>
      </c>
      <c r="B423" s="37">
        <v>105</v>
      </c>
      <c r="C423" s="37">
        <v>1</v>
      </c>
      <c r="D423" s="37">
        <v>0</v>
      </c>
      <c r="E423" s="37" t="s">
        <v>211</v>
      </c>
      <c r="F423" s="37" t="s">
        <v>193</v>
      </c>
      <c r="G423" s="37" t="s">
        <v>741</v>
      </c>
      <c r="H423" s="37" t="s">
        <v>212</v>
      </c>
      <c r="I423" s="37" t="s">
        <v>261</v>
      </c>
      <c r="J423" s="37" t="s">
        <v>8</v>
      </c>
      <c r="K423" s="37" t="s">
        <v>1343</v>
      </c>
      <c r="L423" s="37"/>
      <c r="M423" s="37"/>
      <c r="N423" s="37"/>
      <c r="O423" s="37"/>
      <c r="P423" s="37"/>
      <c r="Q423" s="37"/>
      <c r="R423" s="37" t="s">
        <v>1</v>
      </c>
      <c r="S423" s="37"/>
      <c r="T423" s="37"/>
      <c r="U423" s="37" t="s">
        <v>1038</v>
      </c>
      <c r="V423" s="37" t="s">
        <v>1051</v>
      </c>
      <c r="W423" s="37"/>
      <c r="X423" s="38" t="s">
        <v>1232</v>
      </c>
      <c r="Y423" s="37"/>
      <c r="Z423" s="37" t="s">
        <v>1038</v>
      </c>
      <c r="AA423" s="37" t="s">
        <v>1051</v>
      </c>
      <c r="AB423" s="37"/>
      <c r="AC423" s="38" t="s">
        <v>1232</v>
      </c>
      <c r="AD423" s="37" t="s">
        <v>1134</v>
      </c>
    </row>
    <row r="424" spans="1:30" ht="24" customHeight="1" x14ac:dyDescent="0.15">
      <c r="A424" s="37">
        <v>423</v>
      </c>
      <c r="B424" s="37">
        <v>105</v>
      </c>
      <c r="C424" s="37">
        <v>1</v>
      </c>
      <c r="D424" s="37">
        <v>0</v>
      </c>
      <c r="E424" s="37" t="s">
        <v>211</v>
      </c>
      <c r="F424" s="37" t="s">
        <v>193</v>
      </c>
      <c r="G424" s="37" t="s">
        <v>741</v>
      </c>
      <c r="H424" s="37" t="s">
        <v>212</v>
      </c>
      <c r="I424" s="37" t="s">
        <v>262</v>
      </c>
      <c r="J424" s="37" t="s">
        <v>8</v>
      </c>
      <c r="K424" s="37" t="s">
        <v>1343</v>
      </c>
      <c r="L424" s="37"/>
      <c r="M424" s="37"/>
      <c r="N424" s="37"/>
      <c r="O424" s="37"/>
      <c r="P424" s="37"/>
      <c r="Q424" s="37"/>
      <c r="R424" s="37" t="s">
        <v>1</v>
      </c>
      <c r="S424" s="37"/>
      <c r="T424" s="37"/>
      <c r="U424" s="37" t="s">
        <v>1038</v>
      </c>
      <c r="V424" s="37" t="s">
        <v>1051</v>
      </c>
      <c r="W424" s="37"/>
      <c r="X424" s="38" t="s">
        <v>1232</v>
      </c>
      <c r="Y424" s="37"/>
      <c r="Z424" s="37" t="s">
        <v>1038</v>
      </c>
      <c r="AA424" s="37" t="s">
        <v>1051</v>
      </c>
      <c r="AB424" s="37"/>
      <c r="AC424" s="38" t="s">
        <v>1232</v>
      </c>
      <c r="AD424" s="37" t="s">
        <v>1134</v>
      </c>
    </row>
    <row r="425" spans="1:30" ht="24" customHeight="1" x14ac:dyDescent="0.15">
      <c r="A425" s="37">
        <v>424</v>
      </c>
      <c r="B425" s="37">
        <v>105</v>
      </c>
      <c r="C425" s="37">
        <v>1</v>
      </c>
      <c r="D425" s="37">
        <v>0</v>
      </c>
      <c r="E425" s="37" t="s">
        <v>211</v>
      </c>
      <c r="F425" s="37" t="s">
        <v>193</v>
      </c>
      <c r="G425" s="37" t="s">
        <v>741</v>
      </c>
      <c r="H425" s="37" t="s">
        <v>212</v>
      </c>
      <c r="I425" s="37" t="s">
        <v>263</v>
      </c>
      <c r="J425" s="37" t="s">
        <v>8</v>
      </c>
      <c r="K425" s="37" t="s">
        <v>1343</v>
      </c>
      <c r="L425" s="37"/>
      <c r="M425" s="37"/>
      <c r="N425" s="37"/>
      <c r="O425" s="37"/>
      <c r="P425" s="37"/>
      <c r="Q425" s="37"/>
      <c r="R425" s="37" t="s">
        <v>1</v>
      </c>
      <c r="S425" s="37"/>
      <c r="T425" s="37"/>
      <c r="U425" s="37" t="s">
        <v>1038</v>
      </c>
      <c r="V425" s="37" t="s">
        <v>1051</v>
      </c>
      <c r="W425" s="37"/>
      <c r="X425" s="38" t="s">
        <v>1232</v>
      </c>
      <c r="Y425" s="37"/>
      <c r="Z425" s="37" t="s">
        <v>1038</v>
      </c>
      <c r="AA425" s="37" t="s">
        <v>1051</v>
      </c>
      <c r="AB425" s="37"/>
      <c r="AC425" s="38" t="s">
        <v>1232</v>
      </c>
      <c r="AD425" s="37" t="s">
        <v>1134</v>
      </c>
    </row>
    <row r="426" spans="1:30" ht="24" customHeight="1" x14ac:dyDescent="0.15">
      <c r="A426" s="37">
        <v>425</v>
      </c>
      <c r="B426" s="37">
        <v>105</v>
      </c>
      <c r="C426" s="37">
        <v>1</v>
      </c>
      <c r="D426" s="37">
        <v>0</v>
      </c>
      <c r="E426" s="37" t="s">
        <v>211</v>
      </c>
      <c r="F426" s="37" t="s">
        <v>193</v>
      </c>
      <c r="G426" s="37" t="s">
        <v>741</v>
      </c>
      <c r="H426" s="37" t="s">
        <v>212</v>
      </c>
      <c r="I426" s="37" t="s">
        <v>264</v>
      </c>
      <c r="J426" s="37" t="s">
        <v>8</v>
      </c>
      <c r="K426" s="37" t="s">
        <v>1343</v>
      </c>
      <c r="L426" s="37"/>
      <c r="M426" s="37"/>
      <c r="N426" s="37"/>
      <c r="O426" s="37"/>
      <c r="P426" s="37"/>
      <c r="Q426" s="37"/>
      <c r="R426" s="37" t="s">
        <v>1</v>
      </c>
      <c r="S426" s="37"/>
      <c r="T426" s="37"/>
      <c r="U426" s="37" t="s">
        <v>1038</v>
      </c>
      <c r="V426" s="37" t="s">
        <v>1051</v>
      </c>
      <c r="W426" s="37"/>
      <c r="X426" s="38" t="s">
        <v>1232</v>
      </c>
      <c r="Y426" s="37"/>
      <c r="Z426" s="37" t="s">
        <v>1038</v>
      </c>
      <c r="AA426" s="37" t="s">
        <v>1051</v>
      </c>
      <c r="AB426" s="37"/>
      <c r="AC426" s="38" t="s">
        <v>1232</v>
      </c>
      <c r="AD426" s="37" t="s">
        <v>1134</v>
      </c>
    </row>
    <row r="427" spans="1:30" ht="24" customHeight="1" x14ac:dyDescent="0.15">
      <c r="A427" s="37">
        <v>426</v>
      </c>
      <c r="B427" s="37">
        <v>105</v>
      </c>
      <c r="C427" s="37">
        <v>1</v>
      </c>
      <c r="D427" s="37">
        <v>0</v>
      </c>
      <c r="E427" s="37" t="s">
        <v>211</v>
      </c>
      <c r="F427" s="37" t="s">
        <v>193</v>
      </c>
      <c r="G427" s="37" t="s">
        <v>741</v>
      </c>
      <c r="H427" s="37" t="s">
        <v>212</v>
      </c>
      <c r="I427" s="37" t="s">
        <v>265</v>
      </c>
      <c r="J427" s="37" t="s">
        <v>8</v>
      </c>
      <c r="K427" s="37" t="s">
        <v>1343</v>
      </c>
      <c r="L427" s="37"/>
      <c r="M427" s="37"/>
      <c r="N427" s="37"/>
      <c r="O427" s="37"/>
      <c r="P427" s="37"/>
      <c r="Q427" s="37"/>
      <c r="R427" s="37" t="s">
        <v>1</v>
      </c>
      <c r="S427" s="37"/>
      <c r="T427" s="37"/>
      <c r="U427" s="37" t="s">
        <v>1038</v>
      </c>
      <c r="V427" s="37" t="s">
        <v>1051</v>
      </c>
      <c r="W427" s="37"/>
      <c r="X427" s="38" t="s">
        <v>1232</v>
      </c>
      <c r="Y427" s="37"/>
      <c r="Z427" s="37" t="s">
        <v>1038</v>
      </c>
      <c r="AA427" s="37" t="s">
        <v>1051</v>
      </c>
      <c r="AB427" s="37"/>
      <c r="AC427" s="38" t="s">
        <v>1232</v>
      </c>
      <c r="AD427" s="37" t="s">
        <v>1134</v>
      </c>
    </row>
    <row r="428" spans="1:30" ht="24" customHeight="1" x14ac:dyDescent="0.15">
      <c r="A428" s="37">
        <v>427</v>
      </c>
      <c r="B428" s="37">
        <v>105</v>
      </c>
      <c r="C428" s="37">
        <v>1</v>
      </c>
      <c r="D428" s="37">
        <v>0</v>
      </c>
      <c r="E428" s="37" t="s">
        <v>211</v>
      </c>
      <c r="F428" s="37" t="s">
        <v>193</v>
      </c>
      <c r="G428" s="37" t="s">
        <v>741</v>
      </c>
      <c r="H428" s="37" t="s">
        <v>212</v>
      </c>
      <c r="I428" s="37" t="s">
        <v>266</v>
      </c>
      <c r="J428" s="37" t="s">
        <v>8</v>
      </c>
      <c r="K428" s="37" t="s">
        <v>1343</v>
      </c>
      <c r="L428" s="37"/>
      <c r="M428" s="37"/>
      <c r="N428" s="37"/>
      <c r="O428" s="37"/>
      <c r="P428" s="37"/>
      <c r="Q428" s="37"/>
      <c r="R428" s="37" t="s">
        <v>1</v>
      </c>
      <c r="S428" s="37"/>
      <c r="T428" s="37"/>
      <c r="U428" s="37" t="s">
        <v>1038</v>
      </c>
      <c r="V428" s="37" t="s">
        <v>1051</v>
      </c>
      <c r="W428" s="37"/>
      <c r="X428" s="38" t="s">
        <v>1232</v>
      </c>
      <c r="Y428" s="37"/>
      <c r="Z428" s="37" t="s">
        <v>1038</v>
      </c>
      <c r="AA428" s="37" t="s">
        <v>1051</v>
      </c>
      <c r="AB428" s="37"/>
      <c r="AC428" s="38" t="s">
        <v>1232</v>
      </c>
      <c r="AD428" s="37" t="s">
        <v>1134</v>
      </c>
    </row>
    <row r="429" spans="1:30" ht="24" customHeight="1" x14ac:dyDescent="0.15">
      <c r="A429" s="37">
        <v>428</v>
      </c>
      <c r="B429" s="37">
        <v>105</v>
      </c>
      <c r="C429" s="37">
        <v>1</v>
      </c>
      <c r="D429" s="37">
        <v>0</v>
      </c>
      <c r="E429" s="37" t="s">
        <v>211</v>
      </c>
      <c r="F429" s="37" t="s">
        <v>193</v>
      </c>
      <c r="G429" s="37" t="s">
        <v>741</v>
      </c>
      <c r="H429" s="37" t="s">
        <v>212</v>
      </c>
      <c r="I429" s="37" t="s">
        <v>267</v>
      </c>
      <c r="J429" s="37" t="s">
        <v>8</v>
      </c>
      <c r="K429" s="37" t="s">
        <v>1343</v>
      </c>
      <c r="L429" s="37"/>
      <c r="M429" s="37"/>
      <c r="N429" s="37"/>
      <c r="O429" s="37"/>
      <c r="P429" s="37"/>
      <c r="Q429" s="37"/>
      <c r="R429" s="37" t="s">
        <v>1</v>
      </c>
      <c r="S429" s="37"/>
      <c r="T429" s="37"/>
      <c r="U429" s="37" t="s">
        <v>1038</v>
      </c>
      <c r="V429" s="37" t="s">
        <v>1051</v>
      </c>
      <c r="W429" s="37"/>
      <c r="X429" s="38" t="s">
        <v>1232</v>
      </c>
      <c r="Y429" s="37"/>
      <c r="Z429" s="37" t="s">
        <v>1038</v>
      </c>
      <c r="AA429" s="37" t="s">
        <v>1051</v>
      </c>
      <c r="AB429" s="37"/>
      <c r="AC429" s="38" t="s">
        <v>1232</v>
      </c>
      <c r="AD429" s="37" t="s">
        <v>1134</v>
      </c>
    </row>
    <row r="430" spans="1:30" ht="24" customHeight="1" x14ac:dyDescent="0.15">
      <c r="A430" s="37">
        <v>429</v>
      </c>
      <c r="B430" s="37">
        <v>105</v>
      </c>
      <c r="C430" s="37">
        <v>1</v>
      </c>
      <c r="D430" s="37">
        <v>0</v>
      </c>
      <c r="E430" s="37" t="s">
        <v>211</v>
      </c>
      <c r="F430" s="37" t="s">
        <v>193</v>
      </c>
      <c r="G430" s="37" t="s">
        <v>741</v>
      </c>
      <c r="H430" s="37" t="s">
        <v>212</v>
      </c>
      <c r="I430" s="37" t="s">
        <v>268</v>
      </c>
      <c r="J430" s="37" t="s">
        <v>8</v>
      </c>
      <c r="K430" s="37" t="s">
        <v>1343</v>
      </c>
      <c r="L430" s="37"/>
      <c r="M430" s="37"/>
      <c r="N430" s="37"/>
      <c r="O430" s="37"/>
      <c r="P430" s="37"/>
      <c r="Q430" s="37"/>
      <c r="R430" s="37" t="s">
        <v>1</v>
      </c>
      <c r="S430" s="37"/>
      <c r="T430" s="37"/>
      <c r="U430" s="37" t="s">
        <v>1038</v>
      </c>
      <c r="V430" s="37" t="s">
        <v>1051</v>
      </c>
      <c r="W430" s="37"/>
      <c r="X430" s="38" t="s">
        <v>1232</v>
      </c>
      <c r="Y430" s="37"/>
      <c r="Z430" s="37" t="s">
        <v>1038</v>
      </c>
      <c r="AA430" s="37" t="s">
        <v>1051</v>
      </c>
      <c r="AB430" s="37"/>
      <c r="AC430" s="38" t="s">
        <v>1232</v>
      </c>
      <c r="AD430" s="37" t="s">
        <v>1134</v>
      </c>
    </row>
    <row r="431" spans="1:30" ht="24" customHeight="1" x14ac:dyDescent="0.15">
      <c r="A431" s="37">
        <v>430</v>
      </c>
      <c r="B431" s="37">
        <v>105</v>
      </c>
      <c r="C431" s="37">
        <v>1</v>
      </c>
      <c r="D431" s="37">
        <v>0</v>
      </c>
      <c r="E431" s="37" t="s">
        <v>211</v>
      </c>
      <c r="F431" s="37" t="s">
        <v>193</v>
      </c>
      <c r="G431" s="37" t="s">
        <v>741</v>
      </c>
      <c r="H431" s="37" t="s">
        <v>212</v>
      </c>
      <c r="I431" s="37" t="s">
        <v>269</v>
      </c>
      <c r="J431" s="37" t="s">
        <v>8</v>
      </c>
      <c r="K431" s="37" t="s">
        <v>1343</v>
      </c>
      <c r="L431" s="37"/>
      <c r="M431" s="37"/>
      <c r="N431" s="37"/>
      <c r="O431" s="37"/>
      <c r="P431" s="37"/>
      <c r="Q431" s="37"/>
      <c r="R431" s="37" t="s">
        <v>1</v>
      </c>
      <c r="S431" s="37"/>
      <c r="T431" s="37"/>
      <c r="U431" s="37" t="s">
        <v>1038</v>
      </c>
      <c r="V431" s="37" t="s">
        <v>1051</v>
      </c>
      <c r="W431" s="37"/>
      <c r="X431" s="38" t="s">
        <v>1232</v>
      </c>
      <c r="Y431" s="37"/>
      <c r="Z431" s="37" t="s">
        <v>1038</v>
      </c>
      <c r="AA431" s="37" t="s">
        <v>1051</v>
      </c>
      <c r="AB431" s="37"/>
      <c r="AC431" s="38" t="s">
        <v>1232</v>
      </c>
      <c r="AD431" s="37" t="s">
        <v>1134</v>
      </c>
    </row>
    <row r="432" spans="1:30" ht="24" customHeight="1" x14ac:dyDescent="0.15">
      <c r="A432" s="37">
        <v>431</v>
      </c>
      <c r="B432" s="37">
        <v>105</v>
      </c>
      <c r="C432" s="37">
        <v>1</v>
      </c>
      <c r="D432" s="37">
        <v>0</v>
      </c>
      <c r="E432" s="37" t="s">
        <v>211</v>
      </c>
      <c r="F432" s="37" t="s">
        <v>193</v>
      </c>
      <c r="G432" s="37" t="s">
        <v>741</v>
      </c>
      <c r="H432" s="37" t="s">
        <v>212</v>
      </c>
      <c r="I432" s="37" t="s">
        <v>270</v>
      </c>
      <c r="J432" s="37" t="s">
        <v>8</v>
      </c>
      <c r="K432" s="37" t="s">
        <v>1343</v>
      </c>
      <c r="L432" s="37"/>
      <c r="M432" s="37"/>
      <c r="N432" s="37"/>
      <c r="O432" s="37"/>
      <c r="P432" s="37"/>
      <c r="Q432" s="37"/>
      <c r="R432" s="37" t="s">
        <v>1</v>
      </c>
      <c r="S432" s="37"/>
      <c r="T432" s="37"/>
      <c r="U432" s="37" t="s">
        <v>1038</v>
      </c>
      <c r="V432" s="37" t="s">
        <v>1051</v>
      </c>
      <c r="W432" s="37"/>
      <c r="X432" s="38" t="s">
        <v>1232</v>
      </c>
      <c r="Y432" s="37"/>
      <c r="Z432" s="37" t="s">
        <v>1038</v>
      </c>
      <c r="AA432" s="37" t="s">
        <v>1051</v>
      </c>
      <c r="AB432" s="37"/>
      <c r="AC432" s="38" t="s">
        <v>1232</v>
      </c>
      <c r="AD432" s="37" t="s">
        <v>1134</v>
      </c>
    </row>
    <row r="433" spans="1:30" ht="24" customHeight="1" x14ac:dyDescent="0.15">
      <c r="A433" s="37">
        <v>432</v>
      </c>
      <c r="B433" s="37">
        <v>105</v>
      </c>
      <c r="C433" s="37">
        <v>1</v>
      </c>
      <c r="D433" s="37">
        <v>0</v>
      </c>
      <c r="E433" s="37" t="s">
        <v>211</v>
      </c>
      <c r="F433" s="37" t="s">
        <v>193</v>
      </c>
      <c r="G433" s="37" t="s">
        <v>741</v>
      </c>
      <c r="H433" s="37" t="s">
        <v>212</v>
      </c>
      <c r="I433" s="37" t="s">
        <v>271</v>
      </c>
      <c r="J433" s="37" t="s">
        <v>8</v>
      </c>
      <c r="K433" s="37" t="s">
        <v>1343</v>
      </c>
      <c r="L433" s="37"/>
      <c r="M433" s="37"/>
      <c r="N433" s="37"/>
      <c r="O433" s="37"/>
      <c r="P433" s="37"/>
      <c r="Q433" s="37"/>
      <c r="R433" s="37" t="s">
        <v>1</v>
      </c>
      <c r="S433" s="37"/>
      <c r="T433" s="37"/>
      <c r="U433" s="37" t="s">
        <v>1038</v>
      </c>
      <c r="V433" s="37" t="s">
        <v>1051</v>
      </c>
      <c r="W433" s="37"/>
      <c r="X433" s="38" t="s">
        <v>1232</v>
      </c>
      <c r="Y433" s="37"/>
      <c r="Z433" s="37" t="s">
        <v>1038</v>
      </c>
      <c r="AA433" s="37" t="s">
        <v>1051</v>
      </c>
      <c r="AB433" s="37"/>
      <c r="AC433" s="38" t="s">
        <v>1232</v>
      </c>
      <c r="AD433" s="37" t="s">
        <v>1134</v>
      </c>
    </row>
    <row r="434" spans="1:30" ht="24" customHeight="1" x14ac:dyDescent="0.15">
      <c r="A434" s="37">
        <v>433</v>
      </c>
      <c r="B434" s="37">
        <v>105</v>
      </c>
      <c r="C434" s="37">
        <v>1</v>
      </c>
      <c r="D434" s="37">
        <v>0</v>
      </c>
      <c r="E434" s="37" t="s">
        <v>211</v>
      </c>
      <c r="F434" s="37" t="s">
        <v>193</v>
      </c>
      <c r="G434" s="37" t="s">
        <v>741</v>
      </c>
      <c r="H434" s="37" t="s">
        <v>212</v>
      </c>
      <c r="I434" s="37" t="s">
        <v>272</v>
      </c>
      <c r="J434" s="37" t="s">
        <v>8</v>
      </c>
      <c r="K434" s="37" t="s">
        <v>1343</v>
      </c>
      <c r="L434" s="37"/>
      <c r="M434" s="37"/>
      <c r="N434" s="37"/>
      <c r="O434" s="37"/>
      <c r="P434" s="37"/>
      <c r="Q434" s="37"/>
      <c r="R434" s="37" t="s">
        <v>1</v>
      </c>
      <c r="S434" s="37"/>
      <c r="T434" s="37"/>
      <c r="U434" s="37" t="s">
        <v>1038</v>
      </c>
      <c r="V434" s="37" t="s">
        <v>1051</v>
      </c>
      <c r="W434" s="37"/>
      <c r="X434" s="38" t="s">
        <v>1232</v>
      </c>
      <c r="Y434" s="37"/>
      <c r="Z434" s="37" t="s">
        <v>1038</v>
      </c>
      <c r="AA434" s="37" t="s">
        <v>1051</v>
      </c>
      <c r="AB434" s="37"/>
      <c r="AC434" s="38" t="s">
        <v>1232</v>
      </c>
      <c r="AD434" s="37" t="s">
        <v>1134</v>
      </c>
    </row>
    <row r="435" spans="1:30" ht="24" customHeight="1" x14ac:dyDescent="0.15">
      <c r="A435" s="37">
        <v>434</v>
      </c>
      <c r="B435" s="37">
        <v>105</v>
      </c>
      <c r="C435" s="37">
        <v>1</v>
      </c>
      <c r="D435" s="37">
        <v>0</v>
      </c>
      <c r="E435" s="37" t="s">
        <v>211</v>
      </c>
      <c r="F435" s="37" t="s">
        <v>193</v>
      </c>
      <c r="G435" s="37" t="s">
        <v>741</v>
      </c>
      <c r="H435" s="37" t="s">
        <v>212</v>
      </c>
      <c r="I435" s="37" t="s">
        <v>1025</v>
      </c>
      <c r="J435" s="37" t="s">
        <v>8</v>
      </c>
      <c r="K435" s="37" t="s">
        <v>1343</v>
      </c>
      <c r="L435" s="37"/>
      <c r="M435" s="37"/>
      <c r="N435" s="37"/>
      <c r="O435" s="37"/>
      <c r="P435" s="37"/>
      <c r="Q435" s="37"/>
      <c r="R435" s="37" t="s">
        <v>1</v>
      </c>
      <c r="S435" s="37"/>
      <c r="T435" s="37"/>
      <c r="U435" s="37" t="s">
        <v>1038</v>
      </c>
      <c r="V435" s="37" t="s">
        <v>1051</v>
      </c>
      <c r="W435" s="37"/>
      <c r="X435" s="38" t="s">
        <v>1232</v>
      </c>
      <c r="Y435" s="37"/>
      <c r="Z435" s="37" t="s">
        <v>1038</v>
      </c>
      <c r="AA435" s="37" t="s">
        <v>1051</v>
      </c>
      <c r="AB435" s="37"/>
      <c r="AC435" s="38" t="s">
        <v>1232</v>
      </c>
      <c r="AD435" s="37" t="s">
        <v>1134</v>
      </c>
    </row>
    <row r="436" spans="1:30" ht="24" customHeight="1" x14ac:dyDescent="0.15">
      <c r="A436" s="37">
        <v>435</v>
      </c>
      <c r="B436" s="37">
        <v>106</v>
      </c>
      <c r="C436" s="37">
        <v>1</v>
      </c>
      <c r="D436" s="37">
        <v>1</v>
      </c>
      <c r="E436" s="37" t="s">
        <v>273</v>
      </c>
      <c r="F436" s="37" t="s">
        <v>193</v>
      </c>
      <c r="G436" s="37" t="s">
        <v>741</v>
      </c>
      <c r="H436" s="37" t="s">
        <v>274</v>
      </c>
      <c r="I436" s="37" t="s">
        <v>1024</v>
      </c>
      <c r="J436" s="37" t="s">
        <v>8</v>
      </c>
      <c r="K436" s="37" t="s">
        <v>1343</v>
      </c>
      <c r="L436" s="37"/>
      <c r="M436" s="37"/>
      <c r="N436" s="37" t="s">
        <v>1180</v>
      </c>
      <c r="O436" s="37"/>
      <c r="P436" s="37"/>
      <c r="Q436" s="37"/>
      <c r="R436" s="37" t="s">
        <v>1</v>
      </c>
      <c r="S436" s="37"/>
      <c r="T436" s="37"/>
      <c r="U436" s="37" t="s">
        <v>1038</v>
      </c>
      <c r="V436" s="37" t="s">
        <v>1051</v>
      </c>
      <c r="W436" s="37"/>
      <c r="X436" s="38" t="s">
        <v>1036</v>
      </c>
      <c r="Y436" s="37"/>
      <c r="Z436" s="37" t="s">
        <v>1038</v>
      </c>
      <c r="AA436" s="37" t="s">
        <v>1051</v>
      </c>
      <c r="AB436" s="37"/>
      <c r="AC436" s="38" t="s">
        <v>1036</v>
      </c>
      <c r="AD436" s="37" t="s">
        <v>1181</v>
      </c>
    </row>
    <row r="437" spans="1:30" ht="24" customHeight="1" x14ac:dyDescent="0.15">
      <c r="A437" s="37">
        <v>436</v>
      </c>
      <c r="B437" s="37">
        <v>106</v>
      </c>
      <c r="C437" s="37">
        <v>1</v>
      </c>
      <c r="D437" s="37">
        <v>1</v>
      </c>
      <c r="E437" s="37" t="s">
        <v>273</v>
      </c>
      <c r="F437" s="37" t="s">
        <v>193</v>
      </c>
      <c r="G437" s="37" t="s">
        <v>741</v>
      </c>
      <c r="H437" s="37" t="s">
        <v>274</v>
      </c>
      <c r="I437" s="37" t="s">
        <v>1137</v>
      </c>
      <c r="J437" s="37" t="s">
        <v>8</v>
      </c>
      <c r="K437" s="37" t="s">
        <v>1343</v>
      </c>
      <c r="L437" s="37" t="s">
        <v>84</v>
      </c>
      <c r="M437" s="37" t="s">
        <v>85</v>
      </c>
      <c r="N437" s="37" t="s">
        <v>1182</v>
      </c>
      <c r="O437" s="37" t="s">
        <v>73</v>
      </c>
      <c r="P437" s="37"/>
      <c r="Q437" s="37"/>
      <c r="R437" s="37" t="s">
        <v>2</v>
      </c>
      <c r="S437" s="37"/>
      <c r="T437" s="37"/>
      <c r="U437" s="38" t="s">
        <v>1038</v>
      </c>
      <c r="V437" s="37" t="s">
        <v>1038</v>
      </c>
      <c r="W437" s="37"/>
      <c r="X437" s="38" t="s">
        <v>1036</v>
      </c>
      <c r="Y437" s="37"/>
      <c r="Z437" s="38" t="s">
        <v>1038</v>
      </c>
      <c r="AA437" s="37" t="s">
        <v>1038</v>
      </c>
      <c r="AB437" s="37"/>
      <c r="AC437" s="38" t="s">
        <v>2</v>
      </c>
      <c r="AD437" s="37"/>
    </row>
    <row r="438" spans="1:30" ht="24" customHeight="1" x14ac:dyDescent="0.15">
      <c r="A438" s="37">
        <v>437</v>
      </c>
      <c r="B438" s="37">
        <v>106</v>
      </c>
      <c r="C438" s="37">
        <v>1</v>
      </c>
      <c r="D438" s="37">
        <v>1</v>
      </c>
      <c r="E438" s="37" t="s">
        <v>273</v>
      </c>
      <c r="F438" s="37" t="s">
        <v>193</v>
      </c>
      <c r="G438" s="37" t="s">
        <v>741</v>
      </c>
      <c r="H438" s="37" t="s">
        <v>274</v>
      </c>
      <c r="I438" s="37" t="s">
        <v>1138</v>
      </c>
      <c r="J438" s="37" t="s">
        <v>8</v>
      </c>
      <c r="K438" s="37" t="s">
        <v>1343</v>
      </c>
      <c r="L438" s="37"/>
      <c r="M438" s="37"/>
      <c r="N438" s="37"/>
      <c r="O438" s="37" t="s">
        <v>73</v>
      </c>
      <c r="P438" s="37"/>
      <c r="Q438" s="37"/>
      <c r="R438" s="37" t="s">
        <v>1</v>
      </c>
      <c r="S438" s="37"/>
      <c r="T438" s="37" t="s">
        <v>716</v>
      </c>
      <c r="U438" s="38" t="s">
        <v>6</v>
      </c>
      <c r="V438" s="37" t="s">
        <v>1051</v>
      </c>
      <c r="W438" s="37"/>
      <c r="X438" s="38" t="s">
        <v>1036</v>
      </c>
      <c r="Y438" s="37"/>
      <c r="Z438" s="38" t="s">
        <v>6</v>
      </c>
      <c r="AA438" s="37" t="s">
        <v>1051</v>
      </c>
      <c r="AB438" s="37"/>
      <c r="AC438" s="38" t="s">
        <v>1036</v>
      </c>
      <c r="AD438" s="37" t="s">
        <v>1183</v>
      </c>
    </row>
    <row r="439" spans="1:30" ht="24" customHeight="1" x14ac:dyDescent="0.15">
      <c r="A439" s="37">
        <v>438</v>
      </c>
      <c r="B439" s="37">
        <v>106</v>
      </c>
      <c r="C439" s="37">
        <v>1</v>
      </c>
      <c r="D439" s="37">
        <v>1</v>
      </c>
      <c r="E439" s="37" t="s">
        <v>273</v>
      </c>
      <c r="F439" s="37" t="s">
        <v>193</v>
      </c>
      <c r="G439" s="37" t="s">
        <v>741</v>
      </c>
      <c r="H439" s="37" t="s">
        <v>274</v>
      </c>
      <c r="I439" s="37" t="s">
        <v>275</v>
      </c>
      <c r="J439" s="37" t="s">
        <v>840</v>
      </c>
      <c r="K439" s="37"/>
      <c r="L439" s="37"/>
      <c r="M439" s="37"/>
      <c r="N439" s="37" t="s">
        <v>717</v>
      </c>
      <c r="O439" s="37"/>
      <c r="P439" s="37"/>
      <c r="Q439" s="37"/>
      <c r="R439" s="37" t="s">
        <v>1</v>
      </c>
      <c r="S439" s="37"/>
      <c r="T439" s="37"/>
      <c r="U439" s="37" t="s">
        <v>1038</v>
      </c>
      <c r="V439" s="37" t="s">
        <v>1051</v>
      </c>
      <c r="W439" s="37"/>
      <c r="X439" s="38" t="s">
        <v>1232</v>
      </c>
      <c r="Y439" s="37"/>
      <c r="Z439" s="37" t="s">
        <v>1038</v>
      </c>
      <c r="AA439" s="37" t="s">
        <v>1051</v>
      </c>
      <c r="AB439" s="37"/>
      <c r="AC439" s="38" t="s">
        <v>1232</v>
      </c>
      <c r="AD439" s="37"/>
    </row>
    <row r="440" spans="1:30" ht="24" customHeight="1" x14ac:dyDescent="0.15">
      <c r="A440" s="37">
        <v>439</v>
      </c>
      <c r="B440" s="37">
        <v>106</v>
      </c>
      <c r="C440" s="37">
        <v>1</v>
      </c>
      <c r="D440" s="37">
        <v>1</v>
      </c>
      <c r="E440" s="37" t="s">
        <v>273</v>
      </c>
      <c r="F440" s="37" t="s">
        <v>193</v>
      </c>
      <c r="G440" s="37" t="s">
        <v>741</v>
      </c>
      <c r="H440" s="37" t="s">
        <v>274</v>
      </c>
      <c r="I440" s="37" t="s">
        <v>1147</v>
      </c>
      <c r="J440" s="37" t="s">
        <v>8</v>
      </c>
      <c r="K440" s="37" t="s">
        <v>841</v>
      </c>
      <c r="L440" s="37"/>
      <c r="M440" s="37"/>
      <c r="N440" s="37" t="s">
        <v>1026</v>
      </c>
      <c r="O440" s="37" t="s">
        <v>73</v>
      </c>
      <c r="P440" s="37"/>
      <c r="Q440" s="37"/>
      <c r="R440" s="37" t="s">
        <v>1</v>
      </c>
      <c r="S440" s="37"/>
      <c r="T440" s="37"/>
      <c r="U440" s="38" t="s">
        <v>1039</v>
      </c>
      <c r="V440" s="37" t="s">
        <v>1038</v>
      </c>
      <c r="W440" s="37"/>
      <c r="X440" s="38" t="s">
        <v>1036</v>
      </c>
      <c r="Y440" s="37"/>
      <c r="Z440" s="38" t="s">
        <v>1039</v>
      </c>
      <c r="AA440" s="37" t="s">
        <v>1038</v>
      </c>
      <c r="AB440" s="37"/>
      <c r="AC440" s="38" t="s">
        <v>2</v>
      </c>
      <c r="AD440" s="37"/>
    </row>
    <row r="441" spans="1:30" ht="24" customHeight="1" x14ac:dyDescent="0.15">
      <c r="A441" s="37">
        <v>440</v>
      </c>
      <c r="B441" s="37">
        <v>106</v>
      </c>
      <c r="C441" s="37">
        <v>1</v>
      </c>
      <c r="D441" s="37">
        <v>1</v>
      </c>
      <c r="E441" s="37" t="s">
        <v>273</v>
      </c>
      <c r="F441" s="37" t="s">
        <v>193</v>
      </c>
      <c r="G441" s="37" t="s">
        <v>741</v>
      </c>
      <c r="H441" s="37" t="s">
        <v>274</v>
      </c>
      <c r="I441" s="37" t="s">
        <v>276</v>
      </c>
      <c r="J441" s="37" t="s">
        <v>8</v>
      </c>
      <c r="K441" s="37" t="s">
        <v>1343</v>
      </c>
      <c r="L441" s="37" t="s">
        <v>152</v>
      </c>
      <c r="M441" s="37" t="s">
        <v>277</v>
      </c>
      <c r="N441" s="37" t="s">
        <v>1184</v>
      </c>
      <c r="O441" s="37" t="s">
        <v>73</v>
      </c>
      <c r="P441" s="37"/>
      <c r="Q441" s="37"/>
      <c r="R441" s="37" t="s">
        <v>2</v>
      </c>
      <c r="S441" s="37"/>
      <c r="T441" s="37"/>
      <c r="U441" s="38" t="s">
        <v>1038</v>
      </c>
      <c r="V441" s="37" t="s">
        <v>1038</v>
      </c>
      <c r="W441" s="37"/>
      <c r="X441" s="38" t="s">
        <v>1036</v>
      </c>
      <c r="Y441" s="37"/>
      <c r="Z441" s="38" t="s">
        <v>1038</v>
      </c>
      <c r="AA441" s="37" t="s">
        <v>1038</v>
      </c>
      <c r="AB441" s="37"/>
      <c r="AC441" s="38" t="s">
        <v>2</v>
      </c>
      <c r="AD441" s="37"/>
    </row>
    <row r="442" spans="1:30" ht="24" customHeight="1" x14ac:dyDescent="0.15">
      <c r="A442" s="37">
        <v>441</v>
      </c>
      <c r="B442" s="37">
        <v>107</v>
      </c>
      <c r="C442" s="37">
        <v>1</v>
      </c>
      <c r="D442" s="37">
        <v>1</v>
      </c>
      <c r="E442" s="37" t="s">
        <v>278</v>
      </c>
      <c r="F442" s="37" t="s">
        <v>193</v>
      </c>
      <c r="G442" s="37" t="s">
        <v>741</v>
      </c>
      <c r="H442" s="37" t="s">
        <v>279</v>
      </c>
      <c r="I442" s="37" t="s">
        <v>1172</v>
      </c>
      <c r="J442" s="37" t="s">
        <v>8</v>
      </c>
      <c r="K442" s="37" t="s">
        <v>751</v>
      </c>
      <c r="L442" s="37"/>
      <c r="M442" s="37"/>
      <c r="N442" s="37"/>
      <c r="O442" s="37"/>
      <c r="P442" s="37"/>
      <c r="Q442" s="37"/>
      <c r="R442" s="37" t="s">
        <v>746</v>
      </c>
      <c r="S442" s="37"/>
      <c r="T442" s="37"/>
      <c r="U442" s="37" t="s">
        <v>718</v>
      </c>
      <c r="V442" s="37" t="s">
        <v>868</v>
      </c>
      <c r="W442" s="37"/>
      <c r="X442" s="38" t="s">
        <v>1036</v>
      </c>
      <c r="Y442" s="37"/>
      <c r="Z442" s="37" t="s">
        <v>718</v>
      </c>
      <c r="AA442" s="37" t="s">
        <v>868</v>
      </c>
      <c r="AB442" s="37"/>
      <c r="AC442" s="38" t="s">
        <v>1036</v>
      </c>
      <c r="AD442" s="37"/>
    </row>
    <row r="443" spans="1:30" ht="24" customHeight="1" x14ac:dyDescent="0.15">
      <c r="A443" s="37">
        <v>442</v>
      </c>
      <c r="B443" s="37">
        <v>107</v>
      </c>
      <c r="C443" s="37">
        <v>1</v>
      </c>
      <c r="D443" s="37">
        <v>1</v>
      </c>
      <c r="E443" s="37" t="s">
        <v>278</v>
      </c>
      <c r="F443" s="37" t="s">
        <v>193</v>
      </c>
      <c r="G443" s="37" t="s">
        <v>741</v>
      </c>
      <c r="H443" s="37" t="s">
        <v>279</v>
      </c>
      <c r="I443" s="37" t="s">
        <v>1302</v>
      </c>
      <c r="J443" s="37" t="s">
        <v>8</v>
      </c>
      <c r="K443" s="37" t="s">
        <v>1343</v>
      </c>
      <c r="L443" s="37" t="s">
        <v>71</v>
      </c>
      <c r="M443" s="37" t="s">
        <v>280</v>
      </c>
      <c r="N443" s="37" t="s">
        <v>1185</v>
      </c>
      <c r="O443" s="37" t="s">
        <v>76</v>
      </c>
      <c r="P443" s="37"/>
      <c r="Q443" s="37"/>
      <c r="R443" s="37" t="s">
        <v>2</v>
      </c>
      <c r="S443" s="37"/>
      <c r="T443" s="37"/>
      <c r="U443" s="38" t="s">
        <v>1038</v>
      </c>
      <c r="V443" s="37" t="s">
        <v>1038</v>
      </c>
      <c r="W443" s="37"/>
      <c r="X443" s="38" t="s">
        <v>1036</v>
      </c>
      <c r="Y443" s="37"/>
      <c r="Z443" s="38" t="s">
        <v>1038</v>
      </c>
      <c r="AA443" s="37" t="s">
        <v>1038</v>
      </c>
      <c r="AB443" s="37"/>
      <c r="AC443" s="38" t="s">
        <v>2</v>
      </c>
      <c r="AD443" s="37"/>
    </row>
    <row r="444" spans="1:30" ht="24" customHeight="1" x14ac:dyDescent="0.15">
      <c r="A444" s="37">
        <v>443</v>
      </c>
      <c r="B444" s="37">
        <v>107</v>
      </c>
      <c r="C444" s="37">
        <v>1</v>
      </c>
      <c r="D444" s="37">
        <v>1</v>
      </c>
      <c r="E444" s="37" t="s">
        <v>278</v>
      </c>
      <c r="F444" s="37" t="s">
        <v>193</v>
      </c>
      <c r="G444" s="37" t="s">
        <v>741</v>
      </c>
      <c r="H444" s="37" t="s">
        <v>279</v>
      </c>
      <c r="I444" s="37" t="s">
        <v>281</v>
      </c>
      <c r="J444" s="37" t="s">
        <v>8</v>
      </c>
      <c r="K444" s="37" t="s">
        <v>1343</v>
      </c>
      <c r="L444" s="37"/>
      <c r="M444" s="37"/>
      <c r="N444" s="37" t="s">
        <v>282</v>
      </c>
      <c r="O444" s="37"/>
      <c r="P444" s="37"/>
      <c r="Q444" s="37"/>
      <c r="R444" s="37" t="s">
        <v>1</v>
      </c>
      <c r="S444" s="37"/>
      <c r="T444" s="37"/>
      <c r="U444" s="37" t="s">
        <v>702</v>
      </c>
      <c r="V444" s="37" t="s">
        <v>1051</v>
      </c>
      <c r="W444" s="37"/>
      <c r="X444" s="38" t="s">
        <v>1036</v>
      </c>
      <c r="Y444" s="37"/>
      <c r="Z444" s="37" t="s">
        <v>702</v>
      </c>
      <c r="AA444" s="37" t="s">
        <v>1051</v>
      </c>
      <c r="AB444" s="37"/>
      <c r="AC444" s="38" t="s">
        <v>1036</v>
      </c>
      <c r="AD444" s="37" t="s">
        <v>1186</v>
      </c>
    </row>
    <row r="445" spans="1:30" ht="24" customHeight="1" x14ac:dyDescent="0.15">
      <c r="A445" s="37">
        <v>444</v>
      </c>
      <c r="B445" s="37">
        <v>107</v>
      </c>
      <c r="C445" s="37">
        <v>1</v>
      </c>
      <c r="D445" s="37">
        <v>1</v>
      </c>
      <c r="E445" s="37" t="s">
        <v>278</v>
      </c>
      <c r="F445" s="37" t="s">
        <v>193</v>
      </c>
      <c r="G445" s="37" t="s">
        <v>741</v>
      </c>
      <c r="H445" s="37" t="s">
        <v>279</v>
      </c>
      <c r="I445" s="37" t="s">
        <v>1027</v>
      </c>
      <c r="J445" s="37" t="s">
        <v>8</v>
      </c>
      <c r="K445" s="37" t="s">
        <v>1343</v>
      </c>
      <c r="L445" s="37"/>
      <c r="M445" s="37"/>
      <c r="N445" s="37" t="s">
        <v>283</v>
      </c>
      <c r="O445" s="37" t="s">
        <v>73</v>
      </c>
      <c r="P445" s="37"/>
      <c r="Q445" s="37"/>
      <c r="R445" s="37" t="s">
        <v>2</v>
      </c>
      <c r="S445" s="37"/>
      <c r="T445" s="37"/>
      <c r="U445" s="38" t="s">
        <v>1038</v>
      </c>
      <c r="V445" s="37" t="s">
        <v>1038</v>
      </c>
      <c r="W445" s="37"/>
      <c r="X445" s="38" t="s">
        <v>1036</v>
      </c>
      <c r="Y445" s="37"/>
      <c r="Z445" s="38" t="s">
        <v>1038</v>
      </c>
      <c r="AA445" s="37" t="s">
        <v>1038</v>
      </c>
      <c r="AB445" s="37"/>
      <c r="AC445" s="38" t="s">
        <v>2</v>
      </c>
      <c r="AD445" s="37"/>
    </row>
    <row r="446" spans="1:30" ht="24" customHeight="1" x14ac:dyDescent="0.15">
      <c r="A446" s="37">
        <v>445</v>
      </c>
      <c r="B446" s="37">
        <v>107</v>
      </c>
      <c r="C446" s="37">
        <v>1</v>
      </c>
      <c r="D446" s="37">
        <v>1</v>
      </c>
      <c r="E446" s="37" t="s">
        <v>278</v>
      </c>
      <c r="F446" s="37" t="s">
        <v>193</v>
      </c>
      <c r="G446" s="37" t="s">
        <v>741</v>
      </c>
      <c r="H446" s="37" t="s">
        <v>279</v>
      </c>
      <c r="I446" s="37" t="s">
        <v>284</v>
      </c>
      <c r="J446" s="37" t="s">
        <v>8</v>
      </c>
      <c r="K446" s="37" t="s">
        <v>1343</v>
      </c>
      <c r="L446" s="37" t="s">
        <v>123</v>
      </c>
      <c r="M446" s="37" t="s">
        <v>124</v>
      </c>
      <c r="N446" s="37" t="s">
        <v>973</v>
      </c>
      <c r="O446" s="37" t="s">
        <v>73</v>
      </c>
      <c r="P446" s="37"/>
      <c r="Q446" s="37"/>
      <c r="R446" s="37" t="s">
        <v>2</v>
      </c>
      <c r="S446" s="37"/>
      <c r="T446" s="37"/>
      <c r="U446" s="38" t="s">
        <v>1038</v>
      </c>
      <c r="V446" s="37" t="s">
        <v>1038</v>
      </c>
      <c r="W446" s="37"/>
      <c r="X446" s="38" t="s">
        <v>1036</v>
      </c>
      <c r="Y446" s="37"/>
      <c r="Z446" s="38" t="s">
        <v>1038</v>
      </c>
      <c r="AA446" s="37" t="s">
        <v>1038</v>
      </c>
      <c r="AB446" s="37"/>
      <c r="AC446" s="38" t="s">
        <v>2</v>
      </c>
      <c r="AD446" s="37"/>
    </row>
    <row r="447" spans="1:30" ht="24" customHeight="1" x14ac:dyDescent="0.15">
      <c r="A447" s="37">
        <v>446</v>
      </c>
      <c r="B447" s="37">
        <v>108</v>
      </c>
      <c r="C447" s="37">
        <v>1</v>
      </c>
      <c r="D447" s="37">
        <v>0</v>
      </c>
      <c r="E447" s="37" t="s">
        <v>285</v>
      </c>
      <c r="F447" s="37" t="s">
        <v>286</v>
      </c>
      <c r="G447" s="37" t="s">
        <v>287</v>
      </c>
      <c r="H447" s="37"/>
      <c r="I447" s="37" t="s">
        <v>1028</v>
      </c>
      <c r="J447" s="37" t="s">
        <v>861</v>
      </c>
      <c r="K447" s="37"/>
      <c r="L447" s="37"/>
      <c r="M447" s="37"/>
      <c r="N447" s="37"/>
      <c r="O447" s="37"/>
      <c r="P447" s="37"/>
      <c r="Q447" s="37"/>
      <c r="R447" s="37" t="s">
        <v>4</v>
      </c>
      <c r="S447" s="37"/>
      <c r="T447" s="37" t="s">
        <v>671</v>
      </c>
      <c r="U447" s="37" t="s">
        <v>1040</v>
      </c>
      <c r="V447" s="37" t="s">
        <v>1050</v>
      </c>
      <c r="W447" s="37"/>
      <c r="X447" s="38" t="s">
        <v>1045</v>
      </c>
      <c r="Y447" s="37"/>
      <c r="Z447" s="37" t="s">
        <v>1040</v>
      </c>
      <c r="AA447" s="37" t="s">
        <v>1050</v>
      </c>
      <c r="AB447" s="37"/>
      <c r="AC447" s="38" t="s">
        <v>1045</v>
      </c>
      <c r="AD447" s="37"/>
    </row>
    <row r="448" spans="1:30" ht="24" customHeight="1" x14ac:dyDescent="0.15">
      <c r="A448" s="37">
        <v>447</v>
      </c>
      <c r="B448" s="37">
        <v>108</v>
      </c>
      <c r="C448" s="37">
        <v>1</v>
      </c>
      <c r="D448" s="37">
        <v>0</v>
      </c>
      <c r="E448" s="37" t="s">
        <v>285</v>
      </c>
      <c r="F448" s="37" t="s">
        <v>286</v>
      </c>
      <c r="G448" s="37" t="s">
        <v>287</v>
      </c>
      <c r="H448" s="37"/>
      <c r="I448" s="37" t="s">
        <v>288</v>
      </c>
      <c r="J448" s="37" t="s">
        <v>861</v>
      </c>
      <c r="K448" s="37"/>
      <c r="L448" s="37"/>
      <c r="M448" s="37"/>
      <c r="N448" s="37"/>
      <c r="O448" s="37"/>
      <c r="P448" s="37"/>
      <c r="Q448" s="37"/>
      <c r="R448" s="37" t="s">
        <v>4</v>
      </c>
      <c r="S448" s="37"/>
      <c r="T448" s="37" t="s">
        <v>671</v>
      </c>
      <c r="U448" s="37" t="s">
        <v>1040</v>
      </c>
      <c r="V448" s="37" t="s">
        <v>1050</v>
      </c>
      <c r="W448" s="37"/>
      <c r="X448" s="38" t="s">
        <v>1045</v>
      </c>
      <c r="Y448" s="37"/>
      <c r="Z448" s="37" t="s">
        <v>1040</v>
      </c>
      <c r="AA448" s="37" t="s">
        <v>1050</v>
      </c>
      <c r="AB448" s="37"/>
      <c r="AC448" s="38" t="s">
        <v>1045</v>
      </c>
      <c r="AD448" s="37"/>
    </row>
    <row r="449" spans="1:30" ht="24" customHeight="1" x14ac:dyDescent="0.15">
      <c r="A449" s="36">
        <v>448</v>
      </c>
      <c r="B449" s="37">
        <v>109</v>
      </c>
      <c r="C449" s="37">
        <v>1</v>
      </c>
      <c r="D449" s="37">
        <v>0</v>
      </c>
      <c r="E449" s="37" t="s">
        <v>674</v>
      </c>
      <c r="F449" s="37"/>
      <c r="G449" s="37" t="s">
        <v>675</v>
      </c>
      <c r="H449" s="37"/>
      <c r="I449" s="37" t="s">
        <v>676</v>
      </c>
      <c r="J449" s="37" t="s">
        <v>861</v>
      </c>
      <c r="K449" s="37"/>
      <c r="L449" s="37"/>
      <c r="M449" s="37"/>
      <c r="N449" s="37"/>
      <c r="O449" s="37"/>
      <c r="P449" s="37"/>
      <c r="Q449" s="37"/>
      <c r="R449" s="37" t="s">
        <v>4</v>
      </c>
      <c r="S449" s="37"/>
      <c r="T449" s="37" t="s">
        <v>671</v>
      </c>
      <c r="U449" s="37" t="s">
        <v>1040</v>
      </c>
      <c r="V449" s="37" t="s">
        <v>1050</v>
      </c>
      <c r="W449" s="37"/>
      <c r="X449" s="38" t="s">
        <v>1045</v>
      </c>
      <c r="Y449" s="37"/>
      <c r="Z449" s="37" t="s">
        <v>1040</v>
      </c>
      <c r="AA449" s="37" t="s">
        <v>1050</v>
      </c>
      <c r="AB449" s="37"/>
      <c r="AC449" s="38" t="s">
        <v>1045</v>
      </c>
      <c r="AD449" s="37"/>
    </row>
    <row r="450" spans="1:30" ht="24" customHeight="1" x14ac:dyDescent="0.15">
      <c r="A450" s="36">
        <v>449</v>
      </c>
      <c r="B450" s="37">
        <v>110</v>
      </c>
      <c r="C450" s="37">
        <v>1</v>
      </c>
      <c r="D450" s="37">
        <v>0</v>
      </c>
      <c r="E450" s="37" t="s">
        <v>677</v>
      </c>
      <c r="F450" s="37" t="s">
        <v>286</v>
      </c>
      <c r="G450" s="37" t="s">
        <v>678</v>
      </c>
      <c r="H450" s="37"/>
      <c r="I450" s="37" t="s">
        <v>679</v>
      </c>
      <c r="J450" s="37" t="s">
        <v>861</v>
      </c>
      <c r="K450" s="37"/>
      <c r="L450" s="37"/>
      <c r="M450" s="37"/>
      <c r="N450" s="37"/>
      <c r="O450" s="37"/>
      <c r="P450" s="37"/>
      <c r="Q450" s="37"/>
      <c r="R450" s="37" t="s">
        <v>4</v>
      </c>
      <c r="S450" s="37"/>
      <c r="T450" s="37" t="s">
        <v>671</v>
      </c>
      <c r="U450" s="37" t="s">
        <v>1040</v>
      </c>
      <c r="V450" s="37" t="s">
        <v>1050</v>
      </c>
      <c r="W450" s="37"/>
      <c r="X450" s="38" t="s">
        <v>1045</v>
      </c>
      <c r="Y450" s="37"/>
      <c r="Z450" s="37" t="s">
        <v>1040</v>
      </c>
      <c r="AA450" s="37" t="s">
        <v>1050</v>
      </c>
      <c r="AB450" s="37"/>
      <c r="AC450" s="38" t="s">
        <v>1045</v>
      </c>
      <c r="AD450" s="37"/>
    </row>
    <row r="451" spans="1:30" ht="24" customHeight="1" x14ac:dyDescent="0.15">
      <c r="A451" s="36">
        <v>450</v>
      </c>
      <c r="B451" s="37">
        <v>110</v>
      </c>
      <c r="C451" s="37">
        <v>1</v>
      </c>
      <c r="D451" s="37">
        <v>0</v>
      </c>
      <c r="E451" s="37" t="s">
        <v>677</v>
      </c>
      <c r="F451" s="37" t="s">
        <v>286</v>
      </c>
      <c r="G451" s="37" t="s">
        <v>678</v>
      </c>
      <c r="H451" s="37"/>
      <c r="I451" s="37" t="s">
        <v>680</v>
      </c>
      <c r="J451" s="37" t="s">
        <v>861</v>
      </c>
      <c r="K451" s="37"/>
      <c r="L451" s="37"/>
      <c r="M451" s="37"/>
      <c r="N451" s="37"/>
      <c r="O451" s="37"/>
      <c r="P451" s="37"/>
      <c r="Q451" s="37"/>
      <c r="R451" s="37" t="s">
        <v>4</v>
      </c>
      <c r="S451" s="37"/>
      <c r="T451" s="37" t="s">
        <v>671</v>
      </c>
      <c r="U451" s="37" t="s">
        <v>1040</v>
      </c>
      <c r="V451" s="37" t="s">
        <v>1050</v>
      </c>
      <c r="W451" s="37"/>
      <c r="X451" s="38" t="s">
        <v>1045</v>
      </c>
      <c r="Y451" s="37"/>
      <c r="Z451" s="37" t="s">
        <v>1040</v>
      </c>
      <c r="AA451" s="37" t="s">
        <v>1050</v>
      </c>
      <c r="AB451" s="37"/>
      <c r="AC451" s="38" t="s">
        <v>1045</v>
      </c>
      <c r="AD451" s="37"/>
    </row>
    <row r="452" spans="1:30" ht="24" customHeight="1" x14ac:dyDescent="0.15">
      <c r="A452" s="36">
        <v>451</v>
      </c>
      <c r="B452" s="37">
        <v>111</v>
      </c>
      <c r="C452" s="37">
        <v>1</v>
      </c>
      <c r="D452" s="37">
        <v>0</v>
      </c>
      <c r="E452" s="37" t="s">
        <v>681</v>
      </c>
      <c r="F452" s="37" t="s">
        <v>286</v>
      </c>
      <c r="G452" s="37" t="s">
        <v>682</v>
      </c>
      <c r="H452" s="37"/>
      <c r="I452" s="37" t="s">
        <v>683</v>
      </c>
      <c r="J452" s="37" t="s">
        <v>861</v>
      </c>
      <c r="K452" s="37"/>
      <c r="L452" s="37"/>
      <c r="M452" s="37"/>
      <c r="N452" s="37"/>
      <c r="O452" s="37"/>
      <c r="P452" s="37"/>
      <c r="Q452" s="37"/>
      <c r="R452" s="37" t="s">
        <v>4</v>
      </c>
      <c r="S452" s="37"/>
      <c r="T452" s="37" t="s">
        <v>671</v>
      </c>
      <c r="U452" s="37" t="s">
        <v>1040</v>
      </c>
      <c r="V452" s="37" t="s">
        <v>1050</v>
      </c>
      <c r="W452" s="37"/>
      <c r="X452" s="38" t="s">
        <v>1045</v>
      </c>
      <c r="Y452" s="37"/>
      <c r="Z452" s="37" t="s">
        <v>1040</v>
      </c>
      <c r="AA452" s="37" t="s">
        <v>1050</v>
      </c>
      <c r="AB452" s="37"/>
      <c r="AC452" s="38" t="s">
        <v>1045</v>
      </c>
      <c r="AD452" s="37"/>
    </row>
    <row r="453" spans="1:30" ht="24" customHeight="1" x14ac:dyDescent="0.15">
      <c r="A453" s="36">
        <v>452</v>
      </c>
      <c r="B453" s="37">
        <v>111</v>
      </c>
      <c r="C453" s="37">
        <v>1</v>
      </c>
      <c r="D453" s="37">
        <v>0</v>
      </c>
      <c r="E453" s="37" t="s">
        <v>681</v>
      </c>
      <c r="F453" s="37" t="s">
        <v>286</v>
      </c>
      <c r="G453" s="37" t="s">
        <v>682</v>
      </c>
      <c r="H453" s="37"/>
      <c r="I453" s="37" t="s">
        <v>684</v>
      </c>
      <c r="J453" s="37" t="s">
        <v>861</v>
      </c>
      <c r="K453" s="37"/>
      <c r="L453" s="37"/>
      <c r="M453" s="37"/>
      <c r="N453" s="37"/>
      <c r="O453" s="37"/>
      <c r="P453" s="37"/>
      <c r="Q453" s="37"/>
      <c r="R453" s="37" t="s">
        <v>4</v>
      </c>
      <c r="S453" s="37"/>
      <c r="T453" s="37" t="s">
        <v>671</v>
      </c>
      <c r="U453" s="37" t="s">
        <v>1040</v>
      </c>
      <c r="V453" s="37" t="s">
        <v>1050</v>
      </c>
      <c r="W453" s="37"/>
      <c r="X453" s="38" t="s">
        <v>1045</v>
      </c>
      <c r="Y453" s="37"/>
      <c r="Z453" s="37" t="s">
        <v>1040</v>
      </c>
      <c r="AA453" s="37" t="s">
        <v>1050</v>
      </c>
      <c r="AB453" s="37"/>
      <c r="AC453" s="38" t="s">
        <v>1045</v>
      </c>
      <c r="AD453" s="37"/>
    </row>
    <row r="454" spans="1:30" ht="24" customHeight="1" x14ac:dyDescent="0.15">
      <c r="A454" s="36">
        <v>453</v>
      </c>
      <c r="B454" s="37">
        <v>111</v>
      </c>
      <c r="C454" s="37">
        <v>1</v>
      </c>
      <c r="D454" s="37">
        <v>0</v>
      </c>
      <c r="E454" s="37" t="s">
        <v>681</v>
      </c>
      <c r="F454" s="37" t="s">
        <v>286</v>
      </c>
      <c r="G454" s="37" t="s">
        <v>682</v>
      </c>
      <c r="H454" s="37"/>
      <c r="I454" s="37" t="s">
        <v>685</v>
      </c>
      <c r="J454" s="37" t="s">
        <v>861</v>
      </c>
      <c r="K454" s="37"/>
      <c r="L454" s="37"/>
      <c r="M454" s="37"/>
      <c r="N454" s="37"/>
      <c r="O454" s="37"/>
      <c r="P454" s="37"/>
      <c r="Q454" s="37"/>
      <c r="R454" s="37" t="s">
        <v>4</v>
      </c>
      <c r="S454" s="37"/>
      <c r="T454" s="37" t="s">
        <v>671</v>
      </c>
      <c r="U454" s="37" t="s">
        <v>1040</v>
      </c>
      <c r="V454" s="37" t="s">
        <v>1050</v>
      </c>
      <c r="W454" s="37"/>
      <c r="X454" s="38" t="s">
        <v>1045</v>
      </c>
      <c r="Y454" s="37"/>
      <c r="Z454" s="37" t="s">
        <v>1040</v>
      </c>
      <c r="AA454" s="37" t="s">
        <v>1050</v>
      </c>
      <c r="AB454" s="37"/>
      <c r="AC454" s="38" t="s">
        <v>1045</v>
      </c>
      <c r="AD454" s="37"/>
    </row>
    <row r="455" spans="1:30" ht="24" customHeight="1" x14ac:dyDescent="0.15">
      <c r="A455" s="36">
        <v>454</v>
      </c>
      <c r="B455" s="37">
        <v>112</v>
      </c>
      <c r="C455" s="37">
        <v>1</v>
      </c>
      <c r="D455" s="37">
        <v>0</v>
      </c>
      <c r="E455" s="37" t="s">
        <v>686</v>
      </c>
      <c r="F455" s="37" t="s">
        <v>286</v>
      </c>
      <c r="G455" s="37" t="s">
        <v>687</v>
      </c>
      <c r="H455" s="37"/>
      <c r="I455" s="37" t="s">
        <v>688</v>
      </c>
      <c r="J455" s="37" t="s">
        <v>861</v>
      </c>
      <c r="K455" s="37"/>
      <c r="L455" s="37"/>
      <c r="M455" s="37"/>
      <c r="N455" s="37"/>
      <c r="O455" s="37"/>
      <c r="P455" s="37"/>
      <c r="Q455" s="37"/>
      <c r="R455" s="37" t="s">
        <v>4</v>
      </c>
      <c r="S455" s="37"/>
      <c r="T455" s="37" t="s">
        <v>671</v>
      </c>
      <c r="U455" s="37" t="s">
        <v>1040</v>
      </c>
      <c r="V455" s="37" t="s">
        <v>1050</v>
      </c>
      <c r="W455" s="37"/>
      <c r="X455" s="38" t="s">
        <v>1045</v>
      </c>
      <c r="Y455" s="37"/>
      <c r="Z455" s="37" t="s">
        <v>1040</v>
      </c>
      <c r="AA455" s="37" t="s">
        <v>1050</v>
      </c>
      <c r="AB455" s="37"/>
      <c r="AC455" s="38" t="s">
        <v>1045</v>
      </c>
      <c r="AD455" s="37"/>
    </row>
    <row r="456" spans="1:30" ht="24" customHeight="1" x14ac:dyDescent="0.15">
      <c r="A456" s="36">
        <v>455</v>
      </c>
      <c r="B456" s="37">
        <v>113</v>
      </c>
      <c r="C456" s="37">
        <v>1</v>
      </c>
      <c r="D456" s="37">
        <v>0</v>
      </c>
      <c r="E456" s="37" t="s">
        <v>689</v>
      </c>
      <c r="F456" s="37" t="s">
        <v>286</v>
      </c>
      <c r="G456" s="37" t="s">
        <v>690</v>
      </c>
      <c r="H456" s="37"/>
      <c r="I456" s="37" t="s">
        <v>691</v>
      </c>
      <c r="J456" s="37" t="s">
        <v>861</v>
      </c>
      <c r="K456" s="37"/>
      <c r="L456" s="37"/>
      <c r="M456" s="37"/>
      <c r="N456" s="37"/>
      <c r="O456" s="37"/>
      <c r="P456" s="37"/>
      <c r="Q456" s="37"/>
      <c r="R456" s="37" t="s">
        <v>4</v>
      </c>
      <c r="S456" s="37"/>
      <c r="T456" s="37" t="s">
        <v>671</v>
      </c>
      <c r="U456" s="37" t="s">
        <v>1040</v>
      </c>
      <c r="V456" s="37" t="s">
        <v>1050</v>
      </c>
      <c r="W456" s="37"/>
      <c r="X456" s="38" t="s">
        <v>1045</v>
      </c>
      <c r="Y456" s="37"/>
      <c r="Z456" s="37" t="s">
        <v>1040</v>
      </c>
      <c r="AA456" s="37" t="s">
        <v>1050</v>
      </c>
      <c r="AB456" s="37"/>
      <c r="AC456" s="38" t="s">
        <v>1045</v>
      </c>
      <c r="AD456" s="37"/>
    </row>
    <row r="457" spans="1:30" ht="24" customHeight="1" x14ac:dyDescent="0.15">
      <c r="A457" s="36">
        <v>456</v>
      </c>
      <c r="B457" s="37">
        <v>114</v>
      </c>
      <c r="C457" s="37">
        <v>1</v>
      </c>
      <c r="D457" s="37">
        <v>0</v>
      </c>
      <c r="E457" s="37" t="s">
        <v>692</v>
      </c>
      <c r="F457" s="37" t="s">
        <v>286</v>
      </c>
      <c r="G457" s="37" t="s">
        <v>693</v>
      </c>
      <c r="H457" s="37"/>
      <c r="I457" s="37" t="s">
        <v>694</v>
      </c>
      <c r="J457" s="37" t="s">
        <v>861</v>
      </c>
      <c r="K457" s="37"/>
      <c r="L457" s="37"/>
      <c r="M457" s="37"/>
      <c r="N457" s="37"/>
      <c r="O457" s="37"/>
      <c r="P457" s="37"/>
      <c r="Q457" s="37"/>
      <c r="R457" s="37" t="s">
        <v>4</v>
      </c>
      <c r="S457" s="37"/>
      <c r="T457" s="37" t="s">
        <v>671</v>
      </c>
      <c r="U457" s="37" t="s">
        <v>1040</v>
      </c>
      <c r="V457" s="37" t="s">
        <v>1050</v>
      </c>
      <c r="W457" s="37"/>
      <c r="X457" s="38" t="s">
        <v>1045</v>
      </c>
      <c r="Y457" s="37"/>
      <c r="Z457" s="37" t="s">
        <v>1040</v>
      </c>
      <c r="AA457" s="37" t="s">
        <v>1050</v>
      </c>
      <c r="AB457" s="37"/>
      <c r="AC457" s="38" t="s">
        <v>1045</v>
      </c>
      <c r="AD457" s="37"/>
    </row>
    <row r="458" spans="1:30" ht="24" customHeight="1" x14ac:dyDescent="0.15">
      <c r="A458" s="36">
        <v>457</v>
      </c>
      <c r="B458" s="37">
        <v>114</v>
      </c>
      <c r="C458" s="37">
        <v>1</v>
      </c>
      <c r="D458" s="37">
        <v>0</v>
      </c>
      <c r="E458" s="37" t="s">
        <v>692</v>
      </c>
      <c r="F458" s="37" t="s">
        <v>286</v>
      </c>
      <c r="G458" s="37" t="s">
        <v>693</v>
      </c>
      <c r="H458" s="37"/>
      <c r="I458" s="37" t="s">
        <v>695</v>
      </c>
      <c r="J458" s="37" t="s">
        <v>861</v>
      </c>
      <c r="K458" s="37"/>
      <c r="L458" s="37"/>
      <c r="M458" s="37"/>
      <c r="N458" s="37"/>
      <c r="O458" s="37"/>
      <c r="P458" s="37"/>
      <c r="Q458" s="37"/>
      <c r="R458" s="37" t="s">
        <v>4</v>
      </c>
      <c r="S458" s="37"/>
      <c r="T458" s="37" t="s">
        <v>671</v>
      </c>
      <c r="U458" s="37" t="s">
        <v>1040</v>
      </c>
      <c r="V458" s="37" t="s">
        <v>1050</v>
      </c>
      <c r="W458" s="37"/>
      <c r="X458" s="38" t="s">
        <v>1045</v>
      </c>
      <c r="Y458" s="37"/>
      <c r="Z458" s="37" t="s">
        <v>1040</v>
      </c>
      <c r="AA458" s="37" t="s">
        <v>1050</v>
      </c>
      <c r="AB458" s="37"/>
      <c r="AC458" s="38" t="s">
        <v>1045</v>
      </c>
      <c r="AD458" s="37"/>
    </row>
    <row r="459" spans="1:30" ht="24" customHeight="1" x14ac:dyDescent="0.15">
      <c r="A459" s="36">
        <v>458</v>
      </c>
      <c r="B459" s="37">
        <v>114</v>
      </c>
      <c r="C459" s="37">
        <v>1</v>
      </c>
      <c r="D459" s="37">
        <v>0</v>
      </c>
      <c r="E459" s="37" t="s">
        <v>692</v>
      </c>
      <c r="F459" s="37" t="s">
        <v>286</v>
      </c>
      <c r="G459" s="37" t="s">
        <v>693</v>
      </c>
      <c r="H459" s="37"/>
      <c r="I459" s="37" t="s">
        <v>696</v>
      </c>
      <c r="J459" s="37" t="s">
        <v>861</v>
      </c>
      <c r="K459" s="37"/>
      <c r="L459" s="37"/>
      <c r="M459" s="37"/>
      <c r="N459" s="37"/>
      <c r="O459" s="37"/>
      <c r="P459" s="37"/>
      <c r="Q459" s="37"/>
      <c r="R459" s="37" t="s">
        <v>4</v>
      </c>
      <c r="S459" s="37"/>
      <c r="T459" s="37" t="s">
        <v>671</v>
      </c>
      <c r="U459" s="37" t="s">
        <v>1040</v>
      </c>
      <c r="V459" s="37" t="s">
        <v>1050</v>
      </c>
      <c r="W459" s="37"/>
      <c r="X459" s="38" t="s">
        <v>1045</v>
      </c>
      <c r="Y459" s="37"/>
      <c r="Z459" s="37" t="s">
        <v>1040</v>
      </c>
      <c r="AA459" s="37" t="s">
        <v>1050</v>
      </c>
      <c r="AB459" s="37"/>
      <c r="AC459" s="38" t="s">
        <v>1045</v>
      </c>
      <c r="AD459" s="37"/>
    </row>
    <row r="460" spans="1:30" ht="24" customHeight="1" x14ac:dyDescent="0.15">
      <c r="A460" s="36">
        <v>459</v>
      </c>
      <c r="B460" s="37">
        <v>114</v>
      </c>
      <c r="C460" s="37">
        <v>1</v>
      </c>
      <c r="D460" s="37">
        <v>0</v>
      </c>
      <c r="E460" s="37" t="s">
        <v>692</v>
      </c>
      <c r="F460" s="37" t="s">
        <v>286</v>
      </c>
      <c r="G460" s="37" t="s">
        <v>693</v>
      </c>
      <c r="H460" s="37"/>
      <c r="I460" s="37" t="s">
        <v>697</v>
      </c>
      <c r="J460" s="37" t="s">
        <v>861</v>
      </c>
      <c r="K460" s="37"/>
      <c r="L460" s="37"/>
      <c r="M460" s="37"/>
      <c r="N460" s="37"/>
      <c r="O460" s="37"/>
      <c r="P460" s="37"/>
      <c r="Q460" s="37"/>
      <c r="R460" s="37" t="s">
        <v>4</v>
      </c>
      <c r="S460" s="37"/>
      <c r="T460" s="37" t="s">
        <v>671</v>
      </c>
      <c r="U460" s="37" t="s">
        <v>1040</v>
      </c>
      <c r="V460" s="37" t="s">
        <v>1050</v>
      </c>
      <c r="W460" s="37"/>
      <c r="X460" s="38" t="s">
        <v>1045</v>
      </c>
      <c r="Y460" s="37"/>
      <c r="Z460" s="37" t="s">
        <v>1040</v>
      </c>
      <c r="AA460" s="37" t="s">
        <v>1050</v>
      </c>
      <c r="AB460" s="37"/>
      <c r="AC460" s="38" t="s">
        <v>1045</v>
      </c>
      <c r="AD460" s="37"/>
    </row>
    <row r="461" spans="1:30" ht="24" customHeight="1" x14ac:dyDescent="0.15">
      <c r="A461" s="36">
        <v>460</v>
      </c>
      <c r="B461" s="37">
        <v>114</v>
      </c>
      <c r="C461" s="37">
        <v>1</v>
      </c>
      <c r="D461" s="37">
        <v>0</v>
      </c>
      <c r="E461" s="37" t="s">
        <v>692</v>
      </c>
      <c r="F461" s="37" t="s">
        <v>286</v>
      </c>
      <c r="G461" s="37" t="s">
        <v>693</v>
      </c>
      <c r="H461" s="37"/>
      <c r="I461" s="37" t="s">
        <v>698</v>
      </c>
      <c r="J461" s="37" t="s">
        <v>861</v>
      </c>
      <c r="K461" s="37"/>
      <c r="L461" s="37"/>
      <c r="M461" s="37"/>
      <c r="N461" s="37"/>
      <c r="O461" s="37"/>
      <c r="P461" s="37"/>
      <c r="Q461" s="37"/>
      <c r="R461" s="37" t="s">
        <v>4</v>
      </c>
      <c r="S461" s="37"/>
      <c r="T461" s="37" t="s">
        <v>671</v>
      </c>
      <c r="U461" s="37" t="s">
        <v>1040</v>
      </c>
      <c r="V461" s="37" t="s">
        <v>1050</v>
      </c>
      <c r="W461" s="37"/>
      <c r="X461" s="38" t="s">
        <v>1045</v>
      </c>
      <c r="Y461" s="37"/>
      <c r="Z461" s="37" t="s">
        <v>1040</v>
      </c>
      <c r="AA461" s="37" t="s">
        <v>1050</v>
      </c>
      <c r="AB461" s="37"/>
      <c r="AC461" s="38" t="s">
        <v>1045</v>
      </c>
      <c r="AD461" s="37"/>
    </row>
    <row r="462" spans="1:30" ht="24" customHeight="1" x14ac:dyDescent="0.15">
      <c r="A462" s="36">
        <v>461</v>
      </c>
      <c r="B462" s="37">
        <v>114</v>
      </c>
      <c r="C462" s="37">
        <v>1</v>
      </c>
      <c r="D462" s="37">
        <v>0</v>
      </c>
      <c r="E462" s="37" t="s">
        <v>692</v>
      </c>
      <c r="F462" s="37" t="s">
        <v>286</v>
      </c>
      <c r="G462" s="37" t="s">
        <v>693</v>
      </c>
      <c r="H462" s="37"/>
      <c r="I462" s="37" t="s">
        <v>699</v>
      </c>
      <c r="J462" s="37" t="s">
        <v>861</v>
      </c>
      <c r="K462" s="37"/>
      <c r="L462" s="37"/>
      <c r="M462" s="37"/>
      <c r="N462" s="37"/>
      <c r="O462" s="37"/>
      <c r="P462" s="37"/>
      <c r="Q462" s="37"/>
      <c r="R462" s="37" t="s">
        <v>4</v>
      </c>
      <c r="S462" s="37"/>
      <c r="T462" s="37" t="s">
        <v>671</v>
      </c>
      <c r="U462" s="37" t="s">
        <v>1040</v>
      </c>
      <c r="V462" s="37" t="s">
        <v>1050</v>
      </c>
      <c r="W462" s="37"/>
      <c r="X462" s="38" t="s">
        <v>1045</v>
      </c>
      <c r="Y462" s="37"/>
      <c r="Z462" s="37" t="s">
        <v>1040</v>
      </c>
      <c r="AA462" s="37" t="s">
        <v>1050</v>
      </c>
      <c r="AB462" s="37"/>
      <c r="AC462" s="38" t="s">
        <v>1045</v>
      </c>
      <c r="AD462" s="37"/>
    </row>
    <row r="463" spans="1:30" ht="24" customHeight="1" x14ac:dyDescent="0.15">
      <c r="A463" s="36">
        <v>462</v>
      </c>
      <c r="B463" s="37">
        <v>114</v>
      </c>
      <c r="C463" s="37">
        <v>1</v>
      </c>
      <c r="D463" s="37">
        <v>0</v>
      </c>
      <c r="E463" s="37" t="s">
        <v>692</v>
      </c>
      <c r="F463" s="37" t="s">
        <v>286</v>
      </c>
      <c r="G463" s="37" t="s">
        <v>693</v>
      </c>
      <c r="H463" s="37"/>
      <c r="I463" s="37" t="s">
        <v>700</v>
      </c>
      <c r="J463" s="37" t="s">
        <v>861</v>
      </c>
      <c r="K463" s="37"/>
      <c r="L463" s="37"/>
      <c r="M463" s="37"/>
      <c r="N463" s="37"/>
      <c r="O463" s="37"/>
      <c r="P463" s="37"/>
      <c r="Q463" s="37"/>
      <c r="R463" s="37" t="s">
        <v>4</v>
      </c>
      <c r="S463" s="37"/>
      <c r="T463" s="37" t="s">
        <v>671</v>
      </c>
      <c r="U463" s="37" t="s">
        <v>1040</v>
      </c>
      <c r="V463" s="37" t="s">
        <v>1050</v>
      </c>
      <c r="W463" s="37"/>
      <c r="X463" s="38" t="s">
        <v>1045</v>
      </c>
      <c r="Y463" s="37"/>
      <c r="Z463" s="37" t="s">
        <v>1040</v>
      </c>
      <c r="AA463" s="37" t="s">
        <v>1050</v>
      </c>
      <c r="AB463" s="37"/>
      <c r="AC463" s="38" t="s">
        <v>1045</v>
      </c>
      <c r="AD463" s="37"/>
    </row>
  </sheetData>
  <autoFilter ref="A1:AD463"/>
  <sortState ref="A2:Y463">
    <sortCondition ref="K2:K463"/>
  </sortState>
  <phoneticPr fontId="6" type="noConversion"/>
  <dataValidations count="6">
    <dataValidation type="list" allowBlank="1" showInputMessage="1" showErrorMessage="1" sqref="Z222:Z234 Z1:Z149 AA192 Z157:Z220 AA211 Z236:Z1048576 U222:U234 U1:U149 V192 U157:U220 V211 U236:U1048576">
      <formula1>"待开发,开发中,部分完成,已完成,非开发项目"</formula1>
    </dataValidation>
    <dataValidation type="list" allowBlank="1" showInputMessage="1" showErrorMessage="1" sqref="AC464:AC1048576 X464:X1048576">
      <formula1>"通过,未通过,部分通过,待测试,测试中,无需测试,待确认"</formula1>
    </dataValidation>
    <dataValidation type="list" allowBlank="1" showInputMessage="1" showErrorMessage="1" sqref="Z150:Z156 U150:U156">
      <formula1>"待开发,开发中,部分完成,已完成,非开发项目,待确认"</formula1>
    </dataValidation>
    <dataValidation type="list" allowBlank="1" showInputMessage="1" showErrorMessage="1" sqref="AA212:AA1048576 AA1:AA191 AA193:AA210 V212:V1048576 V1:V191 V193:V210">
      <formula1>"待补充,待完善,已完成,部分完成,无需验证,待确认"</formula1>
    </dataValidation>
    <dataValidation type="list" allowBlank="1" showInputMessage="1" showErrorMessage="1" sqref="AC1">
      <formula1>"通过,未通过,部分通过,待测试,测试中,无需测试,待确认,环境不具备"</formula1>
    </dataValidation>
    <dataValidation type="list" allowBlank="1" showInputMessage="1" showErrorMessage="1" sqref="AC2:AC463 X2:X463">
      <formula1>"通过,未通过,部分通过,待测试,测试中,无需测试,环境不具备,待确认"</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workbookViewId="0">
      <selection activeCell="F23" sqref="F23"/>
    </sheetView>
  </sheetViews>
  <sheetFormatPr defaultColWidth="9" defaultRowHeight="13.5" x14ac:dyDescent="0.15"/>
  <cols>
    <col min="1" max="1" width="12" customWidth="1"/>
    <col min="2" max="2" width="9.75" customWidth="1"/>
    <col min="3" max="3" width="7.75" bestFit="1" customWidth="1"/>
    <col min="4" max="4" width="9.75" bestFit="1" customWidth="1"/>
    <col min="5" max="5" width="7.75" customWidth="1"/>
    <col min="6" max="6" width="9.75" bestFit="1" customWidth="1"/>
    <col min="7" max="7" width="10.625" customWidth="1"/>
    <col min="8" max="8" width="11" customWidth="1"/>
    <col min="9" max="9" width="8.75" customWidth="1"/>
    <col min="10" max="10" width="13.875" style="1" bestFit="1" customWidth="1"/>
    <col min="11" max="14" width="14.125" bestFit="1" customWidth="1"/>
    <col min="15" max="15" width="10.875" customWidth="1"/>
    <col min="16" max="16" width="16.375" bestFit="1" customWidth="1"/>
    <col min="18" max="18" width="9.75" customWidth="1"/>
    <col min="21" max="21" width="8.875" customWidth="1"/>
  </cols>
  <sheetData>
    <row r="1" spans="1:14" x14ac:dyDescent="0.15">
      <c r="J1"/>
    </row>
    <row r="2" spans="1:14" x14ac:dyDescent="0.15">
      <c r="A2" s="28" t="s">
        <v>1075</v>
      </c>
      <c r="B2" s="32" t="s">
        <v>1077</v>
      </c>
      <c r="C2" s="32"/>
      <c r="D2" s="32"/>
      <c r="E2" s="32"/>
      <c r="F2" s="32"/>
      <c r="G2" s="32"/>
      <c r="H2" s="32"/>
      <c r="I2" s="32"/>
      <c r="J2" s="32"/>
      <c r="K2" s="32"/>
      <c r="L2" s="32"/>
      <c r="M2" s="32"/>
      <c r="N2" s="22"/>
    </row>
    <row r="3" spans="1:14" x14ac:dyDescent="0.15">
      <c r="A3" s="29"/>
      <c r="B3" s="12" t="s">
        <v>742</v>
      </c>
      <c r="C3" s="12" t="s">
        <v>743</v>
      </c>
      <c r="D3" s="12" t="s">
        <v>744</v>
      </c>
      <c r="E3" s="12" t="s">
        <v>1037</v>
      </c>
      <c r="F3" s="12" t="s">
        <v>1073</v>
      </c>
      <c r="G3" s="12" t="s">
        <v>1236</v>
      </c>
      <c r="H3" s="12" t="s">
        <v>752</v>
      </c>
      <c r="I3" s="12" t="s">
        <v>1088</v>
      </c>
      <c r="J3" s="12" t="s">
        <v>1089</v>
      </c>
      <c r="K3" s="12" t="s">
        <v>1090</v>
      </c>
      <c r="L3" s="12" t="s">
        <v>1091</v>
      </c>
      <c r="M3" s="12" t="s">
        <v>1092</v>
      </c>
      <c r="N3" s="12" t="s">
        <v>1235</v>
      </c>
    </row>
    <row r="4" spans="1:14" x14ac:dyDescent="0.15">
      <c r="A4" s="21" t="s">
        <v>8</v>
      </c>
      <c r="B4" s="11">
        <f>COUNTIFS(需求验证表!$J$2:$J$466,"金信",需求验证表!$AC$2:$AC$466,"通过",需求验证表!$F$2:$F$466,"城市大数据平台功能建设")</f>
        <v>72</v>
      </c>
      <c r="C4" s="11">
        <f>COUNTIFS(需求验证表!$J$2:$J$466,"金信",需求验证表!$AC$2:$AC$466,"未通过",需求验证表!$F$2:$F$466,"城市大数据平台功能建设")</f>
        <v>0</v>
      </c>
      <c r="D4" s="11">
        <f>COUNTIFS(需求验证表!$J$2:$J$466,"金信",需求验证表!$AC$2:$AC$466,"部分通过",需求验证表!$F$2:$F$466,"城市大数据平台功能建设")</f>
        <v>14</v>
      </c>
      <c r="E4" s="11">
        <f>COUNTIFS(需求验证表!$J$2:$J$466,"金信",需求验证表!$AC$2:$AC$466,"待测试",需求验证表!$F$2:$F$466,"城市大数据平台功能建设")</f>
        <v>40</v>
      </c>
      <c r="F4" s="11">
        <f>COUNTIFS(需求验证表!$J$2:$J$466,"金信",需求验证表!$AC$2:$AC$466,"无需测试",需求验证表!$F$2:$F$466,"城市大数据平台功能建设")</f>
        <v>6</v>
      </c>
      <c r="G4" s="11">
        <f>COUNTIFS(需求验证表!$J$2:$J$466,"金信",需求验证表!$AC$2:$AC$466,"环境不具备",需求验证表!$F$2:$F$466,"城市大数据平台功能建设")</f>
        <v>0</v>
      </c>
      <c r="H4" s="11">
        <f>B4+C4+D4+E4+F4+G4</f>
        <v>132</v>
      </c>
      <c r="I4" s="15">
        <f t="shared" ref="I4:N9" si="0">B4/$H4</f>
        <v>0.54545454545454541</v>
      </c>
      <c r="J4" s="15">
        <f t="shared" si="0"/>
        <v>0</v>
      </c>
      <c r="K4" s="15">
        <f t="shared" si="0"/>
        <v>0.10606060606060606</v>
      </c>
      <c r="L4" s="15">
        <f t="shared" si="0"/>
        <v>0.30303030303030304</v>
      </c>
      <c r="M4" s="15">
        <f t="shared" si="0"/>
        <v>4.5454545454545456E-2</v>
      </c>
      <c r="N4" s="15">
        <f t="shared" si="0"/>
        <v>0</v>
      </c>
    </row>
    <row r="5" spans="1:14" x14ac:dyDescent="0.15">
      <c r="A5" s="21" t="s">
        <v>9</v>
      </c>
      <c r="B5" s="11">
        <f>COUNTIFS(需求验证表!$J$2:$J$466,"九鼎",需求验证表!$AC$2:$AC$466,"通过",需求验证表!$F$2:$F$466,"城市大数据平台功能建设")</f>
        <v>7</v>
      </c>
      <c r="C5" s="11">
        <f>COUNTIFS(需求验证表!$J$2:$J$466,"九鼎",需求验证表!$AC$2:$AC$466,"未通过",需求验证表!$F$2:$F$466,"城市大数据平台功能建设")</f>
        <v>0</v>
      </c>
      <c r="D5" s="11">
        <f>COUNTIFS(需求验证表!$J$2:$J$466,"九鼎",需求验证表!$AC$2:$AC$466,"部分通过",需求验证表!$F$2:$F$466,"城市大数据平台功能建设")</f>
        <v>7</v>
      </c>
      <c r="E5" s="11">
        <f>COUNTIFS(需求验证表!$J$2:$J$466,"九鼎",需求验证表!$AC$2:$AC$466,"待测试",需求验证表!$F$2:$F$466,"城市大数据平台功能建设")</f>
        <v>4</v>
      </c>
      <c r="F5" s="11">
        <f>COUNTIFS(需求验证表!$J$2:$J$466,"九鼎",需求验证表!$AC$2:$AC$466,"无需测试",需求验证表!$F$2:$F$466,"城市大数据平台功能建设")</f>
        <v>3</v>
      </c>
      <c r="G5" s="11">
        <f>COUNTIFS(需求验证表!$J$2:$J$466,"九鼎",需求验证表!$AC$2:$AC$466,"环境不具备",需求验证表!$F$2:$F$466,"城市大数据平台功能建设")</f>
        <v>0</v>
      </c>
      <c r="H5" s="11">
        <f>B5+C5+D5+E5+F5+G5</f>
        <v>21</v>
      </c>
      <c r="I5" s="15">
        <f t="shared" si="0"/>
        <v>0.33333333333333331</v>
      </c>
      <c r="J5" s="15">
        <f t="shared" si="0"/>
        <v>0</v>
      </c>
      <c r="K5" s="15">
        <f t="shared" si="0"/>
        <v>0.33333333333333331</v>
      </c>
      <c r="L5" s="15">
        <f t="shared" si="0"/>
        <v>0.19047619047619047</v>
      </c>
      <c r="M5" s="15">
        <f t="shared" si="0"/>
        <v>0.14285714285714285</v>
      </c>
      <c r="N5" s="15">
        <f t="shared" si="0"/>
        <v>0</v>
      </c>
    </row>
    <row r="6" spans="1:14" x14ac:dyDescent="0.15">
      <c r="A6" s="21" t="s">
        <v>10</v>
      </c>
      <c r="B6" s="11">
        <f>COUNTIFS(需求验证表!$J$2:$J$466,"九鼎金信",需求验证表!$AC$2:$AC$466,"通过",需求验证表!$F$2:$F$466,"城市大数据平台功能建设")</f>
        <v>0</v>
      </c>
      <c r="C6" s="11">
        <f>COUNTIFS(需求验证表!$J$2:$J$466,"九鼎金信",需求验证表!$AC$2:$AC$466,"未通过",需求验证表!$F$2:$F$466,"城市大数据平台功能建设")</f>
        <v>0</v>
      </c>
      <c r="D6" s="11">
        <f>COUNTIFS(需求验证表!$J$2:$J$466,"九鼎金信",需求验证表!$AC$2:$AC$466,"部分通过",需求验证表!$F$2:$F$466,"城市大数据平台功能建设")</f>
        <v>1</v>
      </c>
      <c r="E6" s="11">
        <f>COUNTIFS(需求验证表!$J$2:$J$466,"九鼎金信",需求验证表!$AC$2:$AC$466,"待测试",需求验证表!$F$2:$F$466,"城市大数据平台功能建设")</f>
        <v>0</v>
      </c>
      <c r="F6" s="11">
        <f>COUNTIFS(需求验证表!$J$2:$J$466,"九鼎金信",需求验证表!$AC$2:$AC$466,"无需测试",需求验证表!$F$2:$F$466,"城市大数据平台功能建设")</f>
        <v>0</v>
      </c>
      <c r="G6" s="11">
        <f>COUNTIFS(需求验证表!$J$2:$J$466,"九鼎金信",需求验证表!$AC$2:$AC$466,"无需测试",需求验证表!$F$2:$F$466,"城市大数据平台功能建设")</f>
        <v>0</v>
      </c>
      <c r="H6" s="11">
        <f>B6+C6+D6+E6+F6+G6</f>
        <v>1</v>
      </c>
      <c r="I6" s="15">
        <f t="shared" si="0"/>
        <v>0</v>
      </c>
      <c r="J6" s="15">
        <f t="shared" si="0"/>
        <v>0</v>
      </c>
      <c r="K6" s="15">
        <f t="shared" si="0"/>
        <v>1</v>
      </c>
      <c r="L6" s="15">
        <f t="shared" si="0"/>
        <v>0</v>
      </c>
      <c r="M6" s="15">
        <f t="shared" si="0"/>
        <v>0</v>
      </c>
      <c r="N6" s="15">
        <f t="shared" si="0"/>
        <v>0</v>
      </c>
    </row>
    <row r="7" spans="1:14" x14ac:dyDescent="0.15">
      <c r="A7" s="21" t="s">
        <v>11</v>
      </c>
      <c r="B7" s="11">
        <f>COUNTIFS(需求验证表!$J$2:$J$466,"立德",需求验证表!$AC$2:$AC$466,"通过",需求验证表!$F$2:$F$466,"城市大数据平台功能建设")</f>
        <v>0</v>
      </c>
      <c r="C7" s="11">
        <f>COUNTIFS(需求验证表!$J$2:$J$466,"立德",需求验证表!$AC$2:$AC$466,"未通过",需求验证表!$F$2:$F$466,"城市大数据平台功能建设")</f>
        <v>0</v>
      </c>
      <c r="D7" s="11">
        <f>COUNTIFS(需求验证表!$J$2:$J$466,"立德",需求验证表!$AC$2:$AC$466,"部分通过",需求验证表!$F$2:$F$466,"城市大数据平台功能建设")</f>
        <v>0</v>
      </c>
      <c r="E7" s="11">
        <f>COUNTIFS(需求验证表!$J$2:$J$466,"立德",需求验证表!$AC$2:$AC$466,"待测试",需求验证表!$F$2:$F$466,"城市大数据平台功能建设")</f>
        <v>0</v>
      </c>
      <c r="F7" s="11">
        <f>COUNTIFS(需求验证表!$J$2:$J$466,"立德",需求验证表!$AC$2:$AC$466,"无需测试",需求验证表!$F$2:$F$466,"城市大数据平台功能建设")</f>
        <v>0</v>
      </c>
      <c r="G7" s="11">
        <f>COUNTIFS(需求验证表!$J$2:$J$466,"立德",需求验证表!$AC$2:$AC$466,"环境不具备",需求验证表!$F$2:$F$466,"城市大数据平台功能建设")</f>
        <v>0</v>
      </c>
      <c r="H7" s="11">
        <f>B7+C7+D7+E7+F7+G7</f>
        <v>0</v>
      </c>
      <c r="I7" s="15" t="e">
        <f t="shared" si="0"/>
        <v>#DIV/0!</v>
      </c>
      <c r="J7" s="15" t="e">
        <f t="shared" si="0"/>
        <v>#DIV/0!</v>
      </c>
      <c r="K7" s="15" t="e">
        <f t="shared" si="0"/>
        <v>#DIV/0!</v>
      </c>
      <c r="L7" s="15" t="e">
        <f t="shared" si="0"/>
        <v>#DIV/0!</v>
      </c>
      <c r="M7" s="15" t="e">
        <f t="shared" si="0"/>
        <v>#DIV/0!</v>
      </c>
      <c r="N7" s="15" t="e">
        <f t="shared" si="0"/>
        <v>#DIV/0!</v>
      </c>
    </row>
    <row r="8" spans="1:14" x14ac:dyDescent="0.15">
      <c r="A8" s="21" t="s">
        <v>12</v>
      </c>
      <c r="B8" s="11">
        <f>COUNTIFS(需求验证表!$J$2:$J$466,"泰豪",需求验证表!$AC$2:$AC$466,"通过",需求验证表!$F$2:$F$466,"城市大数据平台功能建设")</f>
        <v>0</v>
      </c>
      <c r="C8" s="11">
        <f>COUNTIFS(需求验证表!$J$2:$J$466,"泰豪",需求验证表!$AC$2:$AC$466,"未通过",需求验证表!$F$2:$F$466,"城市大数据平台功能建设")</f>
        <v>0</v>
      </c>
      <c r="D8" s="11">
        <f>COUNTIFS(需求验证表!$J$2:$J$466,"泰豪",需求验证表!$AC$2:$AC$466,"部分通过",需求验证表!$F$2:$F$466,"城市大数据平台功能建设")</f>
        <v>0</v>
      </c>
      <c r="E8" s="11">
        <f>COUNTIFS(需求验证表!$J$2:$J$466,"泰豪",需求验证表!$AC$2:$AC$466,"待测试",需求验证表!$F$2:$F$466,"城市大数据平台功能建设")</f>
        <v>0</v>
      </c>
      <c r="F8" s="11">
        <f>COUNTIFS(需求验证表!$J$2:$J$466,"泰豪",需求验证表!$AC$2:$AC$466,"无需测试",需求验证表!$F$2:$F$466,"城市大数据平台功能建设")</f>
        <v>0</v>
      </c>
      <c r="G8" s="11">
        <f>COUNTIFS(需求验证表!$J$2:$J$466,"泰豪",需求验证表!$AC$2:$AC$466,"环境不具备",需求验证表!$F$2:$F$466,"城市大数据平台功能建设")</f>
        <v>0</v>
      </c>
      <c r="H8" s="11">
        <f>B8+C8+D8+E8+F8+G8</f>
        <v>0</v>
      </c>
      <c r="I8" s="15" t="e">
        <f t="shared" si="0"/>
        <v>#DIV/0!</v>
      </c>
      <c r="J8" s="15" t="e">
        <f t="shared" si="0"/>
        <v>#DIV/0!</v>
      </c>
      <c r="K8" s="15" t="e">
        <f t="shared" si="0"/>
        <v>#DIV/0!</v>
      </c>
      <c r="L8" s="15" t="e">
        <f t="shared" si="0"/>
        <v>#DIV/0!</v>
      </c>
      <c r="M8" s="15" t="e">
        <f t="shared" si="0"/>
        <v>#DIV/0!</v>
      </c>
      <c r="N8" s="15" t="e">
        <f t="shared" si="0"/>
        <v>#DIV/0!</v>
      </c>
    </row>
    <row r="9" spans="1:14" ht="14.25" thickBot="1" x14ac:dyDescent="0.2">
      <c r="A9" s="8" t="s">
        <v>7</v>
      </c>
      <c r="B9" s="11">
        <f>B4+B5+B6+B7+B8</f>
        <v>79</v>
      </c>
      <c r="C9" s="11">
        <f t="shared" ref="C9:F9" si="1">C4+C5+C6+C7+C8</f>
        <v>0</v>
      </c>
      <c r="D9" s="11">
        <f t="shared" si="1"/>
        <v>22</v>
      </c>
      <c r="E9" s="11">
        <f t="shared" si="1"/>
        <v>44</v>
      </c>
      <c r="F9" s="11">
        <f t="shared" si="1"/>
        <v>9</v>
      </c>
      <c r="G9" s="11">
        <f t="shared" ref="G9" si="2">G4+G5+G6+G7+G8</f>
        <v>0</v>
      </c>
      <c r="H9" s="11">
        <f>H4+H5+H6+H7+H8+G8</f>
        <v>154</v>
      </c>
      <c r="I9" s="15">
        <f t="shared" si="0"/>
        <v>0.51298701298701299</v>
      </c>
      <c r="J9" s="15">
        <f t="shared" si="0"/>
        <v>0</v>
      </c>
      <c r="K9" s="15">
        <f t="shared" si="0"/>
        <v>0.14285714285714285</v>
      </c>
      <c r="L9" s="15">
        <f t="shared" si="0"/>
        <v>0.2857142857142857</v>
      </c>
      <c r="M9" s="15">
        <f t="shared" si="0"/>
        <v>5.844155844155844E-2</v>
      </c>
      <c r="N9" s="15">
        <f t="shared" si="0"/>
        <v>0</v>
      </c>
    </row>
    <row r="10" spans="1:14" x14ac:dyDescent="0.15">
      <c r="A10" s="17"/>
      <c r="J10"/>
    </row>
  </sheetData>
  <mergeCells count="2">
    <mergeCell ref="A2:A3"/>
    <mergeCell ref="B2:M2"/>
  </mergeCells>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topLeftCell="C1" workbookViewId="0">
      <selection activeCell="G19" sqref="G19"/>
    </sheetView>
  </sheetViews>
  <sheetFormatPr defaultColWidth="9" defaultRowHeight="13.5" x14ac:dyDescent="0.15"/>
  <cols>
    <col min="1" max="1" width="13.875" customWidth="1"/>
    <col min="2" max="2" width="9.75" customWidth="1"/>
    <col min="3" max="3" width="7.75" bestFit="1" customWidth="1"/>
    <col min="4" max="4" width="9.75" bestFit="1" customWidth="1"/>
    <col min="5" max="5" width="7.75" customWidth="1"/>
    <col min="6" max="6" width="9.75" bestFit="1" customWidth="1"/>
    <col min="7" max="7" width="12.75" customWidth="1"/>
    <col min="8" max="8" width="11.875" bestFit="1" customWidth="1"/>
    <col min="9" max="9" width="8.75" customWidth="1"/>
    <col min="10" max="10" width="13.875" style="1" bestFit="1" customWidth="1"/>
    <col min="11" max="14" width="14.125" bestFit="1" customWidth="1"/>
    <col min="15" max="15" width="16.375" bestFit="1" customWidth="1"/>
    <col min="17" max="17" width="9.75" customWidth="1"/>
    <col min="20" max="20" width="8.875" customWidth="1"/>
  </cols>
  <sheetData>
    <row r="1" spans="1:14" x14ac:dyDescent="0.15">
      <c r="J1"/>
    </row>
    <row r="2" spans="1:14" x14ac:dyDescent="0.15">
      <c r="J2"/>
    </row>
    <row r="3" spans="1:14" x14ac:dyDescent="0.15">
      <c r="A3" s="28" t="s">
        <v>1075</v>
      </c>
      <c r="B3" s="33"/>
      <c r="C3" s="34"/>
      <c r="D3" s="34"/>
      <c r="E3" s="34"/>
      <c r="F3" s="34"/>
      <c r="G3" s="34"/>
      <c r="H3" s="34"/>
      <c r="I3" s="34"/>
      <c r="J3" s="34"/>
      <c r="K3" s="34"/>
      <c r="L3" s="34"/>
      <c r="M3" s="34"/>
      <c r="N3" s="34"/>
    </row>
    <row r="4" spans="1:14" x14ac:dyDescent="0.15">
      <c r="A4" s="29"/>
      <c r="B4" s="12" t="s">
        <v>742</v>
      </c>
      <c r="C4" s="12" t="s">
        <v>743</v>
      </c>
      <c r="D4" s="12" t="s">
        <v>744</v>
      </c>
      <c r="E4" s="12" t="s">
        <v>1037</v>
      </c>
      <c r="F4" s="12" t="s">
        <v>1073</v>
      </c>
      <c r="G4" s="12" t="s">
        <v>1233</v>
      </c>
      <c r="H4" s="12" t="s">
        <v>752</v>
      </c>
      <c r="I4" s="12" t="s">
        <v>1088</v>
      </c>
      <c r="J4" s="12" t="s">
        <v>1089</v>
      </c>
      <c r="K4" s="12" t="s">
        <v>1090</v>
      </c>
      <c r="L4" s="12" t="s">
        <v>1091</v>
      </c>
      <c r="M4" s="12" t="s">
        <v>1092</v>
      </c>
      <c r="N4" s="12" t="s">
        <v>1234</v>
      </c>
    </row>
    <row r="5" spans="1:14" x14ac:dyDescent="0.15">
      <c r="A5" s="21" t="s">
        <v>8</v>
      </c>
      <c r="B5" s="11">
        <f>COUNTIFS(需求验证表!$J$2:$J$466,"金信",需求验证表!$AC$2:$AC$466,"通过")</f>
        <v>129</v>
      </c>
      <c r="C5" s="11">
        <f>COUNTIFS(需求验证表!$J$2:$J$466,"金信",需求验证表!$AC$2:$AC$466,"未通过")</f>
        <v>0</v>
      </c>
      <c r="D5" s="11">
        <f>COUNTIFS(需求验证表!$J$2:$J$466,"金信",需求验证表!$AC$2:$AC$466,"部分通过")</f>
        <v>24</v>
      </c>
      <c r="E5" s="11">
        <f>COUNTIFS(需求验证表!$J$2:$J$466,"金信",需求验证表!$AC$2:$AC$466,"待测试")</f>
        <v>92</v>
      </c>
      <c r="F5" s="11">
        <f>COUNTIFS(需求验证表!$J$2:$J$466,"金信",需求验证表!$AC$2:$AC$466,"无需测试")</f>
        <v>13</v>
      </c>
      <c r="G5" s="11">
        <f>COUNTIFS(需求验证表!$J$2:$J$466,"金信",需求验证表!$AC$2:$AC$466,"环境不具备")</f>
        <v>63</v>
      </c>
      <c r="H5" s="11">
        <f>B5+C5+D5+E5+F5+G5</f>
        <v>321</v>
      </c>
      <c r="I5" s="15">
        <f t="shared" ref="I5:N10" si="0">B5/$H5</f>
        <v>0.40186915887850466</v>
      </c>
      <c r="J5" s="15">
        <f t="shared" si="0"/>
        <v>0</v>
      </c>
      <c r="K5" s="15">
        <f t="shared" si="0"/>
        <v>7.476635514018691E-2</v>
      </c>
      <c r="L5" s="15">
        <f t="shared" si="0"/>
        <v>0.28660436137071649</v>
      </c>
      <c r="M5" s="15">
        <f t="shared" si="0"/>
        <v>4.0498442367601244E-2</v>
      </c>
      <c r="N5" s="15">
        <f t="shared" si="0"/>
        <v>0.19626168224299065</v>
      </c>
    </row>
    <row r="6" spans="1:14" x14ac:dyDescent="0.15">
      <c r="A6" s="21" t="s">
        <v>9</v>
      </c>
      <c r="B6" s="11">
        <f>COUNTIFS(需求验证表!$J$2:$J$466,"九鼎",需求验证表!$AC$2:$AC$466,"通过")</f>
        <v>8</v>
      </c>
      <c r="C6" s="11">
        <f>COUNTIFS(需求验证表!$J$2:$J$466,"九鼎",需求验证表!$AC$2:$AC$466,"未通过")</f>
        <v>0</v>
      </c>
      <c r="D6" s="11">
        <f>COUNTIFS(需求验证表!$J$2:$J$466,"九鼎",需求验证表!$AC$2:$AC$466,"部分通过")</f>
        <v>7</v>
      </c>
      <c r="E6" s="11">
        <f>COUNTIFS(需求验证表!$J$2:$J$466,"九鼎",需求验证表!$AC$2:$AC$466,"待测试")</f>
        <v>11</v>
      </c>
      <c r="F6" s="11">
        <f>COUNTIFS(需求验证表!$J$2:$J$466,"九鼎",需求验证表!$AC$2:$AC$466,"无需测试")</f>
        <v>3</v>
      </c>
      <c r="G6" s="11">
        <f>COUNTIFS(需求验证表!$J$2:$J$466,"九鼎",需求验证表!$AC$2:$AC$466,"环境不具备")</f>
        <v>0</v>
      </c>
      <c r="H6" s="11">
        <f>B6+C6+D6+E6+F6+G6</f>
        <v>29</v>
      </c>
      <c r="I6" s="15">
        <f t="shared" si="0"/>
        <v>0.27586206896551724</v>
      </c>
      <c r="J6" s="15">
        <f t="shared" si="0"/>
        <v>0</v>
      </c>
      <c r="K6" s="15">
        <f t="shared" si="0"/>
        <v>0.2413793103448276</v>
      </c>
      <c r="L6" s="15">
        <f t="shared" si="0"/>
        <v>0.37931034482758619</v>
      </c>
      <c r="M6" s="15">
        <f t="shared" si="0"/>
        <v>0.10344827586206896</v>
      </c>
      <c r="N6" s="15">
        <f t="shared" si="0"/>
        <v>0</v>
      </c>
    </row>
    <row r="7" spans="1:14" x14ac:dyDescent="0.15">
      <c r="A7" s="21" t="s">
        <v>10</v>
      </c>
      <c r="B7" s="11">
        <f>COUNTIFS(需求验证表!$J$2:$J$466,"九鼎金信",需求验证表!$AC$2:$AC$466,"通过")</f>
        <v>0</v>
      </c>
      <c r="C7" s="11">
        <f>COUNTIFS(需求验证表!$J$2:$J$466,"九鼎金信",需求验证表!$AC$2:$AC$466,"未通过")</f>
        <v>0</v>
      </c>
      <c r="D7" s="11">
        <f>COUNTIFS(需求验证表!$J$2:$J$466,"九鼎金信",需求验证表!$AC$2:$AC$466,"部分通过")</f>
        <v>1</v>
      </c>
      <c r="E7" s="11">
        <f>COUNTIFS(需求验证表!$J$2:$J$466,"九鼎金信",需求验证表!$AC$2:$AC$466,"待测试")</f>
        <v>2</v>
      </c>
      <c r="F7" s="11">
        <f>COUNTIFS(需求验证表!$J$2:$J$466,"九鼎金信",需求验证表!$AC$2:$AC$466,"无需测试")</f>
        <v>0</v>
      </c>
      <c r="G7" s="11">
        <f>COUNTIFS(需求验证表!$J$2:$J$466,"九鼎金信",需求验证表!$AC$2:$AC$466,"环境不具备")</f>
        <v>0</v>
      </c>
      <c r="H7" s="11">
        <f>B7+C7+D7+E7+F7+G7</f>
        <v>3</v>
      </c>
      <c r="I7" s="15">
        <f t="shared" si="0"/>
        <v>0</v>
      </c>
      <c r="J7" s="15">
        <f t="shared" si="0"/>
        <v>0</v>
      </c>
      <c r="K7" s="15">
        <f t="shared" si="0"/>
        <v>0.33333333333333331</v>
      </c>
      <c r="L7" s="15">
        <f t="shared" si="0"/>
        <v>0.66666666666666663</v>
      </c>
      <c r="M7" s="15">
        <f t="shared" si="0"/>
        <v>0</v>
      </c>
      <c r="N7" s="15">
        <f t="shared" si="0"/>
        <v>0</v>
      </c>
    </row>
    <row r="8" spans="1:14" x14ac:dyDescent="0.15">
      <c r="A8" s="21" t="s">
        <v>11</v>
      </c>
      <c r="B8" s="11">
        <f>COUNTIFS(需求验证表!$J$2:$J$466,"立德",需求验证表!$AC$2:$AC$466,"通过")</f>
        <v>0</v>
      </c>
      <c r="C8" s="11">
        <f>COUNTIFS(需求验证表!$J$2:$J$466,"立德",需求验证表!$AC$2:$AC$466,"未通过")</f>
        <v>0</v>
      </c>
      <c r="D8" s="11">
        <f>COUNTIFS(需求验证表!$J$2:$J$466,"立德",需求验证表!$AC$2:$AC$466,"部分通过")</f>
        <v>0</v>
      </c>
      <c r="E8" s="11">
        <f>COUNTIFS(需求验证表!$J$2:$J$466,"立德",需求验证表!$AC$2:$AC$466,"待测试")</f>
        <v>1</v>
      </c>
      <c r="F8" s="11">
        <f>COUNTIFS(需求验证表!$J$2:$J$466,"立德",需求验证表!$AC$2:$AC$466,"无需测试")</f>
        <v>0</v>
      </c>
      <c r="G8" s="11">
        <f>COUNTIFS(需求验证表!$J$2:$J$466,"立德",需求验证表!$AC$2:$AC$466,"环境不具备")</f>
        <v>0</v>
      </c>
      <c r="H8" s="11">
        <f>B8+C8+D8+E8+F8+G8</f>
        <v>1</v>
      </c>
      <c r="I8" s="15">
        <f t="shared" si="0"/>
        <v>0</v>
      </c>
      <c r="J8" s="15">
        <f t="shared" si="0"/>
        <v>0</v>
      </c>
      <c r="K8" s="15">
        <f t="shared" si="0"/>
        <v>0</v>
      </c>
      <c r="L8" s="15">
        <f t="shared" si="0"/>
        <v>1</v>
      </c>
      <c r="M8" s="15">
        <f t="shared" si="0"/>
        <v>0</v>
      </c>
      <c r="N8" s="15">
        <f t="shared" si="0"/>
        <v>0</v>
      </c>
    </row>
    <row r="9" spans="1:14" x14ac:dyDescent="0.15">
      <c r="A9" s="21" t="s">
        <v>12</v>
      </c>
      <c r="B9" s="11">
        <f>COUNTIFS(需求验证表!$J$2:$J$466,"泰豪",需求验证表!$AC$2:$AC$466,"通过")</f>
        <v>0</v>
      </c>
      <c r="C9" s="11">
        <f>COUNTIFS(需求验证表!$J$2:$J$466,"泰豪",需求验证表!$AC$2:$AC$466,"未通过")</f>
        <v>0</v>
      </c>
      <c r="D9" s="11">
        <f>COUNTIFS(需求验证表!$J$2:$J$466,"泰豪",需求验证表!$AC$2:$AC$466,"部分通过")</f>
        <v>0</v>
      </c>
      <c r="E9" s="11">
        <f>COUNTIFS(需求验证表!$J$2:$J$466,"泰豪",需求验证表!$AC$2:$AC$466,"待测试")</f>
        <v>11</v>
      </c>
      <c r="F9" s="11">
        <f>COUNTIFS(需求验证表!$J$2:$J$466,"泰豪",需求验证表!$AC$2:$AC$466,"无需测试")</f>
        <v>48</v>
      </c>
      <c r="G9" s="11">
        <f>COUNTIFS(需求验证表!$J$2:$J$466,"泰豪",需求验证表!$AC$2:$AC$466,"环境不具备")</f>
        <v>0</v>
      </c>
      <c r="H9" s="11">
        <f>B9+C9+D9+E9+F9+G9</f>
        <v>59</v>
      </c>
      <c r="I9" s="15">
        <f t="shared" si="0"/>
        <v>0</v>
      </c>
      <c r="J9" s="15">
        <f t="shared" si="0"/>
        <v>0</v>
      </c>
      <c r="K9" s="15">
        <f t="shared" si="0"/>
        <v>0</v>
      </c>
      <c r="L9" s="15">
        <f t="shared" si="0"/>
        <v>0.1864406779661017</v>
      </c>
      <c r="M9" s="15">
        <f t="shared" si="0"/>
        <v>0.81355932203389836</v>
      </c>
      <c r="N9" s="15">
        <f t="shared" si="0"/>
        <v>0</v>
      </c>
    </row>
    <row r="10" spans="1:14" ht="14.25" thickBot="1" x14ac:dyDescent="0.2">
      <c r="A10" s="8" t="s">
        <v>7</v>
      </c>
      <c r="B10" s="11">
        <f>B5+B6+B7+B8+B9</f>
        <v>137</v>
      </c>
      <c r="C10" s="11">
        <f t="shared" ref="C10:H10" si="1">C5+C6+C7+C8+C9</f>
        <v>0</v>
      </c>
      <c r="D10" s="11">
        <f t="shared" si="1"/>
        <v>32</v>
      </c>
      <c r="E10" s="11">
        <f t="shared" si="1"/>
        <v>117</v>
      </c>
      <c r="F10" s="11">
        <f t="shared" si="1"/>
        <v>64</v>
      </c>
      <c r="G10" s="11">
        <f t="shared" si="1"/>
        <v>63</v>
      </c>
      <c r="H10" s="11">
        <f t="shared" si="1"/>
        <v>413</v>
      </c>
      <c r="I10" s="15">
        <f t="shared" si="0"/>
        <v>0.33171912832929784</v>
      </c>
      <c r="J10" s="15">
        <f t="shared" si="0"/>
        <v>0</v>
      </c>
      <c r="K10" s="15">
        <f t="shared" si="0"/>
        <v>7.7481840193704604E-2</v>
      </c>
      <c r="L10" s="15">
        <f t="shared" si="0"/>
        <v>0.28329297820823246</v>
      </c>
      <c r="M10" s="15">
        <f t="shared" si="0"/>
        <v>0.15496368038740921</v>
      </c>
      <c r="N10" s="15">
        <f t="shared" si="0"/>
        <v>0.15254237288135594</v>
      </c>
    </row>
    <row r="11" spans="1:14" x14ac:dyDescent="0.15">
      <c r="A11" s="17"/>
      <c r="J11"/>
    </row>
  </sheetData>
  <mergeCells count="2">
    <mergeCell ref="B3:N3"/>
    <mergeCell ref="A3:A4"/>
  </mergeCells>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平台部分功能汇总</vt:lpstr>
      <vt:lpstr>需求验证表</vt:lpstr>
      <vt:lpstr>大数据平台部分汇总 (修改后) (2)</vt:lpstr>
      <vt:lpstr>总体汇总 (修改后)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yhuang</dc:creator>
  <cp:lastModifiedBy>yhuang</cp:lastModifiedBy>
  <dcterms:created xsi:type="dcterms:W3CDTF">2006-09-16T00:00:00Z</dcterms:created>
  <dcterms:modified xsi:type="dcterms:W3CDTF">2018-08-14T03:59:56Z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