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Sankhya2\Dash_Antecipacao_Desconto\"/>
    </mc:Choice>
  </mc:AlternateContent>
  <xr:revisionPtr revIDLastSave="0" documentId="8_{212F6A98-0FD9-43DB-A08E-EF0E2FEBDE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UROS E MULTA" sheetId="1" r:id="rId1"/>
    <sheet name="FINANCIAMENTO" sheetId="2" r:id="rId2"/>
    <sheet name="Planilha3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I11" i="5" l="1"/>
  <c r="I9" i="5"/>
  <c r="I5" i="5"/>
  <c r="F11" i="5"/>
  <c r="F9" i="5"/>
  <c r="F5" i="5"/>
  <c r="I12" i="5" l="1"/>
  <c r="I10" i="5" s="1"/>
  <c r="F12" i="5"/>
  <c r="F10" i="5" s="1"/>
  <c r="C11" i="5"/>
  <c r="C16" i="5" s="1"/>
  <c r="C9" i="5"/>
  <c r="C5" i="5"/>
  <c r="C5" i="1"/>
  <c r="G17" i="1"/>
  <c r="F20" i="1"/>
  <c r="F22" i="1" s="1"/>
  <c r="D20" i="1"/>
  <c r="I13" i="5" l="1"/>
  <c r="F13" i="5"/>
  <c r="C12" i="5"/>
  <c r="C10" i="5" s="1"/>
  <c r="C17" i="5" s="1"/>
  <c r="C13" i="5" l="1"/>
  <c r="C6" i="2"/>
  <c r="C9" i="2"/>
  <c r="C11" i="1"/>
  <c r="C11" i="2" l="1"/>
  <c r="C10" i="2" s="1"/>
  <c r="K6" i="1"/>
  <c r="K9" i="1" s="1"/>
  <c r="K8" i="1" s="1"/>
  <c r="G8" i="1"/>
  <c r="G5" i="1"/>
  <c r="G13" i="1" s="1"/>
  <c r="C9" i="1"/>
  <c r="C12" i="1" s="1"/>
  <c r="C13" i="1" s="1"/>
  <c r="I15" i="1" l="1"/>
  <c r="I16" i="1" s="1"/>
  <c r="C10" i="1"/>
  <c r="G9" i="1"/>
  <c r="G10" i="1" s="1"/>
  <c r="G11" i="1" s="1"/>
</calcChain>
</file>

<file path=xl/sharedStrings.xml><?xml version="1.0" encoding="utf-8"?>
<sst xmlns="http://schemas.openxmlformats.org/spreadsheetml/2006/main" count="79" uniqueCount="22">
  <si>
    <t>VALOR FUTURO</t>
  </si>
  <si>
    <t>MULTA</t>
  </si>
  <si>
    <t>VALOR PRESENTE</t>
  </si>
  <si>
    <t>DATA PAGAMENTO</t>
  </si>
  <si>
    <t>DATA VENCIMENTO</t>
  </si>
  <si>
    <t xml:space="preserve">PERIODO </t>
  </si>
  <si>
    <t xml:space="preserve">JUROS </t>
  </si>
  <si>
    <t>TAXA MENSAL - JUROS</t>
  </si>
  <si>
    <t>TAXA DIARIA - JUROS</t>
  </si>
  <si>
    <t>TAXA - MULTA</t>
  </si>
  <si>
    <t>VALOR TOTAL - A PAGAR</t>
  </si>
  <si>
    <t>TAXA JUROS ATUALIZADA 22-09</t>
  </si>
  <si>
    <t>JUROS E MULTA</t>
  </si>
  <si>
    <t>DESCONTO</t>
  </si>
  <si>
    <t>TAXAS</t>
  </si>
  <si>
    <t>ANTECIPAÇÃO - DESCONTO</t>
  </si>
  <si>
    <t>TAXA ANUAL - JUROS</t>
  </si>
  <si>
    <t>FINANCIAMENTO</t>
  </si>
  <si>
    <t>INICIAL</t>
  </si>
  <si>
    <t>FINAL</t>
  </si>
  <si>
    <t>Juros</t>
  </si>
  <si>
    <t>Multa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</si>
</sst>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0.0000%"/>
    <numFmt numFmtId="167" formatCode="0.0%"/>
    <numFmt numFmtId="168" formatCode="0.000%"/>
    <numFmt numFmtId="169" formatCode="0.0000000000%"/>
    <numFmt numFmtId="170" formatCode="_-* #,##0.00000_-;\-* #,##0.00000_-;_-* &quot;-&quot;??_-;_-@_-"/>
    <numFmt numFmtId="171" formatCode="_-* #,##0.000000_-;\-* #,##0.000000_-;_-* &quot;-&quot;??_-;_-@_-"/>
    <numFmt numFmtId="172" formatCode="_-* #,##0.000000000000_-;\-* #,##0.000000000000_-;_-* &quot;-&quot;??_-;_-@_-"/>
    <numFmt numFmtId="173" formatCode="_-* #,##0.00000000000000_-;\-* #,##0.0000000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1" xfId="0" applyNumberFormat="1" applyBorder="1"/>
    <xf numFmtId="8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173" fontId="0" fillId="0" borderId="1" xfId="2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43" fontId="0" fillId="0" borderId="0" xfId="2" applyFont="1" applyAlignment="1">
      <alignment horizontal="center"/>
    </xf>
    <xf numFmtId="171" fontId="0" fillId="0" borderId="0" xfId="2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3" fontId="0" fillId="0" borderId="0" xfId="2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3" fontId="0" fillId="0" borderId="1" xfId="2" applyFon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showGridLines="0" tabSelected="1" workbookViewId="0">
      <selection activeCell="G11" sqref="G11"/>
    </sheetView>
  </sheetViews>
  <sheetFormatPr defaultColWidth="9.140625" defaultRowHeight="15" x14ac:dyDescent="0.25"/>
  <cols>
    <col min="1" max="1" width="17.85546875" style="1" bestFit="1" customWidth="1"/>
    <col min="2" max="2" width="22.85546875" style="1" customWidth="1"/>
    <col min="3" max="3" width="16.28515625" style="1" customWidth="1"/>
    <col min="4" max="4" width="10.7109375" style="1" bestFit="1" customWidth="1"/>
    <col min="5" max="5" width="9.140625" style="1"/>
    <col min="6" max="6" width="22.7109375" style="1" customWidth="1"/>
    <col min="7" max="7" width="17.85546875" style="1" customWidth="1"/>
    <col min="8" max="8" width="9.140625" style="1"/>
    <col min="9" max="9" width="10" style="1" bestFit="1" customWidth="1"/>
    <col min="10" max="10" width="22.85546875" style="1" customWidth="1"/>
    <col min="11" max="11" width="19.7109375" style="1" customWidth="1"/>
    <col min="12" max="16384" width="9.140625" style="1"/>
  </cols>
  <sheetData>
    <row r="2" spans="2:11" x14ac:dyDescent="0.25">
      <c r="B2" s="36" t="s">
        <v>12</v>
      </c>
      <c r="C2" s="37"/>
      <c r="F2" s="36" t="s">
        <v>15</v>
      </c>
      <c r="G2" s="37"/>
      <c r="J2" s="36" t="s">
        <v>14</v>
      </c>
      <c r="K2" s="37"/>
    </row>
    <row r="3" spans="2:11" x14ac:dyDescent="0.25">
      <c r="B3" s="32" t="s">
        <v>2</v>
      </c>
      <c r="C3" s="3">
        <v>935500</v>
      </c>
      <c r="F3" s="32" t="s">
        <v>0</v>
      </c>
      <c r="G3" s="3">
        <v>122031</v>
      </c>
      <c r="J3" s="32" t="s">
        <v>0</v>
      </c>
      <c r="K3" s="3">
        <v>4129090.19</v>
      </c>
    </row>
    <row r="4" spans="2:11" x14ac:dyDescent="0.25">
      <c r="B4" s="2" t="s">
        <v>7</v>
      </c>
      <c r="C4" s="30">
        <v>1.7000000000000001E-2</v>
      </c>
      <c r="F4" s="2" t="s">
        <v>7</v>
      </c>
      <c r="G4" s="29">
        <v>9.9000000000000008E-3</v>
      </c>
      <c r="J4" s="32" t="s">
        <v>4</v>
      </c>
      <c r="K4" s="6">
        <v>45117</v>
      </c>
    </row>
    <row r="5" spans="2:11" x14ac:dyDescent="0.25">
      <c r="B5" s="9" t="s">
        <v>8</v>
      </c>
      <c r="C5" s="30">
        <f>C4/30</f>
        <v>5.6666666666666671E-4</v>
      </c>
      <c r="F5" s="9" t="s">
        <v>8</v>
      </c>
      <c r="G5" s="41">
        <f>G4/30</f>
        <v>3.3000000000000005E-4</v>
      </c>
      <c r="J5" s="32" t="s">
        <v>3</v>
      </c>
      <c r="K5" s="6">
        <v>44756</v>
      </c>
    </row>
    <row r="6" spans="2:11" x14ac:dyDescent="0.25">
      <c r="B6" s="32" t="s">
        <v>9</v>
      </c>
      <c r="C6" s="42">
        <v>0.02</v>
      </c>
      <c r="F6" s="2" t="s">
        <v>4</v>
      </c>
      <c r="G6" s="6">
        <v>45199</v>
      </c>
      <c r="J6" s="9" t="s">
        <v>5</v>
      </c>
      <c r="K6" s="2">
        <f>K4-K5</f>
        <v>361</v>
      </c>
    </row>
    <row r="7" spans="2:11" x14ac:dyDescent="0.25">
      <c r="B7" s="2" t="s">
        <v>4</v>
      </c>
      <c r="C7" s="6">
        <v>45072</v>
      </c>
      <c r="F7" s="2" t="s">
        <v>3</v>
      </c>
      <c r="G7" s="6">
        <v>45103</v>
      </c>
      <c r="J7" s="2" t="s">
        <v>2</v>
      </c>
      <c r="K7" s="7">
        <v>3500000</v>
      </c>
    </row>
    <row r="8" spans="2:11" x14ac:dyDescent="0.25">
      <c r="B8" s="2" t="s">
        <v>3</v>
      </c>
      <c r="C8" s="16">
        <v>45124</v>
      </c>
      <c r="F8" s="9" t="s">
        <v>5</v>
      </c>
      <c r="G8" s="2">
        <f>G6-G7</f>
        <v>96</v>
      </c>
      <c r="J8" s="9" t="s">
        <v>7</v>
      </c>
      <c r="K8" s="31">
        <f>K9*30</f>
        <v>1.3739498835116493E-2</v>
      </c>
    </row>
    <row r="9" spans="2:11" x14ac:dyDescent="0.25">
      <c r="B9" s="9" t="s">
        <v>5</v>
      </c>
      <c r="C9" s="2">
        <f>C8-C7</f>
        <v>52</v>
      </c>
      <c r="F9" s="9" t="s">
        <v>2</v>
      </c>
      <c r="G9" s="7">
        <f>-PV(G5,G8,,G3)</f>
        <v>118226.27072894244</v>
      </c>
      <c r="J9" s="10" t="s">
        <v>8</v>
      </c>
      <c r="K9" s="31">
        <f>RATE(K6,,-K7,K3,,)</f>
        <v>4.5798329450388311E-4</v>
      </c>
    </row>
    <row r="10" spans="2:11" x14ac:dyDescent="0.25">
      <c r="B10" s="9" t="s">
        <v>6</v>
      </c>
      <c r="C10" s="7">
        <f>C12-C3</f>
        <v>27968.184589633835</v>
      </c>
      <c r="F10" s="9" t="s">
        <v>13</v>
      </c>
      <c r="G10" s="7">
        <f>G3-G9</f>
        <v>3804.7292710575566</v>
      </c>
      <c r="K10" s="15"/>
    </row>
    <row r="11" spans="2:11" x14ac:dyDescent="0.25">
      <c r="B11" s="33" t="s">
        <v>1</v>
      </c>
      <c r="C11" s="3">
        <f>C3*C6</f>
        <v>18710</v>
      </c>
      <c r="F11" s="10" t="s">
        <v>10</v>
      </c>
      <c r="G11" s="7">
        <f>G3-G10</f>
        <v>118226.27072894244</v>
      </c>
      <c r="K11" s="40">
        <f>POWER((K3/K7),1/K6)-1</f>
        <v>4.5798329450374986E-4</v>
      </c>
    </row>
    <row r="12" spans="2:11" x14ac:dyDescent="0.25">
      <c r="B12" s="9" t="s">
        <v>0</v>
      </c>
      <c r="C12" s="7">
        <f>-FV(C5,C9,,C3,)</f>
        <v>963468.18458963383</v>
      </c>
      <c r="G12" s="15"/>
    </row>
    <row r="13" spans="2:11" x14ac:dyDescent="0.25">
      <c r="B13" s="9" t="s">
        <v>10</v>
      </c>
      <c r="C13" s="7">
        <f>SUM(C11:C12)</f>
        <v>982178.18458963383</v>
      </c>
      <c r="G13" s="13">
        <f>G3/((1+G5)^G8)</f>
        <v>118226.27072894244</v>
      </c>
    </row>
    <row r="14" spans="2:11" x14ac:dyDescent="0.25">
      <c r="G14" s="13"/>
      <c r="J14" s="13"/>
    </row>
    <row r="15" spans="2:11" x14ac:dyDescent="0.25">
      <c r="C15" s="13"/>
      <c r="G15" s="13"/>
      <c r="I15" s="35">
        <f>RATE(G8,,G9,-G3)</f>
        <v>3.300000000007932E-4</v>
      </c>
      <c r="J15" s="13"/>
    </row>
    <row r="16" spans="2:11" x14ac:dyDescent="0.25">
      <c r="C16" s="12"/>
      <c r="D16" s="12"/>
      <c r="G16" s="13"/>
      <c r="I16" s="34">
        <f>+I15*100</f>
        <v>3.300000000007932E-2</v>
      </c>
      <c r="J16" s="13"/>
    </row>
    <row r="17" spans="1:10" x14ac:dyDescent="0.25">
      <c r="D17" s="13"/>
      <c r="F17" s="1">
        <v>118013.44</v>
      </c>
      <c r="G17" s="1">
        <f>133760*0.017</f>
        <v>2273.92</v>
      </c>
      <c r="J17" s="13"/>
    </row>
    <row r="18" spans="1:10" x14ac:dyDescent="0.25">
      <c r="A18" s="38" t="s">
        <v>11</v>
      </c>
      <c r="B18" s="39"/>
      <c r="D18" s="1">
        <v>599.61</v>
      </c>
      <c r="F18" s="1">
        <v>117903.65</v>
      </c>
    </row>
    <row r="19" spans="1:10" x14ac:dyDescent="0.25">
      <c r="D19" s="1">
        <v>1263.44</v>
      </c>
    </row>
    <row r="20" spans="1:10" x14ac:dyDescent="0.25">
      <c r="D20" s="20">
        <f>D18+D19</f>
        <v>1863.0500000000002</v>
      </c>
      <c r="F20" s="13">
        <f>F17+F18-F19</f>
        <v>235917.09</v>
      </c>
    </row>
    <row r="21" spans="1:10" x14ac:dyDescent="0.25">
      <c r="F21" s="1">
        <v>363.05</v>
      </c>
    </row>
    <row r="22" spans="1:10" x14ac:dyDescent="0.25">
      <c r="F22" s="13">
        <f>F20-F21</f>
        <v>235554.04</v>
      </c>
    </row>
  </sheetData>
  <mergeCells count="4">
    <mergeCell ref="B2:C2"/>
    <mergeCell ref="F2:G2"/>
    <mergeCell ref="A18:B18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showGridLines="0" workbookViewId="0">
      <selection activeCell="G11" sqref="G11"/>
    </sheetView>
  </sheetViews>
  <sheetFormatPr defaultColWidth="9.140625" defaultRowHeight="15" x14ac:dyDescent="0.25"/>
  <cols>
    <col min="1" max="1" width="17.85546875" style="1" bestFit="1" customWidth="1"/>
    <col min="2" max="2" width="22.85546875" style="1" customWidth="1"/>
    <col min="3" max="3" width="16.28515625" style="1" customWidth="1"/>
    <col min="4" max="16384" width="9.140625" style="1"/>
  </cols>
  <sheetData>
    <row r="2" spans="2:4" x14ac:dyDescent="0.25">
      <c r="B2" s="36" t="s">
        <v>17</v>
      </c>
      <c r="C2" s="37"/>
    </row>
    <row r="3" spans="2:4" x14ac:dyDescent="0.25">
      <c r="B3" s="9" t="s">
        <v>2</v>
      </c>
      <c r="C3" s="3">
        <v>3500000</v>
      </c>
    </row>
    <row r="4" spans="2:4" x14ac:dyDescent="0.25">
      <c r="B4" s="2" t="s">
        <v>16</v>
      </c>
      <c r="C4" s="14">
        <v>0.1792</v>
      </c>
    </row>
    <row r="5" spans="2:4" x14ac:dyDescent="0.25">
      <c r="B5" s="2" t="s">
        <v>7</v>
      </c>
      <c r="C5" s="5">
        <v>1.3738999999999999E-2</v>
      </c>
      <c r="D5" s="18"/>
    </row>
    <row r="6" spans="2:4" x14ac:dyDescent="0.25">
      <c r="B6" s="9" t="s">
        <v>8</v>
      </c>
      <c r="C6" s="5">
        <f>C5/30</f>
        <v>4.5796666666666667E-4</v>
      </c>
    </row>
    <row r="7" spans="2:4" x14ac:dyDescent="0.25">
      <c r="B7" s="2" t="s">
        <v>18</v>
      </c>
      <c r="C7" s="6">
        <v>44756</v>
      </c>
    </row>
    <row r="8" spans="2:4" x14ac:dyDescent="0.25">
      <c r="B8" s="2" t="s">
        <v>19</v>
      </c>
      <c r="C8" s="16">
        <v>45117</v>
      </c>
    </row>
    <row r="9" spans="2:4" x14ac:dyDescent="0.25">
      <c r="B9" s="9" t="s">
        <v>5</v>
      </c>
      <c r="C9" s="2">
        <f>C8-C7</f>
        <v>361</v>
      </c>
    </row>
    <row r="10" spans="2:4" x14ac:dyDescent="0.25">
      <c r="B10" s="2" t="s">
        <v>6</v>
      </c>
      <c r="C10" s="7">
        <f>C11-C3</f>
        <v>629065.41594016086</v>
      </c>
    </row>
    <row r="11" spans="2:4" x14ac:dyDescent="0.25">
      <c r="B11" s="9" t="s">
        <v>0</v>
      </c>
      <c r="C11" s="7">
        <f>-FV(C6,C9,,C3,)</f>
        <v>4129065.4159401609</v>
      </c>
    </row>
    <row r="13" spans="2:4" x14ac:dyDescent="0.25">
      <c r="C13" s="13"/>
    </row>
    <row r="14" spans="2:4" x14ac:dyDescent="0.25">
      <c r="C14" s="12"/>
    </row>
    <row r="16" spans="2:4" x14ac:dyDescent="0.25">
      <c r="B16" s="17"/>
    </row>
    <row r="17" spans="2:2" x14ac:dyDescent="0.25">
      <c r="B17" s="19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workbookViewId="0">
      <selection activeCell="D3" sqref="D3"/>
    </sheetView>
  </sheetViews>
  <sheetFormatPr defaultRowHeight="15" x14ac:dyDescent="0.25"/>
  <cols>
    <col min="2" max="2" width="22.85546875" bestFit="1" customWidth="1"/>
    <col min="3" max="3" width="15.140625" customWidth="1"/>
    <col min="5" max="5" width="22.85546875" bestFit="1" customWidth="1"/>
    <col min="6" max="6" width="14" bestFit="1" customWidth="1"/>
    <col min="8" max="8" width="23.5703125" customWidth="1"/>
    <col min="9" max="9" width="14" bestFit="1" customWidth="1"/>
  </cols>
  <sheetData>
    <row r="2" spans="2:9" x14ac:dyDescent="0.25">
      <c r="B2" s="36" t="s">
        <v>12</v>
      </c>
      <c r="C2" s="37"/>
      <c r="E2" s="36" t="s">
        <v>12</v>
      </c>
      <c r="F2" s="37"/>
      <c r="H2" s="36" t="s">
        <v>12</v>
      </c>
      <c r="I2" s="37"/>
    </row>
    <row r="3" spans="2:9" x14ac:dyDescent="0.25">
      <c r="B3" s="9" t="s">
        <v>2</v>
      </c>
      <c r="C3" s="3">
        <v>1235500</v>
      </c>
      <c r="E3" s="9" t="s">
        <v>2</v>
      </c>
      <c r="F3" s="3">
        <v>1035500</v>
      </c>
      <c r="H3" s="9" t="s">
        <v>2</v>
      </c>
      <c r="I3" s="3">
        <v>935500</v>
      </c>
    </row>
    <row r="4" spans="2:9" x14ac:dyDescent="0.25">
      <c r="B4" s="2" t="s">
        <v>7</v>
      </c>
      <c r="C4" s="11">
        <v>1.7000000000000001E-2</v>
      </c>
      <c r="E4" s="2" t="s">
        <v>7</v>
      </c>
      <c r="F4" s="11">
        <v>1.7000000000000001E-2</v>
      </c>
      <c r="H4" s="2" t="s">
        <v>7</v>
      </c>
      <c r="I4" s="11">
        <v>1.7000000000000001E-2</v>
      </c>
    </row>
    <row r="5" spans="2:9" x14ac:dyDescent="0.25">
      <c r="B5" s="9" t="s">
        <v>8</v>
      </c>
      <c r="C5" s="28">
        <f>C4/30</f>
        <v>5.6666666666666671E-4</v>
      </c>
      <c r="E5" s="9" t="s">
        <v>8</v>
      </c>
      <c r="F5" s="21">
        <f>F4/30</f>
        <v>5.6666666666666671E-4</v>
      </c>
      <c r="H5" s="9" t="s">
        <v>8</v>
      </c>
      <c r="I5" s="21">
        <f>I4/30</f>
        <v>5.6666666666666671E-4</v>
      </c>
    </row>
    <row r="6" spans="2:9" x14ac:dyDescent="0.25">
      <c r="B6" s="9" t="s">
        <v>9</v>
      </c>
      <c r="C6" s="4">
        <v>0.02</v>
      </c>
      <c r="E6" s="9" t="s">
        <v>9</v>
      </c>
      <c r="F6" s="4"/>
      <c r="H6" s="9" t="s">
        <v>9</v>
      </c>
      <c r="I6" s="4"/>
    </row>
    <row r="7" spans="2:9" x14ac:dyDescent="0.25">
      <c r="B7" s="2" t="s">
        <v>4</v>
      </c>
      <c r="C7" s="6">
        <v>45046</v>
      </c>
      <c r="E7" s="2" t="s">
        <v>4</v>
      </c>
      <c r="F7" s="6">
        <v>45069</v>
      </c>
      <c r="H7" s="2" t="s">
        <v>4</v>
      </c>
      <c r="I7" s="6">
        <v>45072</v>
      </c>
    </row>
    <row r="8" spans="2:9" x14ac:dyDescent="0.25">
      <c r="B8" s="2" t="s">
        <v>3</v>
      </c>
      <c r="C8" s="16">
        <v>45069</v>
      </c>
      <c r="E8" s="2" t="s">
        <v>3</v>
      </c>
      <c r="F8" s="16">
        <v>45072</v>
      </c>
      <c r="H8" s="2" t="s">
        <v>3</v>
      </c>
      <c r="I8" s="16">
        <v>45124</v>
      </c>
    </row>
    <row r="9" spans="2:9" x14ac:dyDescent="0.25">
      <c r="B9" s="9" t="s">
        <v>5</v>
      </c>
      <c r="C9" s="2">
        <f>C8-C7</f>
        <v>23</v>
      </c>
      <c r="E9" s="9" t="s">
        <v>5</v>
      </c>
      <c r="F9" s="2">
        <f>F8-F7</f>
        <v>3</v>
      </c>
      <c r="H9" s="9" t="s">
        <v>5</v>
      </c>
      <c r="I9" s="2">
        <f>I8-I7</f>
        <v>52</v>
      </c>
    </row>
    <row r="10" spans="2:9" x14ac:dyDescent="0.25">
      <c r="B10" s="2" t="s">
        <v>6</v>
      </c>
      <c r="C10" s="22">
        <f>C12-C3</f>
        <v>16203.4560044182</v>
      </c>
      <c r="E10" s="2" t="s">
        <v>6</v>
      </c>
      <c r="F10" s="22">
        <f>F12-F3</f>
        <v>1761.3477200890193</v>
      </c>
      <c r="H10" s="2" t="s">
        <v>6</v>
      </c>
      <c r="I10" s="22">
        <f>I12-I3</f>
        <v>27968.184589633835</v>
      </c>
    </row>
    <row r="11" spans="2:9" x14ac:dyDescent="0.25">
      <c r="B11" s="8" t="s">
        <v>1</v>
      </c>
      <c r="C11" s="23">
        <f>C3*C6</f>
        <v>24710</v>
      </c>
      <c r="E11" s="8" t="s">
        <v>1</v>
      </c>
      <c r="F11" s="23">
        <f>F3*F6</f>
        <v>0</v>
      </c>
      <c r="H11" s="8" t="s">
        <v>1</v>
      </c>
      <c r="I11" s="23">
        <f>I3*I6</f>
        <v>0</v>
      </c>
    </row>
    <row r="12" spans="2:9" x14ac:dyDescent="0.25">
      <c r="B12" s="2" t="s">
        <v>0</v>
      </c>
      <c r="C12" s="7">
        <f>-FV(C5,C9,,C3,)</f>
        <v>1251703.4560044182</v>
      </c>
      <c r="E12" s="2" t="s">
        <v>0</v>
      </c>
      <c r="F12" s="7">
        <f>-FV(F5,F9,,F3,)</f>
        <v>1037261.347720089</v>
      </c>
      <c r="H12" s="2" t="s">
        <v>0</v>
      </c>
      <c r="I12" s="7">
        <f>-FV(I5,I9,,I3,)</f>
        <v>963468.18458963383</v>
      </c>
    </row>
    <row r="13" spans="2:9" x14ac:dyDescent="0.25">
      <c r="B13" s="27" t="s">
        <v>10</v>
      </c>
      <c r="C13" s="7">
        <f>SUM(C11:C12)</f>
        <v>1276413.4560044182</v>
      </c>
      <c r="E13" s="27" t="s">
        <v>10</v>
      </c>
      <c r="F13" s="7">
        <f>SUM(F11:F12)</f>
        <v>1037261.347720089</v>
      </c>
      <c r="H13" s="27" t="s">
        <v>10</v>
      </c>
      <c r="I13" s="7">
        <f>SUM(I11:I12)</f>
        <v>963468.18458963383</v>
      </c>
    </row>
    <row r="16" spans="2:9" x14ac:dyDescent="0.25">
      <c r="B16" s="26" t="s">
        <v>21</v>
      </c>
      <c r="C16" s="24">
        <f>C11</f>
        <v>24710</v>
      </c>
    </row>
    <row r="17" spans="2:3" x14ac:dyDescent="0.25">
      <c r="B17" s="26" t="s">
        <v>20</v>
      </c>
      <c r="C17" s="25">
        <f>C10+F10+I10</f>
        <v>45932.988314141054</v>
      </c>
    </row>
  </sheetData>
  <mergeCells count="3">
    <mergeCell ref="B2:C2"/>
    <mergeCell ref="E2:F2"/>
    <mergeCell ref="H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JUROS E MULTA</vt:lpstr>
      <vt:lpstr>FINANCIAMENTO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2021-05-14T22:16:08Z</dcterms:created>
  <dcterms:modified xsi:type="dcterms:W3CDTF">2023-06-21T20:11:29Z</dcterms:modified>
</cp:coreProperties>
</file>